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evak\finansu_modelis\SAM_531\Atlases modelis_metodika\3.karta\publicesanai\"/>
    </mc:Choice>
  </mc:AlternateContent>
  <bookViews>
    <workbookView xWindow="0" yWindow="60" windowWidth="20490" windowHeight="6795" tabRatio="775" activeTab="4"/>
  </bookViews>
  <sheets>
    <sheet name="Datu ievade" sheetId="1" r:id="rId1"/>
    <sheet name="gadu šķirošana" sheetId="18" state="hidden" r:id="rId2"/>
    <sheet name="Projekta naudas plusma" sheetId="19" r:id="rId3"/>
    <sheet name="Kopējie pieņēmumi" sheetId="17" r:id="rId4"/>
    <sheet name="Ekonomiskā analīze" sheetId="21" r:id="rId5"/>
    <sheet name="Paskaidrojumi aprēķiniem" sheetId="22" r:id="rId6"/>
    <sheet name="Aprekini" sheetId="8" r:id="rId7"/>
    <sheet name="Līdzfinansējums" sheetId="13" r:id="rId8"/>
    <sheet name="Saimnieciskas pamatdarbibas NP" sheetId="5" r:id="rId9"/>
    <sheet name="Naudas plusma" sheetId="2" r:id="rId10"/>
    <sheet name="Ilgtermina saistibas" sheetId="6" r:id="rId11"/>
    <sheet name="Iedzivotaju maksatspeja" sheetId="7" r:id="rId12"/>
    <sheet name="Jutiguma analize" sheetId="20" r:id="rId13"/>
    <sheet name="Kriteriji" sheetId="14" r:id="rId14"/>
  </sheets>
  <definedNames>
    <definedName name="BaseYear">"$#REF!.$D$7"</definedName>
    <definedName name="BillAnnualDomesticSewerage">"$#REF!.$D$17"</definedName>
    <definedName name="BillAnnualDomesticWater">"$#REF!.$D$17"</definedName>
    <definedName name="CF">"$#REF!.$H$2"</definedName>
    <definedName name="CFCase">"$#REF!.$D$13"</definedName>
    <definedName name="CivilReplacementMask">"$#REF!.$L$9:$AO$9"</definedName>
    <definedName name="CostInitial">"$#REF!.$C$19"</definedName>
    <definedName name="CostPercentPipes">"$#REF!.$C$21"</definedName>
    <definedName name="CostPercentPlant">"$#REF!.$C$22"</definedName>
    <definedName name="CostWaterAsPercentTotal">"$#REF!.$C$20"</definedName>
    <definedName name="disc_rate">"$#REF!.$#REF!$#REF!"</definedName>
    <definedName name="EvalPeriod">"$#REF!.$E$35"</definedName>
    <definedName name="Excel_BuiltIn__FilterDatabase_9" localSheetId="2">#REF!</definedName>
    <definedName name="Excel_BuiltIn__FilterDatabase_9">#REF!</definedName>
    <definedName name="Excel_BuiltIn_Print_Area_2">'Naudas plusma'!$A$2:$U$24</definedName>
    <definedName name="Excel_BuiltIn_Print_Area_8">Aprekini!$A$1:$U$129</definedName>
    <definedName name="Excel_BuiltIn_Print_Titles_9">Aprekini!$5:$5</definedName>
    <definedName name="FactorMM">"$#REF!.$E$28"</definedName>
    <definedName name="GrantRateActual">"$#REF!.$D$14"</definedName>
    <definedName name="HHIncomeIndex">"$#REF!.$L$7:$AO$7"</definedName>
    <definedName name="HoursWorking">"$#REF!.$G$9"</definedName>
    <definedName name="IncomeHHBase">"$#REF!.$D$13"</definedName>
    <definedName name="LabourCostIndex">"$#REF!.$L$5:$AO$5"</definedName>
    <definedName name="LCAnnual">"$#REF!.$D$8"</definedName>
    <definedName name="LifeCivil">"$#REF!.$C$26"</definedName>
    <definedName name="LifePipes">"$#REF!.$D$26"</definedName>
    <definedName name="LifePlant">"$#REF!.$E$26"</definedName>
    <definedName name="Maksimālā_KF_līdzfinansējuma_likme" localSheetId="0">'Datu ievade'!#REF!</definedName>
    <definedName name="MMMask">"$#REF!.$L$12:$AO$12"</definedName>
    <definedName name="OperatingMask">"$#REF!.$L$8:$AO$8"</definedName>
    <definedName name="Pašvaldība_vai_pašvaldības_iestāde_vai_pašvaldības_aģentūra">'Datu ievade'!#REF!</definedName>
    <definedName name="Period">"$#REF!.$L$3:$AO$3"</definedName>
    <definedName name="PeriodMMFirst">"$#REF!.$E$29"</definedName>
    <definedName name="PeriodMMSecond">"$#REF!.$E$30"</definedName>
    <definedName name="PipeReplacementMask">"$#REF!.$L$10:$AO$10"</definedName>
    <definedName name="PlantReplacementMask">"$#REF!.$L$11:$AO$11"</definedName>
    <definedName name="PplHh">"$#REF!.$G$8"</definedName>
    <definedName name="_xlnm.Print_Area" localSheetId="6">Aprekini!$A$1:$AG$336</definedName>
    <definedName name="_xlnm.Print_Area" localSheetId="11">'Iedzivotaju maksatspeja'!$A$2:$AG$39</definedName>
    <definedName name="_xlnm.Print_Area" localSheetId="10">'Ilgtermina saistibas'!$A$2:$AG$17</definedName>
    <definedName name="_xlnm.Print_Area" localSheetId="9">'Naudas plusma'!$A$2:$AG$25</definedName>
    <definedName name="_xlnm.Print_Area" localSheetId="5">'Paskaidrojumi aprēķiniem'!$A$1:$I$36</definedName>
    <definedName name="_xlnm.Print_Area" localSheetId="8">'Saimnieciskas pamatdarbibas NP'!$A$2:$AG$39</definedName>
    <definedName name="_xlnm.Print_Titles" localSheetId="6">(Aprekini!$A:$A,Aprekini!$1:$2)</definedName>
    <definedName name="_xlnm.Print_Titles" localSheetId="10">'Ilgtermina saistibas'!$A:$A</definedName>
    <definedName name="_xlnm.Print_Titles" localSheetId="9">'Naudas plusma'!$A:$A</definedName>
    <definedName name="_xlnm.Print_Titles" localSheetId="8">'Saimnieciskas pamatdarbibas NP'!$A:$A</definedName>
    <definedName name="RateDisc">"$#REF!.$H$3"</definedName>
    <definedName name="RateDiscount">"$#REF!.$C$4"</definedName>
    <definedName name="RateExch">"$#REF!.$H$4"</definedName>
    <definedName name="RateGrantBase">"$#REF!.$#REF!$#REF!"</definedName>
    <definedName name="ReplaceCase">"$#REF!.$D$12"</definedName>
    <definedName name="RVCase">"$#REF!.$D$9"</definedName>
    <definedName name="Seweragelcd">"$#REF!.$D$11"</definedName>
    <definedName name="SizeHH">"$#REF!.$#REF!$#REF!"</definedName>
    <definedName name="unitprice">"$#REF!.$D$6"</definedName>
    <definedName name="vat">"$#REF!.$#REF!$#REF!"</definedName>
    <definedName name="Waterlcd">"$#REF!.$D$10"</definedName>
    <definedName name="WOPFactor">"$#REF!.$H$5"</definedName>
    <definedName name="Y">"$#REF!.$E$9"</definedName>
    <definedName name="Year">"$#REF!.$L$2:$AO$2"</definedName>
    <definedName name="YearOpFirst">"$#REF!.$C$23"</definedName>
    <definedName name="YearRV">"$#REF!.$E$34"</definedName>
  </definedNames>
  <calcPr calcId="152511"/>
</workbook>
</file>

<file path=xl/calcChain.xml><?xml version="1.0" encoding="utf-8"?>
<calcChain xmlns="http://schemas.openxmlformats.org/spreadsheetml/2006/main">
  <c r="D65" i="8" l="1"/>
  <c r="D51" i="8"/>
  <c r="D45" i="8"/>
  <c r="C71" i="8"/>
  <c r="C65" i="8"/>
  <c r="C59" i="8"/>
  <c r="C51" i="8"/>
  <c r="C45" i="8"/>
  <c r="D39" i="8"/>
  <c r="C39" i="8"/>
  <c r="J24" i="18" l="1"/>
  <c r="H25" i="18"/>
  <c r="I25" i="18"/>
  <c r="J25" i="18"/>
  <c r="J26" i="18"/>
  <c r="H27" i="18"/>
  <c r="I27" i="18"/>
  <c r="J27" i="18"/>
  <c r="H28" i="18"/>
  <c r="I28" i="18"/>
  <c r="J28" i="18"/>
  <c r="H17" i="18"/>
  <c r="I17" i="18"/>
  <c r="J17" i="18"/>
  <c r="H18" i="18"/>
  <c r="I18" i="18"/>
  <c r="J18" i="18"/>
  <c r="H19" i="18"/>
  <c r="I19" i="18"/>
  <c r="J19" i="18"/>
  <c r="F85" i="1"/>
  <c r="J6" i="18"/>
  <c r="J7" i="18"/>
  <c r="J8" i="18"/>
  <c r="J9" i="18"/>
  <c r="J11" i="18"/>
  <c r="J12" i="18"/>
  <c r="J13" i="18"/>
  <c r="J14" i="18"/>
  <c r="I93" i="1"/>
  <c r="I94" i="1"/>
  <c r="I78" i="1"/>
  <c r="I85" i="1"/>
  <c r="I86" i="1"/>
  <c r="AJ83" i="5"/>
  <c r="C121" i="1"/>
  <c r="D121" i="1"/>
  <c r="E121" i="1"/>
  <c r="F121" i="1"/>
  <c r="G121" i="1"/>
  <c r="H121" i="1"/>
  <c r="I121" i="1"/>
  <c r="J121" i="1"/>
  <c r="K121" i="1"/>
  <c r="L121" i="1"/>
  <c r="M121" i="1"/>
  <c r="N121" i="1"/>
  <c r="O121" i="1"/>
  <c r="P121" i="1"/>
  <c r="Q121" i="1"/>
  <c r="R121" i="1"/>
  <c r="S121" i="1"/>
  <c r="T121" i="1"/>
  <c r="U121" i="1"/>
  <c r="V121" i="1"/>
  <c r="W121" i="1"/>
  <c r="X121" i="1"/>
  <c r="Y121" i="1"/>
  <c r="Z121" i="1"/>
  <c r="AA121" i="1"/>
  <c r="AB121" i="1"/>
  <c r="AC121" i="1"/>
  <c r="AD121" i="1"/>
  <c r="AE121" i="1"/>
  <c r="AF121" i="1"/>
  <c r="AG121" i="1"/>
  <c r="AH121" i="1"/>
  <c r="AI121" i="1"/>
  <c r="B121" i="1"/>
  <c r="C109" i="1"/>
  <c r="D109" i="1"/>
  <c r="E109" i="1"/>
  <c r="F109" i="1"/>
  <c r="G109" i="1"/>
  <c r="H109" i="1"/>
  <c r="I109" i="1"/>
  <c r="J109" i="1"/>
  <c r="K109" i="1"/>
  <c r="L109" i="1"/>
  <c r="M109" i="1"/>
  <c r="N109" i="1"/>
  <c r="O109" i="1"/>
  <c r="P109" i="1"/>
  <c r="Q109" i="1"/>
  <c r="R109" i="1"/>
  <c r="S109" i="1"/>
  <c r="T109" i="1"/>
  <c r="U109" i="1"/>
  <c r="V109" i="1"/>
  <c r="W109" i="1"/>
  <c r="X109" i="1"/>
  <c r="Y109" i="1"/>
  <c r="Z109" i="1"/>
  <c r="AA109" i="1"/>
  <c r="AB109" i="1"/>
  <c r="AC109" i="1"/>
  <c r="AD109" i="1"/>
  <c r="AE109" i="1"/>
  <c r="AF109" i="1"/>
  <c r="AG109" i="1"/>
  <c r="AH109" i="1"/>
  <c r="AI109" i="1"/>
  <c r="B109" i="1"/>
  <c r="B92" i="8"/>
  <c r="B91" i="8"/>
  <c r="B86" i="8"/>
  <c r="B85" i="8"/>
  <c r="B80" i="8"/>
  <c r="B79" i="8"/>
  <c r="C85" i="8"/>
  <c r="D57" i="5" l="1"/>
  <c r="D58" i="5"/>
  <c r="D54" i="5"/>
  <c r="D55" i="5"/>
  <c r="D135" i="5"/>
  <c r="D142" i="5"/>
  <c r="D146" i="5"/>
  <c r="D155" i="5"/>
  <c r="D159" i="5"/>
  <c r="D160" i="5" s="1"/>
  <c r="B20" i="17"/>
  <c r="K18" i="18" l="1"/>
  <c r="L18" i="18"/>
  <c r="M18" i="18"/>
  <c r="N18" i="18"/>
  <c r="O18" i="18"/>
  <c r="P18" i="18"/>
  <c r="Q18" i="18"/>
  <c r="R18" i="18"/>
  <c r="S18" i="18"/>
  <c r="T18" i="18"/>
  <c r="U18" i="18"/>
  <c r="V18" i="18"/>
  <c r="W18" i="18"/>
  <c r="X18" i="18"/>
  <c r="Y18" i="18"/>
  <c r="Z18" i="18"/>
  <c r="AA18" i="18"/>
  <c r="AB18" i="18"/>
  <c r="AC18" i="18"/>
  <c r="AD18" i="18"/>
  <c r="AE18" i="18"/>
  <c r="AF18" i="18"/>
  <c r="AG18" i="18"/>
  <c r="AH18" i="18"/>
  <c r="AI18" i="18"/>
  <c r="AJ18" i="18"/>
  <c r="AK18" i="18"/>
  <c r="K19" i="18"/>
  <c r="L19" i="18"/>
  <c r="M19" i="18"/>
  <c r="N19" i="18"/>
  <c r="O19" i="18"/>
  <c r="P19" i="18"/>
  <c r="Q19" i="18"/>
  <c r="R19" i="18"/>
  <c r="S19" i="18"/>
  <c r="T19" i="18"/>
  <c r="U19" i="18"/>
  <c r="V19" i="18"/>
  <c r="W19" i="18"/>
  <c r="X19" i="18"/>
  <c r="Y19" i="18"/>
  <c r="Z19" i="18"/>
  <c r="AA19" i="18"/>
  <c r="AB19" i="18"/>
  <c r="AC19" i="18"/>
  <c r="AD19" i="18"/>
  <c r="AE19" i="18"/>
  <c r="AF19" i="18"/>
  <c r="AG19" i="18"/>
  <c r="AH19" i="18"/>
  <c r="AI19" i="18"/>
  <c r="AJ19" i="18"/>
  <c r="AK19" i="18"/>
  <c r="K24" i="18"/>
  <c r="L24" i="18"/>
  <c r="M24" i="18"/>
  <c r="N24" i="18"/>
  <c r="O24" i="18"/>
  <c r="P24" i="18"/>
  <c r="Q24" i="18"/>
  <c r="R24" i="18"/>
  <c r="S24" i="18"/>
  <c r="T24" i="18"/>
  <c r="U24" i="18"/>
  <c r="V24" i="18"/>
  <c r="W24" i="18"/>
  <c r="X24" i="18"/>
  <c r="Y24" i="18"/>
  <c r="Z24" i="18"/>
  <c r="AA24" i="18"/>
  <c r="AB24" i="18"/>
  <c r="AC24" i="18"/>
  <c r="AD24" i="18"/>
  <c r="AE24" i="18"/>
  <c r="AF24" i="18"/>
  <c r="AG24" i="18"/>
  <c r="AH24" i="18"/>
  <c r="AI24" i="18"/>
  <c r="AJ24" i="18"/>
  <c r="AK24" i="18"/>
  <c r="K25" i="18"/>
  <c r="L25" i="18"/>
  <c r="M25" i="18"/>
  <c r="N25" i="18"/>
  <c r="O25" i="18"/>
  <c r="P25" i="18"/>
  <c r="Q25" i="18"/>
  <c r="R25" i="18"/>
  <c r="S25" i="18"/>
  <c r="T25" i="18"/>
  <c r="U25" i="18"/>
  <c r="V25" i="18"/>
  <c r="W25" i="18"/>
  <c r="X25" i="18"/>
  <c r="Y25" i="18"/>
  <c r="Z25" i="18"/>
  <c r="AA25" i="18"/>
  <c r="AB25" i="18"/>
  <c r="AC25" i="18"/>
  <c r="AD25" i="18"/>
  <c r="AE25" i="18"/>
  <c r="AF25" i="18"/>
  <c r="AG25" i="18"/>
  <c r="AH25" i="18"/>
  <c r="AI25" i="18"/>
  <c r="AJ25" i="18"/>
  <c r="AK25" i="18"/>
  <c r="K26" i="18"/>
  <c r="L26" i="18"/>
  <c r="M26" i="18"/>
  <c r="N26" i="18"/>
  <c r="O26" i="18"/>
  <c r="P26" i="18"/>
  <c r="Q26" i="18"/>
  <c r="R26" i="18"/>
  <c r="S26" i="18"/>
  <c r="T26" i="18"/>
  <c r="U26" i="18"/>
  <c r="V26" i="18"/>
  <c r="W26" i="18"/>
  <c r="X26" i="18"/>
  <c r="Y26" i="18"/>
  <c r="Z26" i="18"/>
  <c r="AA26" i="18"/>
  <c r="AB26" i="18"/>
  <c r="AC26" i="18"/>
  <c r="AD26" i="18"/>
  <c r="AE26" i="18"/>
  <c r="AF26" i="18"/>
  <c r="AG26" i="18"/>
  <c r="AH26" i="18"/>
  <c r="AI26" i="18"/>
  <c r="AJ26" i="18"/>
  <c r="AK26" i="18"/>
  <c r="K27" i="18"/>
  <c r="L27" i="18"/>
  <c r="M27" i="18"/>
  <c r="N27" i="18"/>
  <c r="O27" i="18"/>
  <c r="P27" i="18"/>
  <c r="Q27" i="18"/>
  <c r="R27" i="18"/>
  <c r="S27" i="18"/>
  <c r="T27" i="18"/>
  <c r="U27" i="18"/>
  <c r="V27" i="18"/>
  <c r="W27" i="18"/>
  <c r="X27" i="18"/>
  <c r="Y27" i="18"/>
  <c r="Z27" i="18"/>
  <c r="AA27" i="18"/>
  <c r="AB27" i="18"/>
  <c r="AC27" i="18"/>
  <c r="AD27" i="18"/>
  <c r="AE27" i="18"/>
  <c r="AF27" i="18"/>
  <c r="AG27" i="18"/>
  <c r="AH27" i="18"/>
  <c r="AI27" i="18"/>
  <c r="AJ27" i="18"/>
  <c r="AK27" i="18"/>
  <c r="K28" i="18"/>
  <c r="L28" i="18"/>
  <c r="M28" i="18"/>
  <c r="N28" i="18"/>
  <c r="O28" i="18"/>
  <c r="P28" i="18"/>
  <c r="Q28" i="18"/>
  <c r="R28" i="18"/>
  <c r="S28" i="18"/>
  <c r="T28" i="18"/>
  <c r="U28" i="18"/>
  <c r="V28" i="18"/>
  <c r="W28" i="18"/>
  <c r="X28" i="18"/>
  <c r="Y28" i="18"/>
  <c r="Z28" i="18"/>
  <c r="AA28" i="18"/>
  <c r="AB28" i="18"/>
  <c r="AC28" i="18"/>
  <c r="AD28" i="18"/>
  <c r="AE28" i="18"/>
  <c r="AF28" i="18"/>
  <c r="AG28" i="18"/>
  <c r="AH28" i="18"/>
  <c r="AI28" i="18"/>
  <c r="AJ28" i="18"/>
  <c r="AK28" i="18"/>
  <c r="J29" i="18"/>
  <c r="K29" i="18"/>
  <c r="L29" i="18"/>
  <c r="M29" i="18"/>
  <c r="N29" i="18"/>
  <c r="O29" i="18"/>
  <c r="P29" i="18"/>
  <c r="Q29" i="18"/>
  <c r="R29" i="18"/>
  <c r="S29" i="18"/>
  <c r="T29" i="18"/>
  <c r="U29" i="18"/>
  <c r="V29" i="18"/>
  <c r="W29" i="18"/>
  <c r="X29" i="18"/>
  <c r="Y29" i="18"/>
  <c r="Z29" i="18"/>
  <c r="AA29" i="18"/>
  <c r="AB29" i="18"/>
  <c r="AC29" i="18"/>
  <c r="AD29" i="18"/>
  <c r="AE29" i="18"/>
  <c r="AF29" i="18"/>
  <c r="AG29" i="18"/>
  <c r="AH29" i="18"/>
  <c r="AI29" i="18"/>
  <c r="AJ29" i="18"/>
  <c r="AK29" i="18"/>
  <c r="K17" i="18"/>
  <c r="L17" i="18"/>
  <c r="M17" i="18"/>
  <c r="N17" i="18"/>
  <c r="O17" i="18"/>
  <c r="P17" i="18"/>
  <c r="Q17" i="18"/>
  <c r="R17" i="18"/>
  <c r="S17" i="18"/>
  <c r="T17" i="18"/>
  <c r="U17" i="18"/>
  <c r="V17" i="18"/>
  <c r="W17" i="18"/>
  <c r="X17" i="18"/>
  <c r="Y17" i="18"/>
  <c r="Z17" i="18"/>
  <c r="AA17" i="18"/>
  <c r="AB17" i="18"/>
  <c r="AC17" i="18"/>
  <c r="AD17" i="18"/>
  <c r="AE17" i="18"/>
  <c r="AF17" i="18"/>
  <c r="AG17" i="18"/>
  <c r="AH17" i="18"/>
  <c r="AI17" i="18"/>
  <c r="AJ17" i="18"/>
  <c r="AK17" i="18"/>
  <c r="H49" i="5" l="1"/>
  <c r="I49" i="5" s="1"/>
  <c r="G49" i="5"/>
  <c r="F49" i="5"/>
  <c r="E49" i="5"/>
  <c r="D49" i="5"/>
  <c r="C49" i="5"/>
  <c r="B49" i="5"/>
  <c r="B51" i="5"/>
  <c r="B50" i="5"/>
  <c r="E5" i="17"/>
  <c r="C44" i="5" l="1"/>
  <c r="F44" i="5"/>
  <c r="G44" i="5"/>
  <c r="H44" i="5"/>
  <c r="I44" i="5" s="1"/>
  <c r="E44" i="5"/>
  <c r="D44" i="5"/>
  <c r="B44" i="5"/>
  <c r="C46" i="5"/>
  <c r="D46" i="5"/>
  <c r="E46" i="5"/>
  <c r="F46" i="5"/>
  <c r="G46" i="5"/>
  <c r="H46" i="5"/>
  <c r="I46" i="5" s="1"/>
  <c r="J46" i="5" s="1"/>
  <c r="K46" i="5" s="1"/>
  <c r="L46" i="5" s="1"/>
  <c r="M46" i="5" s="1"/>
  <c r="N46" i="5" s="1"/>
  <c r="O46" i="5" s="1"/>
  <c r="P46" i="5" s="1"/>
  <c r="Q46" i="5" s="1"/>
  <c r="R46" i="5" s="1"/>
  <c r="S46" i="5" s="1"/>
  <c r="T46" i="5" s="1"/>
  <c r="U46" i="5" s="1"/>
  <c r="V46" i="5" s="1"/>
  <c r="W46" i="5" s="1"/>
  <c r="X46" i="5" s="1"/>
  <c r="Y46" i="5" s="1"/>
  <c r="Z46" i="5" s="1"/>
  <c r="AA46" i="5" s="1"/>
  <c r="AB46" i="5" s="1"/>
  <c r="AC46" i="5" s="1"/>
  <c r="AD46" i="5" s="1"/>
  <c r="AE46" i="5" s="1"/>
  <c r="AF46" i="5" s="1"/>
  <c r="AG46" i="5" s="1"/>
  <c r="AH46" i="5" s="1"/>
  <c r="AI46" i="5" s="1"/>
  <c r="AJ46" i="5" s="1"/>
  <c r="B46" i="5"/>
  <c r="C45" i="5"/>
  <c r="D45" i="5"/>
  <c r="E45" i="5"/>
  <c r="F45" i="5"/>
  <c r="G45" i="5"/>
  <c r="H45" i="5"/>
  <c r="I45" i="5" s="1"/>
  <c r="J45" i="5" s="1"/>
  <c r="K45" i="5" s="1"/>
  <c r="L45" i="5" s="1"/>
  <c r="M45" i="5" s="1"/>
  <c r="N45" i="5" s="1"/>
  <c r="O45" i="5" s="1"/>
  <c r="P45" i="5" s="1"/>
  <c r="Q45" i="5" s="1"/>
  <c r="R45" i="5" s="1"/>
  <c r="S45" i="5" s="1"/>
  <c r="T45" i="5" s="1"/>
  <c r="U45" i="5" s="1"/>
  <c r="V45" i="5" s="1"/>
  <c r="W45" i="5" s="1"/>
  <c r="X45" i="5" s="1"/>
  <c r="Y45" i="5" s="1"/>
  <c r="Z45" i="5" s="1"/>
  <c r="AA45" i="5" s="1"/>
  <c r="AB45" i="5" s="1"/>
  <c r="AC45" i="5" s="1"/>
  <c r="AD45" i="5" s="1"/>
  <c r="AE45" i="5" s="1"/>
  <c r="AF45" i="5" s="1"/>
  <c r="AG45" i="5" s="1"/>
  <c r="AH45" i="5" s="1"/>
  <c r="AI45" i="5" s="1"/>
  <c r="AJ45" i="5" s="1"/>
  <c r="B45" i="5"/>
  <c r="I113" i="8" l="1"/>
  <c r="I114" i="8"/>
  <c r="I112" i="8"/>
  <c r="J112" i="8"/>
  <c r="D66" i="18"/>
  <c r="E66" i="18"/>
  <c r="F66" i="18"/>
  <c r="G66" i="18"/>
  <c r="H66" i="18"/>
  <c r="I66" i="18"/>
  <c r="J66" i="18"/>
  <c r="K66" i="18"/>
  <c r="L66" i="18"/>
  <c r="M66" i="18"/>
  <c r="N66" i="18"/>
  <c r="O66" i="18"/>
  <c r="P66" i="18"/>
  <c r="Q66" i="18"/>
  <c r="R66" i="18"/>
  <c r="S66" i="18"/>
  <c r="T66" i="18"/>
  <c r="U66" i="18"/>
  <c r="V66" i="18"/>
  <c r="W66" i="18"/>
  <c r="X66" i="18"/>
  <c r="Y66" i="18"/>
  <c r="Z66" i="18"/>
  <c r="AA66" i="18"/>
  <c r="AB66" i="18"/>
  <c r="AC66" i="18"/>
  <c r="AD66" i="18"/>
  <c r="AE66" i="18"/>
  <c r="AF66" i="18"/>
  <c r="AG66" i="18"/>
  <c r="AH66" i="18"/>
  <c r="AI66" i="18"/>
  <c r="AJ66" i="18"/>
  <c r="AK66" i="18"/>
  <c r="AK67" i="18"/>
  <c r="D68" i="18"/>
  <c r="E68" i="18"/>
  <c r="F68" i="18"/>
  <c r="G68" i="18"/>
  <c r="H68" i="18"/>
  <c r="I68" i="18"/>
  <c r="J68" i="18"/>
  <c r="K68" i="18"/>
  <c r="L68" i="18"/>
  <c r="M68" i="18"/>
  <c r="N68" i="18"/>
  <c r="O68" i="18"/>
  <c r="P68" i="18"/>
  <c r="Q68" i="18"/>
  <c r="R68" i="18"/>
  <c r="S68" i="18"/>
  <c r="T68" i="18"/>
  <c r="U68" i="18"/>
  <c r="V68" i="18"/>
  <c r="W68" i="18"/>
  <c r="X68" i="18"/>
  <c r="Y68" i="18"/>
  <c r="Z68" i="18"/>
  <c r="AA68" i="18"/>
  <c r="AB68" i="18"/>
  <c r="AC68" i="18"/>
  <c r="AD68" i="18"/>
  <c r="AE68" i="18"/>
  <c r="AF68" i="18"/>
  <c r="AG68" i="18"/>
  <c r="AH68" i="18"/>
  <c r="AI68" i="18"/>
  <c r="AJ68" i="18"/>
  <c r="AK68" i="18"/>
  <c r="AK69" i="18"/>
  <c r="D70" i="18"/>
  <c r="E70" i="18"/>
  <c r="F70" i="18"/>
  <c r="G70" i="18"/>
  <c r="H70" i="18"/>
  <c r="I70" i="18"/>
  <c r="J70" i="18"/>
  <c r="K70" i="18"/>
  <c r="L70" i="18"/>
  <c r="M70" i="18"/>
  <c r="N70" i="18"/>
  <c r="O70" i="18"/>
  <c r="P70" i="18"/>
  <c r="Q70" i="18"/>
  <c r="R70" i="18"/>
  <c r="S70" i="18"/>
  <c r="T70" i="18"/>
  <c r="U70" i="18"/>
  <c r="V70" i="18"/>
  <c r="W70" i="18"/>
  <c r="X70" i="18"/>
  <c r="Y70" i="18"/>
  <c r="Z70" i="18"/>
  <c r="AA70" i="18"/>
  <c r="AB70" i="18"/>
  <c r="AC70" i="18"/>
  <c r="AD70" i="18"/>
  <c r="AE70" i="18"/>
  <c r="AF70" i="18"/>
  <c r="AG70" i="18"/>
  <c r="AH70" i="18"/>
  <c r="AI70" i="18"/>
  <c r="AJ70" i="18"/>
  <c r="AK70" i="18"/>
  <c r="AK71" i="18"/>
  <c r="C71" i="18"/>
  <c r="C70" i="18"/>
  <c r="C69" i="18"/>
  <c r="C68" i="18"/>
  <c r="C67" i="18"/>
  <c r="C66" i="18"/>
  <c r="E59" i="18"/>
  <c r="F59" i="18"/>
  <c r="G59" i="18"/>
  <c r="H59" i="18"/>
  <c r="I59" i="18"/>
  <c r="J59" i="18"/>
  <c r="L59" i="18"/>
  <c r="M59" i="18"/>
  <c r="D59" i="18"/>
  <c r="F56" i="18"/>
  <c r="G56" i="18"/>
  <c r="H56" i="18"/>
  <c r="I56" i="18"/>
  <c r="J56" i="18"/>
  <c r="K56" i="18"/>
  <c r="L56" i="18"/>
  <c r="M56" i="18"/>
  <c r="N56" i="18"/>
  <c r="O56" i="18"/>
  <c r="P56" i="18"/>
  <c r="Q56" i="18"/>
  <c r="R56" i="18"/>
  <c r="S56" i="18"/>
  <c r="T56" i="18"/>
  <c r="U56" i="18"/>
  <c r="V56" i="18"/>
  <c r="W56" i="18"/>
  <c r="X56" i="18"/>
  <c r="Y56" i="18"/>
  <c r="Z56" i="18"/>
  <c r="AA56" i="18"/>
  <c r="AB56" i="18"/>
  <c r="AC56" i="18"/>
  <c r="AD56" i="18"/>
  <c r="AE56" i="18"/>
  <c r="AF56" i="18"/>
  <c r="AG56" i="18"/>
  <c r="AH56" i="18"/>
  <c r="AI56" i="18"/>
  <c r="AJ56" i="18"/>
  <c r="AK56" i="18"/>
  <c r="E56" i="18"/>
  <c r="D56" i="18"/>
  <c r="C56" i="18"/>
  <c r="D45" i="18"/>
  <c r="E45" i="18"/>
  <c r="F45" i="18"/>
  <c r="G45" i="18"/>
  <c r="H45" i="18"/>
  <c r="I45" i="18"/>
  <c r="J45" i="18"/>
  <c r="K45" i="18"/>
  <c r="L45" i="18"/>
  <c r="M45" i="18"/>
  <c r="N45" i="18"/>
  <c r="O45" i="18"/>
  <c r="P45" i="18"/>
  <c r="Q45" i="18"/>
  <c r="R45" i="18"/>
  <c r="S45" i="18"/>
  <c r="T45" i="18"/>
  <c r="U45" i="18"/>
  <c r="V45" i="18"/>
  <c r="W45" i="18"/>
  <c r="X45" i="18"/>
  <c r="Y45" i="18"/>
  <c r="Z45" i="18"/>
  <c r="AA45" i="18"/>
  <c r="AB45" i="18"/>
  <c r="AC45" i="18"/>
  <c r="AD45" i="18"/>
  <c r="AE45" i="18"/>
  <c r="AF45" i="18"/>
  <c r="AG45" i="18"/>
  <c r="AH45" i="18"/>
  <c r="AI45" i="18"/>
  <c r="AJ45" i="18"/>
  <c r="AK45" i="18"/>
  <c r="D46" i="18"/>
  <c r="E46" i="18"/>
  <c r="F46" i="18"/>
  <c r="G46" i="18"/>
  <c r="H46" i="18"/>
  <c r="I46" i="18"/>
  <c r="J46" i="18"/>
  <c r="K46" i="18"/>
  <c r="L46" i="18"/>
  <c r="M46" i="18"/>
  <c r="N46" i="18"/>
  <c r="O46" i="18"/>
  <c r="P46" i="18"/>
  <c r="Q46" i="18"/>
  <c r="R46" i="18"/>
  <c r="S46" i="18"/>
  <c r="T46" i="18"/>
  <c r="U46" i="18"/>
  <c r="V46" i="18"/>
  <c r="W46" i="18"/>
  <c r="X46" i="18"/>
  <c r="Y46" i="18"/>
  <c r="Z46" i="18"/>
  <c r="AA46" i="18"/>
  <c r="AB46" i="18"/>
  <c r="AC46" i="18"/>
  <c r="AD46" i="18"/>
  <c r="AE46" i="18"/>
  <c r="AF46" i="18"/>
  <c r="AG46" i="18"/>
  <c r="AH46" i="18"/>
  <c r="AI46" i="18"/>
  <c r="AJ46" i="18"/>
  <c r="AK46" i="18"/>
  <c r="D47" i="18"/>
  <c r="E47" i="18"/>
  <c r="F47" i="18"/>
  <c r="G47" i="18"/>
  <c r="H47" i="18"/>
  <c r="I47" i="18"/>
  <c r="J47" i="18"/>
  <c r="K47" i="18"/>
  <c r="L47" i="18"/>
  <c r="M47" i="18"/>
  <c r="N47" i="18"/>
  <c r="O47" i="18"/>
  <c r="P47" i="18"/>
  <c r="Q47" i="18"/>
  <c r="R47" i="18"/>
  <c r="S47" i="18"/>
  <c r="T47" i="18"/>
  <c r="U47" i="18"/>
  <c r="V47" i="18"/>
  <c r="W47" i="18"/>
  <c r="X47" i="18"/>
  <c r="Y47" i="18"/>
  <c r="Z47" i="18"/>
  <c r="AA47" i="18"/>
  <c r="AB47" i="18"/>
  <c r="AC47" i="18"/>
  <c r="AD47" i="18"/>
  <c r="AE47" i="18"/>
  <c r="AF47" i="18"/>
  <c r="AG47" i="18"/>
  <c r="AH47" i="18"/>
  <c r="AI47" i="18"/>
  <c r="AJ47" i="18"/>
  <c r="AK47" i="18"/>
  <c r="D48" i="18"/>
  <c r="E48" i="18"/>
  <c r="F48" i="18"/>
  <c r="G48" i="18"/>
  <c r="H48" i="18"/>
  <c r="I48" i="18"/>
  <c r="J48" i="18"/>
  <c r="K48" i="18"/>
  <c r="L48" i="18"/>
  <c r="M48" i="18"/>
  <c r="N48" i="18"/>
  <c r="O48" i="18"/>
  <c r="P48" i="18"/>
  <c r="Q48" i="18"/>
  <c r="R48" i="18"/>
  <c r="S48" i="18"/>
  <c r="T48" i="18"/>
  <c r="U48" i="18"/>
  <c r="V48" i="18"/>
  <c r="W48" i="18"/>
  <c r="X48" i="18"/>
  <c r="Y48" i="18"/>
  <c r="Z48" i="18"/>
  <c r="AA48" i="18"/>
  <c r="AB48" i="18"/>
  <c r="AC48" i="18"/>
  <c r="AD48" i="18"/>
  <c r="AE48" i="18"/>
  <c r="AF48" i="18"/>
  <c r="AG48" i="18"/>
  <c r="AH48" i="18"/>
  <c r="AI48" i="18"/>
  <c r="AJ48" i="18"/>
  <c r="AK48" i="18"/>
  <c r="D49" i="18"/>
  <c r="E49" i="18"/>
  <c r="F49" i="18"/>
  <c r="G49" i="18"/>
  <c r="H49" i="18"/>
  <c r="I49" i="18"/>
  <c r="J49" i="18"/>
  <c r="K49" i="18"/>
  <c r="L49" i="18"/>
  <c r="M49" i="18"/>
  <c r="N49" i="18"/>
  <c r="O49" i="18"/>
  <c r="P49" i="18"/>
  <c r="Q49" i="18"/>
  <c r="R49" i="18"/>
  <c r="S49" i="18"/>
  <c r="T49" i="18"/>
  <c r="U49" i="18"/>
  <c r="V49" i="18"/>
  <c r="W49" i="18"/>
  <c r="X49" i="18"/>
  <c r="Y49" i="18"/>
  <c r="Z49" i="18"/>
  <c r="AA49" i="18"/>
  <c r="AB49" i="18"/>
  <c r="AC49" i="18"/>
  <c r="AD49" i="18"/>
  <c r="AE49" i="18"/>
  <c r="AF49" i="18"/>
  <c r="AG49" i="18"/>
  <c r="AH49" i="18"/>
  <c r="AI49" i="18"/>
  <c r="AJ49" i="18"/>
  <c r="AK49" i="18"/>
  <c r="D51" i="18"/>
  <c r="E51" i="18"/>
  <c r="F51" i="18"/>
  <c r="G51" i="18"/>
  <c r="H51" i="18"/>
  <c r="I51" i="18"/>
  <c r="J51" i="18"/>
  <c r="K51" i="18"/>
  <c r="L51" i="18"/>
  <c r="M51" i="18"/>
  <c r="N51" i="18"/>
  <c r="O51" i="18"/>
  <c r="P51" i="18"/>
  <c r="Q51" i="18"/>
  <c r="R51" i="18"/>
  <c r="S51" i="18"/>
  <c r="T51" i="18"/>
  <c r="U51" i="18"/>
  <c r="V51" i="18"/>
  <c r="W51" i="18"/>
  <c r="X51" i="18"/>
  <c r="Y51" i="18"/>
  <c r="Z51" i="18"/>
  <c r="AA51" i="18"/>
  <c r="AB51" i="18"/>
  <c r="AC51" i="18"/>
  <c r="AD51" i="18"/>
  <c r="AE51" i="18"/>
  <c r="AF51" i="18"/>
  <c r="AG51" i="18"/>
  <c r="AH51" i="18"/>
  <c r="AI51" i="18"/>
  <c r="AJ51" i="18"/>
  <c r="AK51" i="18"/>
  <c r="AK52" i="18"/>
  <c r="D53" i="18"/>
  <c r="E53" i="18"/>
  <c r="F53" i="18"/>
  <c r="G53" i="18"/>
  <c r="H53" i="18"/>
  <c r="I53" i="18"/>
  <c r="J53" i="18"/>
  <c r="K53" i="18"/>
  <c r="L53" i="18"/>
  <c r="M53" i="18"/>
  <c r="N53" i="18"/>
  <c r="O53" i="18"/>
  <c r="P53" i="18"/>
  <c r="Q53" i="18"/>
  <c r="R53" i="18"/>
  <c r="S53" i="18"/>
  <c r="T53" i="18"/>
  <c r="U53" i="18"/>
  <c r="V53" i="18"/>
  <c r="W53" i="18"/>
  <c r="X53" i="18"/>
  <c r="Y53" i="18"/>
  <c r="Z53" i="18"/>
  <c r="AA53" i="18"/>
  <c r="AB53" i="18"/>
  <c r="AC53" i="18"/>
  <c r="AD53" i="18"/>
  <c r="AE53" i="18"/>
  <c r="AF53" i="18"/>
  <c r="AG53" i="18"/>
  <c r="AH53" i="18"/>
  <c r="AI53" i="18"/>
  <c r="AJ53" i="18"/>
  <c r="AK53" i="18"/>
  <c r="C53" i="18"/>
  <c r="C51" i="18"/>
  <c r="C46" i="18"/>
  <c r="C47" i="18"/>
  <c r="C48" i="18"/>
  <c r="C49" i="18"/>
  <c r="C45" i="18"/>
  <c r="D40" i="18"/>
  <c r="E40" i="18"/>
  <c r="F40" i="18"/>
  <c r="G40" i="18"/>
  <c r="H40" i="18"/>
  <c r="I40" i="18"/>
  <c r="J40" i="18"/>
  <c r="K40" i="18"/>
  <c r="L40" i="18"/>
  <c r="M40" i="18"/>
  <c r="N40" i="18"/>
  <c r="O40" i="18"/>
  <c r="P40" i="18"/>
  <c r="Q40" i="18"/>
  <c r="R40" i="18"/>
  <c r="S40" i="18"/>
  <c r="T40" i="18"/>
  <c r="U40" i="18"/>
  <c r="V40" i="18"/>
  <c r="W40" i="18"/>
  <c r="X40" i="18"/>
  <c r="Y40" i="18"/>
  <c r="Z40" i="18"/>
  <c r="AA40" i="18"/>
  <c r="AB40" i="18"/>
  <c r="AC40" i="18"/>
  <c r="AD40" i="18"/>
  <c r="AE40" i="18"/>
  <c r="AF40" i="18"/>
  <c r="AG40" i="18"/>
  <c r="AH40" i="18"/>
  <c r="AI40" i="18"/>
  <c r="AJ40" i="18"/>
  <c r="AK40" i="18"/>
  <c r="AK41" i="18"/>
  <c r="D42" i="18"/>
  <c r="E42" i="18"/>
  <c r="F42" i="18"/>
  <c r="G42" i="18"/>
  <c r="H42" i="18"/>
  <c r="I42" i="18"/>
  <c r="J42" i="18"/>
  <c r="K42" i="18"/>
  <c r="L42" i="18"/>
  <c r="M42" i="18"/>
  <c r="N42" i="18"/>
  <c r="O42" i="18"/>
  <c r="P42" i="18"/>
  <c r="Q42" i="18"/>
  <c r="R42" i="18"/>
  <c r="S42" i="18"/>
  <c r="T42" i="18"/>
  <c r="U42" i="18"/>
  <c r="V42" i="18"/>
  <c r="W42" i="18"/>
  <c r="X42" i="18"/>
  <c r="Y42" i="18"/>
  <c r="Z42" i="18"/>
  <c r="AA42" i="18"/>
  <c r="AB42" i="18"/>
  <c r="AC42" i="18"/>
  <c r="AD42" i="18"/>
  <c r="AE42" i="18"/>
  <c r="AF42" i="18"/>
  <c r="AG42" i="18"/>
  <c r="AH42" i="18"/>
  <c r="AI42" i="18"/>
  <c r="AJ42" i="18"/>
  <c r="AK42" i="18"/>
  <c r="C42" i="18"/>
  <c r="C40" i="18"/>
  <c r="D34" i="18"/>
  <c r="E34" i="18"/>
  <c r="F34" i="18"/>
  <c r="G34" i="18"/>
  <c r="H34" i="18"/>
  <c r="I34" i="18"/>
  <c r="J34" i="18"/>
  <c r="K34" i="18"/>
  <c r="L34" i="18"/>
  <c r="M34" i="18"/>
  <c r="N34" i="18"/>
  <c r="O34" i="18"/>
  <c r="P34" i="18"/>
  <c r="Q34" i="18"/>
  <c r="R34" i="18"/>
  <c r="S34" i="18"/>
  <c r="T34" i="18"/>
  <c r="U34" i="18"/>
  <c r="V34" i="18"/>
  <c r="W34" i="18"/>
  <c r="X34" i="18"/>
  <c r="Y34" i="18"/>
  <c r="Z34" i="18"/>
  <c r="AA34" i="18"/>
  <c r="AB34" i="18"/>
  <c r="AC34" i="18"/>
  <c r="AD34" i="18"/>
  <c r="AE34" i="18"/>
  <c r="AF34" i="18"/>
  <c r="AG34" i="18"/>
  <c r="AH34" i="18"/>
  <c r="AI34" i="18"/>
  <c r="AJ34" i="18"/>
  <c r="AK34" i="18"/>
  <c r="D35" i="18"/>
  <c r="E35" i="18"/>
  <c r="F35" i="18"/>
  <c r="G35" i="18"/>
  <c r="H35" i="18"/>
  <c r="I35" i="18"/>
  <c r="J35" i="18"/>
  <c r="K35" i="18"/>
  <c r="L35" i="18"/>
  <c r="M35" i="18"/>
  <c r="N35" i="18"/>
  <c r="O35" i="18"/>
  <c r="P35" i="18"/>
  <c r="Q35" i="18"/>
  <c r="R35" i="18"/>
  <c r="S35" i="18"/>
  <c r="T35" i="18"/>
  <c r="U35" i="18"/>
  <c r="V35" i="18"/>
  <c r="W35" i="18"/>
  <c r="X35" i="18"/>
  <c r="Y35" i="18"/>
  <c r="Z35" i="18"/>
  <c r="AA35" i="18"/>
  <c r="AB35" i="18"/>
  <c r="AC35" i="18"/>
  <c r="AD35" i="18"/>
  <c r="AE35" i="18"/>
  <c r="AF35" i="18"/>
  <c r="AG35" i="18"/>
  <c r="AH35" i="18"/>
  <c r="AI35" i="18"/>
  <c r="AJ35" i="18"/>
  <c r="AK35" i="18"/>
  <c r="D36" i="18"/>
  <c r="E36" i="18"/>
  <c r="F36" i="18"/>
  <c r="G36" i="18"/>
  <c r="H36" i="18"/>
  <c r="I36" i="18"/>
  <c r="J36" i="18"/>
  <c r="K36" i="18"/>
  <c r="L36" i="18"/>
  <c r="M36" i="18"/>
  <c r="N36" i="18"/>
  <c r="O36" i="18"/>
  <c r="P36" i="18"/>
  <c r="Q36" i="18"/>
  <c r="R36" i="18"/>
  <c r="S36" i="18"/>
  <c r="T36" i="18"/>
  <c r="U36" i="18"/>
  <c r="V36" i="18"/>
  <c r="W36" i="18"/>
  <c r="X36" i="18"/>
  <c r="Y36" i="18"/>
  <c r="Z36" i="18"/>
  <c r="AA36" i="18"/>
  <c r="AB36" i="18"/>
  <c r="AC36" i="18"/>
  <c r="AD36" i="18"/>
  <c r="AE36" i="18"/>
  <c r="AF36" i="18"/>
  <c r="AG36" i="18"/>
  <c r="AH36" i="18"/>
  <c r="AI36" i="18"/>
  <c r="AJ36" i="18"/>
  <c r="AK36" i="18"/>
  <c r="D37" i="18"/>
  <c r="E37" i="18"/>
  <c r="F37" i="18"/>
  <c r="G37" i="18"/>
  <c r="H37" i="18"/>
  <c r="I37" i="18"/>
  <c r="J37" i="18"/>
  <c r="K37" i="18"/>
  <c r="L37" i="18"/>
  <c r="M37" i="18"/>
  <c r="N37" i="18"/>
  <c r="O37" i="18"/>
  <c r="P37" i="18"/>
  <c r="Q37" i="18"/>
  <c r="R37" i="18"/>
  <c r="S37" i="18"/>
  <c r="T37" i="18"/>
  <c r="U37" i="18"/>
  <c r="V37" i="18"/>
  <c r="W37" i="18"/>
  <c r="X37" i="18"/>
  <c r="Y37" i="18"/>
  <c r="Z37" i="18"/>
  <c r="AA37" i="18"/>
  <c r="AB37" i="18"/>
  <c r="AC37" i="18"/>
  <c r="AD37" i="18"/>
  <c r="AE37" i="18"/>
  <c r="AF37" i="18"/>
  <c r="AG37" i="18"/>
  <c r="AH37" i="18"/>
  <c r="AI37" i="18"/>
  <c r="AJ37" i="18"/>
  <c r="AK37" i="18"/>
  <c r="D38" i="18"/>
  <c r="E38" i="18"/>
  <c r="F38" i="18"/>
  <c r="G38" i="18"/>
  <c r="H38" i="18"/>
  <c r="I38" i="18"/>
  <c r="J38" i="18"/>
  <c r="K38" i="18"/>
  <c r="L38" i="18"/>
  <c r="M38" i="18"/>
  <c r="N38" i="18"/>
  <c r="O38" i="18"/>
  <c r="P38" i="18"/>
  <c r="Q38" i="18"/>
  <c r="R38" i="18"/>
  <c r="S38" i="18"/>
  <c r="T38" i="18"/>
  <c r="U38" i="18"/>
  <c r="V38" i="18"/>
  <c r="W38" i="18"/>
  <c r="X38" i="18"/>
  <c r="Y38" i="18"/>
  <c r="Z38" i="18"/>
  <c r="AA38" i="18"/>
  <c r="AB38" i="18"/>
  <c r="AC38" i="18"/>
  <c r="AD38" i="18"/>
  <c r="AE38" i="18"/>
  <c r="AF38" i="18"/>
  <c r="AG38" i="18"/>
  <c r="AH38" i="18"/>
  <c r="AI38" i="18"/>
  <c r="AJ38" i="18"/>
  <c r="AK38" i="18"/>
  <c r="C38" i="18"/>
  <c r="C35" i="18"/>
  <c r="C36" i="18"/>
  <c r="C37" i="18"/>
  <c r="C34" i="18"/>
  <c r="D11" i="18"/>
  <c r="E11" i="18"/>
  <c r="F11" i="18"/>
  <c r="G11" i="18"/>
  <c r="H11" i="18"/>
  <c r="I11" i="18"/>
  <c r="K11" i="18" s="1"/>
  <c r="L11" i="18" s="1"/>
  <c r="M11" i="18" s="1"/>
  <c r="N11" i="18" s="1"/>
  <c r="O11" i="18" s="1"/>
  <c r="P11" i="18" s="1"/>
  <c r="Q11" i="18" s="1"/>
  <c r="R11" i="18" s="1"/>
  <c r="S11" i="18" s="1"/>
  <c r="T11" i="18" s="1"/>
  <c r="U11" i="18" s="1"/>
  <c r="V11" i="18" s="1"/>
  <c r="W11" i="18" s="1"/>
  <c r="X11" i="18" s="1"/>
  <c r="Y11" i="18" s="1"/>
  <c r="Z11" i="18" s="1"/>
  <c r="AA11" i="18" s="1"/>
  <c r="AB11" i="18" s="1"/>
  <c r="AC11" i="18" s="1"/>
  <c r="AD11" i="18" s="1"/>
  <c r="AE11" i="18" s="1"/>
  <c r="AF11" i="18" s="1"/>
  <c r="AG11" i="18" s="1"/>
  <c r="AH11" i="18" s="1"/>
  <c r="AI11" i="18" s="1"/>
  <c r="AJ11" i="18" s="1"/>
  <c r="AK11" i="18" s="1"/>
  <c r="D12" i="18"/>
  <c r="E12" i="18"/>
  <c r="F12" i="18"/>
  <c r="G12" i="18"/>
  <c r="H12" i="18"/>
  <c r="I12" i="18"/>
  <c r="K12" i="18" s="1"/>
  <c r="L12" i="18" s="1"/>
  <c r="M12" i="18" s="1"/>
  <c r="N12" i="18" s="1"/>
  <c r="O12" i="18" s="1"/>
  <c r="P12" i="18" s="1"/>
  <c r="Q12" i="18" s="1"/>
  <c r="R12" i="18" s="1"/>
  <c r="S12" i="18" s="1"/>
  <c r="T12" i="18" s="1"/>
  <c r="U12" i="18" s="1"/>
  <c r="V12" i="18" s="1"/>
  <c r="W12" i="18" s="1"/>
  <c r="X12" i="18" s="1"/>
  <c r="Y12" i="18" s="1"/>
  <c r="Z12" i="18" s="1"/>
  <c r="AA12" i="18" s="1"/>
  <c r="AB12" i="18" s="1"/>
  <c r="AC12" i="18" s="1"/>
  <c r="AD12" i="18" s="1"/>
  <c r="AE12" i="18" s="1"/>
  <c r="AF12" i="18" s="1"/>
  <c r="AG12" i="18" s="1"/>
  <c r="AH12" i="18" s="1"/>
  <c r="AI12" i="18" s="1"/>
  <c r="AJ12" i="18" s="1"/>
  <c r="AK12" i="18" s="1"/>
  <c r="D13" i="18"/>
  <c r="E13" i="18"/>
  <c r="F13" i="18"/>
  <c r="G13" i="18"/>
  <c r="H13" i="18"/>
  <c r="I13" i="18"/>
  <c r="K13" i="18" s="1"/>
  <c r="L13" i="18" s="1"/>
  <c r="M13" i="18" s="1"/>
  <c r="N13" i="18" s="1"/>
  <c r="O13" i="18" s="1"/>
  <c r="P13" i="18" s="1"/>
  <c r="Q13" i="18" s="1"/>
  <c r="R13" i="18" s="1"/>
  <c r="S13" i="18" s="1"/>
  <c r="T13" i="18" s="1"/>
  <c r="U13" i="18" s="1"/>
  <c r="V13" i="18" s="1"/>
  <c r="W13" i="18" s="1"/>
  <c r="X13" i="18" s="1"/>
  <c r="Y13" i="18" s="1"/>
  <c r="Z13" i="18" s="1"/>
  <c r="AA13" i="18" s="1"/>
  <c r="AB13" i="18" s="1"/>
  <c r="AC13" i="18" s="1"/>
  <c r="AD13" i="18" s="1"/>
  <c r="AE13" i="18" s="1"/>
  <c r="AF13" i="18" s="1"/>
  <c r="AG13" i="18" s="1"/>
  <c r="AH13" i="18" s="1"/>
  <c r="AI13" i="18" s="1"/>
  <c r="AJ13" i="18" s="1"/>
  <c r="AK13" i="18" s="1"/>
  <c r="D14" i="18"/>
  <c r="E14" i="18"/>
  <c r="F14" i="18"/>
  <c r="G14" i="18"/>
  <c r="H14" i="18"/>
  <c r="I14" i="18"/>
  <c r="K14" i="18" s="1"/>
  <c r="L14" i="18" s="1"/>
  <c r="M14" i="18" s="1"/>
  <c r="N14" i="18" s="1"/>
  <c r="O14" i="18" s="1"/>
  <c r="P14" i="18" s="1"/>
  <c r="Q14" i="18" s="1"/>
  <c r="R14" i="18" s="1"/>
  <c r="S14" i="18" s="1"/>
  <c r="T14" i="18" s="1"/>
  <c r="U14" i="18" s="1"/>
  <c r="V14" i="18" s="1"/>
  <c r="W14" i="18" s="1"/>
  <c r="X14" i="18" s="1"/>
  <c r="Y14" i="18" s="1"/>
  <c r="Z14" i="18" s="1"/>
  <c r="AA14" i="18" s="1"/>
  <c r="AB14" i="18" s="1"/>
  <c r="AC14" i="18" s="1"/>
  <c r="AD14" i="18" s="1"/>
  <c r="AE14" i="18" s="1"/>
  <c r="AF14" i="18" s="1"/>
  <c r="AG14" i="18" s="1"/>
  <c r="AH14" i="18" s="1"/>
  <c r="AI14" i="18" s="1"/>
  <c r="AJ14" i="18" s="1"/>
  <c r="AK14" i="18" s="1"/>
  <c r="C12" i="18"/>
  <c r="C13" i="18"/>
  <c r="C14" i="18"/>
  <c r="C11" i="18"/>
  <c r="D9" i="18"/>
  <c r="E9" i="18"/>
  <c r="F9" i="18"/>
  <c r="G9" i="18"/>
  <c r="H9" i="18"/>
  <c r="I9" i="18"/>
  <c r="K9" i="18" s="1"/>
  <c r="L9" i="18" s="1"/>
  <c r="M9" i="18" s="1"/>
  <c r="N9" i="18" s="1"/>
  <c r="O9" i="18" s="1"/>
  <c r="P9" i="18" s="1"/>
  <c r="Q9" i="18" s="1"/>
  <c r="R9" i="18" s="1"/>
  <c r="S9" i="18" s="1"/>
  <c r="T9" i="18" s="1"/>
  <c r="U9" i="18" s="1"/>
  <c r="V9" i="18" s="1"/>
  <c r="W9" i="18" s="1"/>
  <c r="X9" i="18" s="1"/>
  <c r="Y9" i="18" s="1"/>
  <c r="Z9" i="18" s="1"/>
  <c r="AA9" i="18" s="1"/>
  <c r="AB9" i="18" s="1"/>
  <c r="AC9" i="18" s="1"/>
  <c r="AD9" i="18" s="1"/>
  <c r="AE9" i="18" s="1"/>
  <c r="AF9" i="18" s="1"/>
  <c r="AG9" i="18" s="1"/>
  <c r="AH9" i="18" s="1"/>
  <c r="AI9" i="18" s="1"/>
  <c r="AJ9" i="18" s="1"/>
  <c r="AK9" i="18" s="1"/>
  <c r="C9" i="18"/>
  <c r="D8" i="18"/>
  <c r="E8" i="18"/>
  <c r="F8" i="18"/>
  <c r="G8" i="18"/>
  <c r="H8" i="18"/>
  <c r="I8" i="18"/>
  <c r="K8" i="18" s="1"/>
  <c r="L8" i="18" s="1"/>
  <c r="M8" i="18" s="1"/>
  <c r="N8" i="18" s="1"/>
  <c r="O8" i="18" s="1"/>
  <c r="P8" i="18" s="1"/>
  <c r="Q8" i="18" s="1"/>
  <c r="R8" i="18" s="1"/>
  <c r="S8" i="18" s="1"/>
  <c r="T8" i="18" s="1"/>
  <c r="U8" i="18" s="1"/>
  <c r="V8" i="18" s="1"/>
  <c r="W8" i="18" s="1"/>
  <c r="X8" i="18" s="1"/>
  <c r="Y8" i="18" s="1"/>
  <c r="Z8" i="18" s="1"/>
  <c r="AA8" i="18" s="1"/>
  <c r="AB8" i="18" s="1"/>
  <c r="AC8" i="18" s="1"/>
  <c r="AD8" i="18" s="1"/>
  <c r="AE8" i="18" s="1"/>
  <c r="AF8" i="18" s="1"/>
  <c r="AG8" i="18" s="1"/>
  <c r="AH8" i="18" s="1"/>
  <c r="AI8" i="18" s="1"/>
  <c r="AJ8" i="18" s="1"/>
  <c r="AK8" i="18" s="1"/>
  <c r="C8" i="18"/>
  <c r="D7" i="18"/>
  <c r="E7" i="18"/>
  <c r="F7" i="18"/>
  <c r="G7" i="18"/>
  <c r="H7" i="18"/>
  <c r="I7" i="18"/>
  <c r="K7" i="18" s="1"/>
  <c r="L7" i="18" s="1"/>
  <c r="M7" i="18" s="1"/>
  <c r="N7" i="18" s="1"/>
  <c r="O7" i="18" s="1"/>
  <c r="P7" i="18" s="1"/>
  <c r="Q7" i="18" s="1"/>
  <c r="R7" i="18" s="1"/>
  <c r="S7" i="18" s="1"/>
  <c r="T7" i="18" s="1"/>
  <c r="U7" i="18" s="1"/>
  <c r="V7" i="18" s="1"/>
  <c r="W7" i="18" s="1"/>
  <c r="X7" i="18" s="1"/>
  <c r="Y7" i="18" s="1"/>
  <c r="Z7" i="18" s="1"/>
  <c r="AA7" i="18" s="1"/>
  <c r="AB7" i="18" s="1"/>
  <c r="AC7" i="18" s="1"/>
  <c r="AD7" i="18" s="1"/>
  <c r="AE7" i="18" s="1"/>
  <c r="AF7" i="18" s="1"/>
  <c r="AG7" i="18" s="1"/>
  <c r="AH7" i="18" s="1"/>
  <c r="AI7" i="18" s="1"/>
  <c r="AJ7" i="18" s="1"/>
  <c r="AK7" i="18" s="1"/>
  <c r="C7" i="18"/>
  <c r="D6" i="18"/>
  <c r="E6" i="18"/>
  <c r="F6" i="18"/>
  <c r="G6" i="18"/>
  <c r="H6" i="18"/>
  <c r="I6" i="18"/>
  <c r="K6" i="18" s="1"/>
  <c r="L6" i="18" s="1"/>
  <c r="M6" i="18" s="1"/>
  <c r="N6" i="18" s="1"/>
  <c r="O6" i="18" s="1"/>
  <c r="P6" i="18" s="1"/>
  <c r="Q6" i="18" s="1"/>
  <c r="R6" i="18" s="1"/>
  <c r="S6" i="18" s="1"/>
  <c r="T6" i="18" s="1"/>
  <c r="U6" i="18" s="1"/>
  <c r="V6" i="18" s="1"/>
  <c r="W6" i="18" s="1"/>
  <c r="X6" i="18" s="1"/>
  <c r="Y6" i="18" s="1"/>
  <c r="Z6" i="18" s="1"/>
  <c r="AA6" i="18" s="1"/>
  <c r="AB6" i="18" s="1"/>
  <c r="AC6" i="18" s="1"/>
  <c r="AD6" i="18" s="1"/>
  <c r="AE6" i="18" s="1"/>
  <c r="AF6" i="18" s="1"/>
  <c r="AG6" i="18" s="1"/>
  <c r="AH6" i="18" s="1"/>
  <c r="AI6" i="18" s="1"/>
  <c r="AJ6" i="18" s="1"/>
  <c r="AK6" i="18" s="1"/>
  <c r="C6" i="18"/>
  <c r="C216" i="1"/>
  <c r="B26" i="19" l="1"/>
  <c r="B25" i="19"/>
  <c r="B73" i="20" l="1"/>
  <c r="B74" i="20"/>
  <c r="B72" i="20"/>
  <c r="B69" i="20"/>
  <c r="B70" i="20"/>
  <c r="B68" i="20"/>
  <c r="B65" i="20"/>
  <c r="B66" i="20"/>
  <c r="B64" i="20"/>
  <c r="B61" i="20"/>
  <c r="B62" i="20"/>
  <c r="B60" i="20"/>
  <c r="C23" i="21" l="1"/>
  <c r="D23" i="21"/>
  <c r="C37" i="21" s="1"/>
  <c r="E23" i="21"/>
  <c r="F23" i="21"/>
  <c r="G23" i="21"/>
  <c r="H23" i="21"/>
  <c r="I23" i="21"/>
  <c r="J23" i="21"/>
  <c r="K23" i="21"/>
  <c r="L23" i="21"/>
  <c r="M23" i="21"/>
  <c r="N23" i="21"/>
  <c r="O23" i="21"/>
  <c r="P23" i="21"/>
  <c r="Q23" i="21"/>
  <c r="R23" i="21"/>
  <c r="S23" i="21"/>
  <c r="T23" i="21"/>
  <c r="U23" i="21"/>
  <c r="V23" i="21"/>
  <c r="W23" i="21"/>
  <c r="X23" i="21"/>
  <c r="Y23" i="21"/>
  <c r="Z23" i="21"/>
  <c r="AA23" i="21"/>
  <c r="AB23" i="21"/>
  <c r="AC23" i="21"/>
  <c r="AD23" i="21"/>
  <c r="AE23" i="21"/>
  <c r="AF23" i="21"/>
  <c r="AG23" i="21"/>
  <c r="AH23" i="21"/>
  <c r="AI23" i="21"/>
  <c r="AJ23" i="21"/>
  <c r="B23" i="21"/>
  <c r="D11" i="2" l="1"/>
  <c r="E11" i="2"/>
  <c r="F11" i="2"/>
  <c r="G11" i="2"/>
  <c r="H11" i="2"/>
  <c r="I11" i="2"/>
  <c r="J11" i="2"/>
  <c r="K11" i="2"/>
  <c r="L11" i="2"/>
  <c r="M11" i="2"/>
  <c r="N11" i="2"/>
  <c r="O11" i="2"/>
  <c r="P11" i="2"/>
  <c r="Q11" i="2"/>
  <c r="R11" i="2"/>
  <c r="S11" i="2"/>
  <c r="T11" i="2"/>
  <c r="U11" i="2"/>
  <c r="V11" i="2"/>
  <c r="W11" i="2"/>
  <c r="X11" i="2"/>
  <c r="Y11" i="2"/>
  <c r="Z11" i="2"/>
  <c r="AA11" i="2"/>
  <c r="AB11" i="2"/>
  <c r="AC11" i="2"/>
  <c r="AD11" i="2"/>
  <c r="AE11" i="2"/>
  <c r="AF11" i="2"/>
  <c r="AG11" i="2"/>
  <c r="AH11" i="2"/>
  <c r="AI11" i="2"/>
  <c r="AJ11" i="2"/>
  <c r="C11" i="2"/>
  <c r="E23" i="2" l="1"/>
  <c r="F23" i="2"/>
  <c r="G23" i="2"/>
  <c r="H23" i="2"/>
  <c r="I23" i="2"/>
  <c r="J23" i="2"/>
  <c r="K23" i="2"/>
  <c r="L23" i="2"/>
  <c r="M23" i="2"/>
  <c r="N23" i="2"/>
  <c r="O23" i="2"/>
  <c r="P23" i="2"/>
  <c r="Q23" i="2"/>
  <c r="R23" i="2"/>
  <c r="S23" i="2"/>
  <c r="T23" i="2"/>
  <c r="U23" i="2"/>
  <c r="V23" i="2"/>
  <c r="W23" i="2"/>
  <c r="X23" i="2"/>
  <c r="Y23" i="2"/>
  <c r="Z23" i="2"/>
  <c r="AA23" i="2"/>
  <c r="AB23" i="2"/>
  <c r="AC23" i="2"/>
  <c r="AD23" i="2"/>
  <c r="AE23" i="2"/>
  <c r="AF23" i="2"/>
  <c r="AG23" i="2"/>
  <c r="AH23" i="2"/>
  <c r="AI23" i="2"/>
  <c r="AJ23" i="2"/>
  <c r="C23" i="2"/>
  <c r="D23" i="2"/>
  <c r="AT21" i="19" l="1"/>
  <c r="B31" i="17" l="1"/>
  <c r="B14" i="21" l="1"/>
  <c r="C14" i="21" l="1"/>
  <c r="E14" i="21"/>
  <c r="G14" i="21"/>
  <c r="D14" i="21"/>
  <c r="C36" i="21" s="1"/>
  <c r="F14" i="21"/>
  <c r="C2" i="21"/>
  <c r="A2" i="21"/>
  <c r="A2" i="20"/>
  <c r="E5" i="20"/>
  <c r="C2" i="20"/>
  <c r="C5" i="20"/>
  <c r="H14" i="21" l="1"/>
  <c r="F73" i="18"/>
  <c r="I14" i="21" l="1"/>
  <c r="J14" i="21" l="1"/>
  <c r="K14" i="21" l="1"/>
  <c r="A104" i="8"/>
  <c r="A102" i="8"/>
  <c r="A17" i="17"/>
  <c r="D61" i="13"/>
  <c r="D60" i="13"/>
  <c r="L14" i="21" l="1"/>
  <c r="CF27" i="19"/>
  <c r="CE27" i="19"/>
  <c r="CD27" i="19"/>
  <c r="CC27" i="19"/>
  <c r="CB27" i="19"/>
  <c r="CA27" i="19"/>
  <c r="BZ27" i="19"/>
  <c r="BY27" i="19"/>
  <c r="BX27" i="19"/>
  <c r="BW27" i="19"/>
  <c r="BV27" i="19"/>
  <c r="BU27" i="19"/>
  <c r="CG26" i="19"/>
  <c r="CG25" i="19"/>
  <c r="CG22" i="19"/>
  <c r="CG21" i="19"/>
  <c r="CF19" i="19"/>
  <c r="CE19" i="19"/>
  <c r="CD19" i="19"/>
  <c r="CC19" i="19"/>
  <c r="CB19" i="19"/>
  <c r="CA19" i="19"/>
  <c r="BZ19" i="19"/>
  <c r="BY19" i="19"/>
  <c r="BX19" i="19"/>
  <c r="BW19" i="19"/>
  <c r="BV19" i="19"/>
  <c r="BU19" i="19"/>
  <c r="CG18" i="19"/>
  <c r="CG17" i="19"/>
  <c r="CG16" i="19"/>
  <c r="CG15" i="19"/>
  <c r="CF13" i="19"/>
  <c r="CE13" i="19"/>
  <c r="CD13" i="19"/>
  <c r="CC13" i="19"/>
  <c r="CB13" i="19"/>
  <c r="CA13" i="19"/>
  <c r="BZ13" i="19"/>
  <c r="BY13" i="19"/>
  <c r="BX13" i="19"/>
  <c r="BW13" i="19"/>
  <c r="BV13" i="19"/>
  <c r="BU13" i="19"/>
  <c r="CG12" i="19"/>
  <c r="CG11" i="19"/>
  <c r="CG10" i="19"/>
  <c r="BS27" i="19"/>
  <c r="BR27" i="19"/>
  <c r="BQ27" i="19"/>
  <c r="BP27" i="19"/>
  <c r="BO27" i="19"/>
  <c r="BN27" i="19"/>
  <c r="BM27" i="19"/>
  <c r="BL27" i="19"/>
  <c r="BK27" i="19"/>
  <c r="BJ27" i="19"/>
  <c r="BI27" i="19"/>
  <c r="BH27" i="19"/>
  <c r="BT26" i="19"/>
  <c r="BT25" i="19"/>
  <c r="BT22" i="19"/>
  <c r="BT21" i="19"/>
  <c r="BS19" i="19"/>
  <c r="BR19" i="19"/>
  <c r="BQ19" i="19"/>
  <c r="BP19" i="19"/>
  <c r="BO19" i="19"/>
  <c r="BN19" i="19"/>
  <c r="BM19" i="19"/>
  <c r="BL19" i="19"/>
  <c r="BK19" i="19"/>
  <c r="BJ19" i="19"/>
  <c r="BI19" i="19"/>
  <c r="BH19" i="19"/>
  <c r="BT18" i="19"/>
  <c r="BT17" i="19"/>
  <c r="BT16" i="19"/>
  <c r="BT15" i="19"/>
  <c r="BS13" i="19"/>
  <c r="BR13" i="19"/>
  <c r="BQ13" i="19"/>
  <c r="BP13" i="19"/>
  <c r="BO13" i="19"/>
  <c r="BN13" i="19"/>
  <c r="BM13" i="19"/>
  <c r="BL13" i="19"/>
  <c r="BK13" i="19"/>
  <c r="BJ13" i="19"/>
  <c r="BI13" i="19"/>
  <c r="BH13" i="19"/>
  <c r="BT12" i="19"/>
  <c r="BT11" i="19"/>
  <c r="BT10" i="19"/>
  <c r="BF27" i="19"/>
  <c r="BE27" i="19"/>
  <c r="BD27" i="19"/>
  <c r="BC27" i="19"/>
  <c r="BB27" i="19"/>
  <c r="BA27" i="19"/>
  <c r="AZ27" i="19"/>
  <c r="AY27" i="19"/>
  <c r="AX27" i="19"/>
  <c r="AW27" i="19"/>
  <c r="AV27" i="19"/>
  <c r="AU27" i="19"/>
  <c r="BG26" i="19"/>
  <c r="BG25" i="19"/>
  <c r="BG22" i="19"/>
  <c r="BG21" i="19"/>
  <c r="BF19" i="19"/>
  <c r="BE19" i="19"/>
  <c r="BD19" i="19"/>
  <c r="BC19" i="19"/>
  <c r="BB19" i="19"/>
  <c r="BA19" i="19"/>
  <c r="AZ19" i="19"/>
  <c r="AY19" i="19"/>
  <c r="AX19" i="19"/>
  <c r="AW19" i="19"/>
  <c r="AV19" i="19"/>
  <c r="AU19" i="19"/>
  <c r="BG18" i="19"/>
  <c r="BG17" i="19"/>
  <c r="BG16" i="19"/>
  <c r="BG15" i="19"/>
  <c r="BF13" i="19"/>
  <c r="BE13" i="19"/>
  <c r="BD13" i="19"/>
  <c r="BC13" i="19"/>
  <c r="BB13" i="19"/>
  <c r="BA13" i="19"/>
  <c r="AZ13" i="19"/>
  <c r="AY13" i="19"/>
  <c r="AX13" i="19"/>
  <c r="AW13" i="19"/>
  <c r="AV13" i="19"/>
  <c r="AU13" i="19"/>
  <c r="BG12" i="19"/>
  <c r="BG11" i="19"/>
  <c r="BG10" i="19"/>
  <c r="AK50" i="1"/>
  <c r="AK45" i="1"/>
  <c r="CG27" i="19" l="1"/>
  <c r="AL50" i="1"/>
  <c r="M14" i="21"/>
  <c r="BG27" i="19"/>
  <c r="BT27" i="19"/>
  <c r="CG19" i="19"/>
  <c r="CG13" i="19"/>
  <c r="BT19" i="19"/>
  <c r="BT13" i="19"/>
  <c r="BG19" i="19"/>
  <c r="BG13" i="19"/>
  <c r="A58" i="1"/>
  <c r="D47" i="2"/>
  <c r="E47" i="2"/>
  <c r="F47" i="2"/>
  <c r="G47" i="2"/>
  <c r="H47" i="2"/>
  <c r="I47" i="2"/>
  <c r="J47" i="2"/>
  <c r="K47" i="2"/>
  <c r="L47" i="2"/>
  <c r="M47" i="2"/>
  <c r="N47" i="2"/>
  <c r="O47" i="2"/>
  <c r="P47" i="2"/>
  <c r="Q47" i="2"/>
  <c r="R47" i="2"/>
  <c r="S47" i="2"/>
  <c r="T47" i="2"/>
  <c r="U47" i="2"/>
  <c r="V47" i="2"/>
  <c r="W47" i="2"/>
  <c r="X47" i="2"/>
  <c r="Y47" i="2"/>
  <c r="Z47" i="2"/>
  <c r="AA47" i="2"/>
  <c r="AB47" i="2"/>
  <c r="AC47" i="2"/>
  <c r="AD47" i="2"/>
  <c r="AE47" i="2"/>
  <c r="AF47" i="2"/>
  <c r="AG47" i="2"/>
  <c r="AH47" i="2"/>
  <c r="AI47" i="2"/>
  <c r="AJ47" i="2"/>
  <c r="C47" i="2"/>
  <c r="N14" i="21" l="1"/>
  <c r="J147" i="8"/>
  <c r="K147" i="8"/>
  <c r="L147" i="8"/>
  <c r="M147" i="8"/>
  <c r="N147" i="8"/>
  <c r="O147" i="8"/>
  <c r="P147" i="8"/>
  <c r="Q147" i="8"/>
  <c r="R147" i="8"/>
  <c r="S147" i="8"/>
  <c r="T147" i="8"/>
  <c r="U147" i="8"/>
  <c r="V147" i="8"/>
  <c r="W147" i="8"/>
  <c r="X147" i="8"/>
  <c r="Y147" i="8"/>
  <c r="Z147" i="8"/>
  <c r="AA147" i="8"/>
  <c r="AB147" i="8"/>
  <c r="AC147" i="8"/>
  <c r="AD147" i="8"/>
  <c r="AE147" i="8"/>
  <c r="AF147" i="8"/>
  <c r="AG147" i="8"/>
  <c r="AH147" i="8"/>
  <c r="AI147" i="8"/>
  <c r="AJ147" i="8"/>
  <c r="L144" i="8"/>
  <c r="M144" i="8"/>
  <c r="N144" i="8"/>
  <c r="O144" i="8"/>
  <c r="P144" i="8"/>
  <c r="Q144" i="8"/>
  <c r="R144" i="8"/>
  <c r="S144" i="8"/>
  <c r="T144" i="8"/>
  <c r="U144" i="8"/>
  <c r="V144" i="8"/>
  <c r="W144" i="8"/>
  <c r="X144" i="8"/>
  <c r="Y144" i="8"/>
  <c r="Z144" i="8"/>
  <c r="AA144" i="8"/>
  <c r="AB144" i="8"/>
  <c r="AC144" i="8"/>
  <c r="AD144" i="8"/>
  <c r="AE144" i="8"/>
  <c r="AF144" i="8"/>
  <c r="AG144" i="8"/>
  <c r="AH144" i="8"/>
  <c r="AI144" i="8"/>
  <c r="AJ144" i="8"/>
  <c r="L145" i="8"/>
  <c r="M145" i="8"/>
  <c r="N145" i="8"/>
  <c r="O145" i="8"/>
  <c r="P145" i="8"/>
  <c r="Q145" i="8"/>
  <c r="R145" i="8"/>
  <c r="S145" i="8"/>
  <c r="T145" i="8"/>
  <c r="U145" i="8"/>
  <c r="V145" i="8"/>
  <c r="W145" i="8"/>
  <c r="X145" i="8"/>
  <c r="Y145" i="8"/>
  <c r="Z145" i="8"/>
  <c r="AA145" i="8"/>
  <c r="AB145" i="8"/>
  <c r="AC145" i="8"/>
  <c r="AD145" i="8"/>
  <c r="AE145" i="8"/>
  <c r="AF145" i="8"/>
  <c r="AG145" i="8"/>
  <c r="AH145" i="8"/>
  <c r="AI145" i="8"/>
  <c r="AJ145" i="8"/>
  <c r="J144" i="8"/>
  <c r="K144" i="8"/>
  <c r="J145" i="8"/>
  <c r="K145" i="8"/>
  <c r="J139" i="8"/>
  <c r="K139" i="8"/>
  <c r="L139" i="8"/>
  <c r="M139" i="8"/>
  <c r="N139" i="8"/>
  <c r="O139" i="8"/>
  <c r="P139" i="8"/>
  <c r="Q139" i="8"/>
  <c r="R139" i="8"/>
  <c r="S139" i="8"/>
  <c r="T139" i="8"/>
  <c r="U139" i="8"/>
  <c r="V139" i="8"/>
  <c r="W139" i="8"/>
  <c r="X139" i="8"/>
  <c r="Y139" i="8"/>
  <c r="Z139" i="8"/>
  <c r="AA139" i="8"/>
  <c r="AB139" i="8"/>
  <c r="AC139" i="8"/>
  <c r="AD139" i="8"/>
  <c r="AE139" i="8"/>
  <c r="AF139" i="8"/>
  <c r="AG139" i="8"/>
  <c r="AH139" i="8"/>
  <c r="AI139" i="8"/>
  <c r="AJ139" i="8"/>
  <c r="J136" i="8"/>
  <c r="K136" i="8"/>
  <c r="L136" i="8"/>
  <c r="M136" i="8"/>
  <c r="N136" i="8"/>
  <c r="O136" i="8"/>
  <c r="P136" i="8"/>
  <c r="Q136" i="8"/>
  <c r="R136" i="8"/>
  <c r="S136" i="8"/>
  <c r="T136" i="8"/>
  <c r="U136" i="8"/>
  <c r="V136" i="8"/>
  <c r="W136" i="8"/>
  <c r="X136" i="8"/>
  <c r="Y136" i="8"/>
  <c r="Z136" i="8"/>
  <c r="AA136" i="8"/>
  <c r="AB136" i="8"/>
  <c r="AC136" i="8"/>
  <c r="AD136" i="8"/>
  <c r="AE136" i="8"/>
  <c r="AF136" i="8"/>
  <c r="AG136" i="8"/>
  <c r="AH136" i="8"/>
  <c r="AI136" i="8"/>
  <c r="AJ136" i="8"/>
  <c r="J137" i="8"/>
  <c r="K137" i="8"/>
  <c r="L137" i="8"/>
  <c r="M137" i="8"/>
  <c r="N137" i="8"/>
  <c r="O137" i="8"/>
  <c r="P137" i="8"/>
  <c r="Q137" i="8"/>
  <c r="R137" i="8"/>
  <c r="S137" i="8"/>
  <c r="T137" i="8"/>
  <c r="U137" i="8"/>
  <c r="V137" i="8"/>
  <c r="W137" i="8"/>
  <c r="X137" i="8"/>
  <c r="Y137" i="8"/>
  <c r="Z137" i="8"/>
  <c r="AA137" i="8"/>
  <c r="AB137" i="8"/>
  <c r="AC137" i="8"/>
  <c r="AD137" i="8"/>
  <c r="AE137" i="8"/>
  <c r="AF137" i="8"/>
  <c r="AG137" i="8"/>
  <c r="AH137" i="8"/>
  <c r="AI137" i="8"/>
  <c r="AJ137" i="8"/>
  <c r="J97" i="8"/>
  <c r="K97" i="8"/>
  <c r="L97" i="8"/>
  <c r="M97" i="8"/>
  <c r="N97" i="8"/>
  <c r="O97" i="8"/>
  <c r="P97" i="8"/>
  <c r="Q97" i="8"/>
  <c r="R97" i="8"/>
  <c r="S97" i="8"/>
  <c r="T97" i="8"/>
  <c r="U97" i="8"/>
  <c r="V97" i="8"/>
  <c r="W97" i="8"/>
  <c r="X97" i="8"/>
  <c r="Y97" i="8"/>
  <c r="Z97" i="8"/>
  <c r="AA97" i="8"/>
  <c r="AB97" i="8"/>
  <c r="AC97" i="8"/>
  <c r="AD97" i="8"/>
  <c r="AE97" i="8"/>
  <c r="AF97" i="8"/>
  <c r="AG97" i="8"/>
  <c r="AH97" i="8"/>
  <c r="AI97" i="8"/>
  <c r="AJ97" i="8"/>
  <c r="J98" i="8"/>
  <c r="K98" i="8"/>
  <c r="L98" i="8"/>
  <c r="M98" i="8"/>
  <c r="N98" i="8"/>
  <c r="O98" i="8"/>
  <c r="P98" i="8"/>
  <c r="Q98" i="8"/>
  <c r="R98" i="8"/>
  <c r="S98" i="8"/>
  <c r="T98" i="8"/>
  <c r="U98" i="8"/>
  <c r="V98" i="8"/>
  <c r="W98" i="8"/>
  <c r="X98" i="8"/>
  <c r="Y98" i="8"/>
  <c r="Z98" i="8"/>
  <c r="AA98" i="8"/>
  <c r="AB98" i="8"/>
  <c r="AC98" i="8"/>
  <c r="AD98" i="8"/>
  <c r="AE98" i="8"/>
  <c r="AF98" i="8"/>
  <c r="AG98" i="8"/>
  <c r="AH98" i="8"/>
  <c r="AI98" i="8"/>
  <c r="AJ98" i="8"/>
  <c r="J99" i="8"/>
  <c r="K99" i="8"/>
  <c r="L99" i="8"/>
  <c r="M99" i="8"/>
  <c r="N99" i="8"/>
  <c r="O99" i="8"/>
  <c r="P99" i="8"/>
  <c r="Q99" i="8"/>
  <c r="R99" i="8"/>
  <c r="S99" i="8"/>
  <c r="T99" i="8"/>
  <c r="U99" i="8"/>
  <c r="V99" i="8"/>
  <c r="W99" i="8"/>
  <c r="X99" i="8"/>
  <c r="Y99" i="8"/>
  <c r="Z99" i="8"/>
  <c r="AA99" i="8"/>
  <c r="AB99" i="8"/>
  <c r="AC99" i="8"/>
  <c r="AD99" i="8"/>
  <c r="AE99" i="8"/>
  <c r="AF99" i="8"/>
  <c r="AG99" i="8"/>
  <c r="AH99" i="8"/>
  <c r="AI99" i="8"/>
  <c r="AJ99" i="8"/>
  <c r="J102" i="8"/>
  <c r="K102" i="8"/>
  <c r="L102" i="8"/>
  <c r="M102" i="8"/>
  <c r="N102" i="8"/>
  <c r="O102" i="8"/>
  <c r="P102" i="8"/>
  <c r="Q102" i="8"/>
  <c r="R102" i="8"/>
  <c r="S102" i="8"/>
  <c r="T102" i="8"/>
  <c r="U102" i="8"/>
  <c r="V102" i="8"/>
  <c r="W102" i="8"/>
  <c r="X102" i="8"/>
  <c r="Y102" i="8"/>
  <c r="Z102" i="8"/>
  <c r="AA102" i="8"/>
  <c r="AB102" i="8"/>
  <c r="AC102" i="8"/>
  <c r="AD102" i="8"/>
  <c r="AE102" i="8"/>
  <c r="AF102" i="8"/>
  <c r="AG102" i="8"/>
  <c r="AH102" i="8"/>
  <c r="AI102" i="8"/>
  <c r="AJ102" i="8"/>
  <c r="J103" i="8"/>
  <c r="K103" i="8"/>
  <c r="L103" i="8"/>
  <c r="M103" i="8"/>
  <c r="N103" i="8"/>
  <c r="O103" i="8"/>
  <c r="P103" i="8"/>
  <c r="Q103" i="8"/>
  <c r="R103" i="8"/>
  <c r="S103" i="8"/>
  <c r="T103" i="8"/>
  <c r="U103" i="8"/>
  <c r="V103" i="8"/>
  <c r="W103" i="8"/>
  <c r="X103" i="8"/>
  <c r="Y103" i="8"/>
  <c r="Z103" i="8"/>
  <c r="AA103" i="8"/>
  <c r="AB103" i="8"/>
  <c r="AC103" i="8"/>
  <c r="AD103" i="8"/>
  <c r="AE103" i="8"/>
  <c r="AF103" i="8"/>
  <c r="AG103" i="8"/>
  <c r="AH103" i="8"/>
  <c r="AI103" i="8"/>
  <c r="AJ103" i="8"/>
  <c r="J104" i="8"/>
  <c r="K104" i="8"/>
  <c r="L104" i="8"/>
  <c r="M104" i="8"/>
  <c r="N104" i="8"/>
  <c r="O104" i="8"/>
  <c r="P104" i="8"/>
  <c r="Q104" i="8"/>
  <c r="R104" i="8"/>
  <c r="S104" i="8"/>
  <c r="T104" i="8"/>
  <c r="U104" i="8"/>
  <c r="V104" i="8"/>
  <c r="W104" i="8"/>
  <c r="X104" i="8"/>
  <c r="Y104" i="8"/>
  <c r="Z104" i="8"/>
  <c r="AA104" i="8"/>
  <c r="AB104" i="8"/>
  <c r="AC104" i="8"/>
  <c r="AD104" i="8"/>
  <c r="AE104" i="8"/>
  <c r="AF104" i="8"/>
  <c r="AG104" i="8"/>
  <c r="AH104" i="8"/>
  <c r="AI104" i="8"/>
  <c r="AJ104" i="8"/>
  <c r="J107" i="8"/>
  <c r="K107" i="8"/>
  <c r="L107" i="8"/>
  <c r="M107" i="8"/>
  <c r="N107" i="8"/>
  <c r="O107" i="8"/>
  <c r="P107" i="8"/>
  <c r="Q107" i="8"/>
  <c r="R107" i="8"/>
  <c r="S107" i="8"/>
  <c r="T107" i="8"/>
  <c r="U107" i="8"/>
  <c r="V107" i="8"/>
  <c r="W107" i="8"/>
  <c r="X107" i="8"/>
  <c r="Y107" i="8"/>
  <c r="Z107" i="8"/>
  <c r="AA107" i="8"/>
  <c r="AB107" i="8"/>
  <c r="AC107" i="8"/>
  <c r="AD107" i="8"/>
  <c r="AE107" i="8"/>
  <c r="AF107" i="8"/>
  <c r="AG107" i="8"/>
  <c r="AH107" i="8"/>
  <c r="AI107" i="8"/>
  <c r="AJ107" i="8"/>
  <c r="B107" i="8"/>
  <c r="B104" i="8"/>
  <c r="B103" i="8"/>
  <c r="B102" i="8"/>
  <c r="B99" i="8"/>
  <c r="B98" i="8"/>
  <c r="B97" i="8"/>
  <c r="O14" i="21" l="1"/>
  <c r="AE105" i="8"/>
  <c r="AE100" i="8"/>
  <c r="V100" i="8"/>
  <c r="N100" i="8"/>
  <c r="O105" i="8"/>
  <c r="W105" i="8"/>
  <c r="B100" i="8"/>
  <c r="AH100" i="8"/>
  <c r="AD100" i="8"/>
  <c r="Z100" i="8"/>
  <c r="AG100" i="8"/>
  <c r="AC100" i="8"/>
  <c r="Y100" i="8"/>
  <c r="U100" i="8"/>
  <c r="Q100" i="8"/>
  <c r="M100" i="8"/>
  <c r="AI105" i="8"/>
  <c r="AA105" i="8"/>
  <c r="S105" i="8"/>
  <c r="K105" i="8"/>
  <c r="AI100" i="8"/>
  <c r="AA100" i="8"/>
  <c r="R100" i="8"/>
  <c r="J100" i="8"/>
  <c r="AI106" i="8"/>
  <c r="AA106" i="8"/>
  <c r="AJ105" i="8"/>
  <c r="AF105" i="8"/>
  <c r="AB105" i="8"/>
  <c r="X105" i="8"/>
  <c r="T105" i="8"/>
  <c r="P105" i="8"/>
  <c r="L105" i="8"/>
  <c r="T100" i="8"/>
  <c r="P100" i="8"/>
  <c r="L100" i="8"/>
  <c r="AH105" i="8"/>
  <c r="AD105" i="8"/>
  <c r="Z105" i="8"/>
  <c r="V105" i="8"/>
  <c r="R105" i="8"/>
  <c r="N105" i="8"/>
  <c r="J105" i="8"/>
  <c r="AG105" i="8"/>
  <c r="AC105" i="8"/>
  <c r="Y105" i="8"/>
  <c r="U105" i="8"/>
  <c r="Q105" i="8"/>
  <c r="M105" i="8"/>
  <c r="AJ100" i="8"/>
  <c r="AF100" i="8"/>
  <c r="AB100" i="8"/>
  <c r="W100" i="8"/>
  <c r="S100" i="8"/>
  <c r="O100" i="8"/>
  <c r="K100" i="8"/>
  <c r="X100" i="8"/>
  <c r="C221" i="1"/>
  <c r="D221" i="1" s="1"/>
  <c r="E221" i="1" s="1"/>
  <c r="F221" i="1" s="1"/>
  <c r="G221" i="1" s="1"/>
  <c r="H221" i="1" s="1"/>
  <c r="I221" i="1" s="1"/>
  <c r="J221" i="1" s="1"/>
  <c r="K221" i="1" s="1"/>
  <c r="L221" i="1" s="1"/>
  <c r="M221" i="1" s="1"/>
  <c r="N221" i="1" s="1"/>
  <c r="AI108" i="8" l="1"/>
  <c r="AI25" i="21"/>
  <c r="AA108" i="8"/>
  <c r="AA25" i="21"/>
  <c r="P14" i="21"/>
  <c r="S106" i="8"/>
  <c r="AB106" i="8"/>
  <c r="AJ106" i="8"/>
  <c r="V106" i="8"/>
  <c r="L106" i="8"/>
  <c r="T106" i="8"/>
  <c r="W106" i="8"/>
  <c r="AF106" i="8"/>
  <c r="J106" i="8"/>
  <c r="P106" i="8"/>
  <c r="AE106" i="8"/>
  <c r="AC106" i="8"/>
  <c r="AH106" i="8"/>
  <c r="M106" i="8"/>
  <c r="N106" i="8"/>
  <c r="K106" i="8"/>
  <c r="X106" i="8"/>
  <c r="U106" i="8"/>
  <c r="Z106" i="8"/>
  <c r="Y106" i="8"/>
  <c r="AD106" i="8"/>
  <c r="R106" i="8"/>
  <c r="O106" i="8"/>
  <c r="Q106" i="8"/>
  <c r="AG106" i="8"/>
  <c r="AG108" i="8" l="1"/>
  <c r="AG25" i="21"/>
  <c r="O108" i="8"/>
  <c r="O25" i="21"/>
  <c r="AD108" i="8"/>
  <c r="AD25" i="21"/>
  <c r="Z108" i="8"/>
  <c r="Z25" i="21"/>
  <c r="X108" i="8"/>
  <c r="X25" i="21"/>
  <c r="N108" i="8"/>
  <c r="N25" i="21"/>
  <c r="AH108" i="8"/>
  <c r="AH25" i="21"/>
  <c r="AE108" i="8"/>
  <c r="AE25" i="21"/>
  <c r="J108" i="8"/>
  <c r="J25" i="21"/>
  <c r="W108" i="8"/>
  <c r="W25" i="21"/>
  <c r="L108" i="8"/>
  <c r="L25" i="21"/>
  <c r="AJ108" i="8"/>
  <c r="AJ25" i="21"/>
  <c r="S108" i="8"/>
  <c r="S25" i="21"/>
  <c r="Q108" i="8"/>
  <c r="Q25" i="21"/>
  <c r="R108" i="8"/>
  <c r="R25" i="21"/>
  <c r="Y108" i="8"/>
  <c r="Y25" i="21"/>
  <c r="U108" i="8"/>
  <c r="U25" i="21"/>
  <c r="K108" i="8"/>
  <c r="K25" i="21"/>
  <c r="M108" i="8"/>
  <c r="M25" i="21"/>
  <c r="AC108" i="8"/>
  <c r="AC25" i="21"/>
  <c r="P108" i="8"/>
  <c r="P25" i="21"/>
  <c r="AF108" i="8"/>
  <c r="AF25" i="21"/>
  <c r="T108" i="8"/>
  <c r="T25" i="21"/>
  <c r="V108" i="8"/>
  <c r="V25" i="21"/>
  <c r="AB108" i="8"/>
  <c r="AB25" i="21"/>
  <c r="Q14" i="21"/>
  <c r="B35" i="17"/>
  <c r="B10" i="6"/>
  <c r="D76" i="18"/>
  <c r="G73" i="18"/>
  <c r="H73" i="18"/>
  <c r="I73" i="18"/>
  <c r="J73" i="18"/>
  <c r="K73" i="18"/>
  <c r="L73" i="18"/>
  <c r="M73" i="18"/>
  <c r="N73" i="18"/>
  <c r="O73" i="18"/>
  <c r="P73" i="18"/>
  <c r="Q73" i="18"/>
  <c r="R73" i="18"/>
  <c r="S73" i="18"/>
  <c r="T73" i="18"/>
  <c r="U73" i="18"/>
  <c r="V73" i="18"/>
  <c r="W73" i="18"/>
  <c r="X73" i="18"/>
  <c r="Y73" i="18"/>
  <c r="Z73" i="18"/>
  <c r="AA73" i="18"/>
  <c r="AB73" i="18"/>
  <c r="AC73" i="18"/>
  <c r="AD73" i="18"/>
  <c r="AE73" i="18"/>
  <c r="AF73" i="18"/>
  <c r="AG73" i="18"/>
  <c r="AH73" i="18"/>
  <c r="AI73" i="18"/>
  <c r="AJ73" i="18"/>
  <c r="AK73" i="18"/>
  <c r="E73" i="18"/>
  <c r="D73" i="18"/>
  <c r="C9" i="6"/>
  <c r="D9" i="6"/>
  <c r="E9" i="6"/>
  <c r="F9" i="6"/>
  <c r="G9" i="6"/>
  <c r="H9" i="6"/>
  <c r="I9" i="6"/>
  <c r="J9" i="6"/>
  <c r="K9" i="6"/>
  <c r="L9" i="6"/>
  <c r="M9" i="6"/>
  <c r="N9" i="6"/>
  <c r="O9" i="6"/>
  <c r="P9" i="6"/>
  <c r="Q9" i="6"/>
  <c r="R9" i="6"/>
  <c r="S9" i="6"/>
  <c r="T9" i="6"/>
  <c r="U9" i="6"/>
  <c r="V9" i="6"/>
  <c r="W9" i="6"/>
  <c r="X9" i="6"/>
  <c r="Y9" i="6"/>
  <c r="Z9" i="6"/>
  <c r="AA9" i="6"/>
  <c r="AB9" i="6"/>
  <c r="AC9" i="6"/>
  <c r="AD9" i="6"/>
  <c r="AE9" i="6"/>
  <c r="AF9" i="6"/>
  <c r="AG9" i="6"/>
  <c r="AH9" i="6"/>
  <c r="AI9" i="6"/>
  <c r="AJ9" i="6"/>
  <c r="B9" i="6"/>
  <c r="B101" i="5"/>
  <c r="R14" i="21" l="1"/>
  <c r="C52" i="18"/>
  <c r="S14" i="21" l="1"/>
  <c r="J49" i="5"/>
  <c r="K49" i="5" s="1"/>
  <c r="L49" i="5" s="1"/>
  <c r="M49" i="5" s="1"/>
  <c r="N49" i="5" s="1"/>
  <c r="D50" i="5"/>
  <c r="E50" i="5"/>
  <c r="F50" i="5"/>
  <c r="G50" i="5"/>
  <c r="H50" i="5"/>
  <c r="I50" i="5"/>
  <c r="J50" i="5" s="1"/>
  <c r="K50" i="5" s="1"/>
  <c r="L50" i="5" s="1"/>
  <c r="M50" i="5" s="1"/>
  <c r="N50" i="5" s="1"/>
  <c r="O50" i="5" s="1"/>
  <c r="P50" i="5" s="1"/>
  <c r="Q50" i="5" s="1"/>
  <c r="R50" i="5" s="1"/>
  <c r="S50" i="5" s="1"/>
  <c r="T50" i="5" s="1"/>
  <c r="U50" i="5" s="1"/>
  <c r="V50" i="5" s="1"/>
  <c r="W50" i="5" s="1"/>
  <c r="X50" i="5" s="1"/>
  <c r="Y50" i="5" s="1"/>
  <c r="Z50" i="5" s="1"/>
  <c r="AA50" i="5" s="1"/>
  <c r="AB50" i="5" s="1"/>
  <c r="AC50" i="5" s="1"/>
  <c r="AD50" i="5" s="1"/>
  <c r="AE50" i="5" s="1"/>
  <c r="AF50" i="5" s="1"/>
  <c r="AG50" i="5" s="1"/>
  <c r="AH50" i="5" s="1"/>
  <c r="AI50" i="5" s="1"/>
  <c r="AJ50" i="5" s="1"/>
  <c r="D51" i="5"/>
  <c r="E51" i="5"/>
  <c r="F51" i="5"/>
  <c r="G51" i="5"/>
  <c r="H51" i="5"/>
  <c r="I51" i="5"/>
  <c r="J51" i="5" s="1"/>
  <c r="J44" i="5"/>
  <c r="K44" i="5" s="1"/>
  <c r="L44" i="5" s="1"/>
  <c r="AK11" i="17"/>
  <c r="AK9" i="17"/>
  <c r="AL9" i="17" s="1"/>
  <c r="AK7" i="17"/>
  <c r="AL7" i="17" s="1"/>
  <c r="AI135" i="5"/>
  <c r="AJ135" i="5"/>
  <c r="AI142" i="5"/>
  <c r="AJ142" i="5"/>
  <c r="AI146" i="5"/>
  <c r="AJ146" i="5"/>
  <c r="AI41" i="18"/>
  <c r="AJ41" i="18"/>
  <c r="AI52" i="18"/>
  <c r="AJ52" i="18"/>
  <c r="AH178" i="1"/>
  <c r="AI178" i="1"/>
  <c r="J178" i="1"/>
  <c r="J165" i="1" s="1"/>
  <c r="B61" i="13"/>
  <c r="B60" i="13"/>
  <c r="AF178" i="1"/>
  <c r="AG178" i="1"/>
  <c r="AA178" i="1"/>
  <c r="AB178" i="1"/>
  <c r="AC178" i="1"/>
  <c r="AD178" i="1"/>
  <c r="AE178" i="1"/>
  <c r="AG41" i="18"/>
  <c r="AH41" i="18"/>
  <c r="AG52" i="18"/>
  <c r="AH52" i="18"/>
  <c r="AB41" i="18"/>
  <c r="AC41" i="18"/>
  <c r="AD41" i="18"/>
  <c r="AE41" i="18"/>
  <c r="AF41" i="18"/>
  <c r="AB52" i="18"/>
  <c r="AC52" i="18"/>
  <c r="AD52" i="18"/>
  <c r="AE52" i="18"/>
  <c r="AF52" i="18"/>
  <c r="AK46" i="1"/>
  <c r="AL46" i="1" s="1"/>
  <c r="C136" i="1"/>
  <c r="D136" i="1" s="1"/>
  <c r="E136" i="1" s="1"/>
  <c r="F136" i="1" s="1"/>
  <c r="G136" i="1" s="1"/>
  <c r="H136" i="1" s="1"/>
  <c r="I136" i="1" s="1"/>
  <c r="J136" i="1" s="1"/>
  <c r="K136" i="1" s="1"/>
  <c r="L136" i="1" s="1"/>
  <c r="M136" i="1" s="1"/>
  <c r="N136" i="1" s="1"/>
  <c r="O136" i="1" s="1"/>
  <c r="P136" i="1" s="1"/>
  <c r="Q136" i="1" s="1"/>
  <c r="R136" i="1" s="1"/>
  <c r="S136" i="1" s="1"/>
  <c r="T136" i="1" s="1"/>
  <c r="U136" i="1" s="1"/>
  <c r="V136" i="1" s="1"/>
  <c r="W136" i="1" s="1"/>
  <c r="X136" i="1" s="1"/>
  <c r="Y136" i="1" s="1"/>
  <c r="Z136" i="1" s="1"/>
  <c r="AA136" i="1" s="1"/>
  <c r="AB136" i="1" s="1"/>
  <c r="AC136" i="1" s="1"/>
  <c r="AD136" i="1" s="1"/>
  <c r="AE136" i="1" s="1"/>
  <c r="AF136" i="1" s="1"/>
  <c r="AG136" i="1" s="1"/>
  <c r="AH136" i="1" s="1"/>
  <c r="AI136" i="1" s="1"/>
  <c r="C41" i="18"/>
  <c r="D58" i="13"/>
  <c r="D59" i="13"/>
  <c r="E65" i="13"/>
  <c r="C68" i="13"/>
  <c r="C67" i="13"/>
  <c r="F18" i="17"/>
  <c r="G18" i="17" s="1"/>
  <c r="H18" i="17" s="1"/>
  <c r="I18" i="17" s="1"/>
  <c r="J18" i="17" s="1"/>
  <c r="K18" i="17" s="1"/>
  <c r="L18" i="17" s="1"/>
  <c r="M18" i="17" s="1"/>
  <c r="N18" i="17" s="1"/>
  <c r="O18" i="17" s="1"/>
  <c r="P18" i="17" s="1"/>
  <c r="Q18" i="17" s="1"/>
  <c r="R18" i="17" s="1"/>
  <c r="S18" i="17" s="1"/>
  <c r="T18" i="17" s="1"/>
  <c r="U18" i="17" s="1"/>
  <c r="V18" i="17" s="1"/>
  <c r="W18" i="17" s="1"/>
  <c r="X18" i="17" s="1"/>
  <c r="Y18" i="17" s="1"/>
  <c r="Z18" i="17" s="1"/>
  <c r="AA18" i="17" s="1"/>
  <c r="AB18" i="17" s="1"/>
  <c r="AC18" i="17" s="1"/>
  <c r="AD18" i="17" s="1"/>
  <c r="AE18" i="17" s="1"/>
  <c r="AF18" i="17" s="1"/>
  <c r="AG18" i="17" s="1"/>
  <c r="AH18" i="17" s="1"/>
  <c r="AI18" i="17" s="1"/>
  <c r="AJ18" i="17" s="1"/>
  <c r="AK18" i="17" s="1"/>
  <c r="AL18" i="17" s="1"/>
  <c r="F13" i="17"/>
  <c r="G13" i="17" s="1"/>
  <c r="H13" i="17" s="1"/>
  <c r="I13" i="17" s="1"/>
  <c r="J13" i="17" s="1"/>
  <c r="K13" i="17" s="1"/>
  <c r="L13" i="17" s="1"/>
  <c r="M13" i="17" s="1"/>
  <c r="N13" i="17" s="1"/>
  <c r="O13" i="17" s="1"/>
  <c r="P13" i="17" s="1"/>
  <c r="Q13" i="17" s="1"/>
  <c r="R13" i="17" s="1"/>
  <c r="S13" i="17" s="1"/>
  <c r="T13" i="17" s="1"/>
  <c r="U13" i="17" s="1"/>
  <c r="V13" i="17" s="1"/>
  <c r="W13" i="17" s="1"/>
  <c r="X13" i="17" s="1"/>
  <c r="Y13" i="17" s="1"/>
  <c r="Z13" i="17" s="1"/>
  <c r="AA13" i="17" s="1"/>
  <c r="AB13" i="17" s="1"/>
  <c r="AC13" i="17" s="1"/>
  <c r="AD13" i="17" s="1"/>
  <c r="AE13" i="17" s="1"/>
  <c r="AF13" i="17" s="1"/>
  <c r="AG13" i="17" s="1"/>
  <c r="AH13" i="17" s="1"/>
  <c r="AI13" i="17" s="1"/>
  <c r="AJ13" i="17" s="1"/>
  <c r="AK13" i="17" s="1"/>
  <c r="AL13" i="17" s="1"/>
  <c r="F10" i="17"/>
  <c r="D69" i="18" s="1"/>
  <c r="F8" i="17"/>
  <c r="D67" i="18" s="1"/>
  <c r="E6" i="17"/>
  <c r="F6" i="17" s="1"/>
  <c r="G6" i="17" s="1"/>
  <c r="H6" i="17" s="1"/>
  <c r="I6" i="17" s="1"/>
  <c r="J6" i="17" s="1"/>
  <c r="K6" i="17" s="1"/>
  <c r="L6" i="17" s="1"/>
  <c r="M6" i="17" s="1"/>
  <c r="N6" i="17" s="1"/>
  <c r="O6" i="17" s="1"/>
  <c r="P6" i="17" s="1"/>
  <c r="Q6" i="17" s="1"/>
  <c r="R6" i="17" s="1"/>
  <c r="S6" i="17" s="1"/>
  <c r="T6" i="17" s="1"/>
  <c r="U6" i="17" s="1"/>
  <c r="V6" i="17" s="1"/>
  <c r="W6" i="17" s="1"/>
  <c r="X6" i="17" s="1"/>
  <c r="Y6" i="17" s="1"/>
  <c r="Z6" i="17" s="1"/>
  <c r="AA6" i="17" s="1"/>
  <c r="AB6" i="17" s="1"/>
  <c r="AC6" i="17" s="1"/>
  <c r="AD6" i="17" s="1"/>
  <c r="AE6" i="17" s="1"/>
  <c r="AF6" i="17" s="1"/>
  <c r="AG6" i="17" s="1"/>
  <c r="AH6" i="17" s="1"/>
  <c r="AI6" i="17" s="1"/>
  <c r="AJ6" i="17" s="1"/>
  <c r="AK6" i="17" s="1"/>
  <c r="AL6" i="17" s="1"/>
  <c r="C51" i="5"/>
  <c r="C50" i="5"/>
  <c r="G62" i="18"/>
  <c r="F16" i="6" s="1"/>
  <c r="H62" i="18"/>
  <c r="G16" i="6" s="1"/>
  <c r="I62" i="18"/>
  <c r="H16" i="6" s="1"/>
  <c r="J62" i="18"/>
  <c r="I16" i="6" s="1"/>
  <c r="K62" i="18"/>
  <c r="J16" i="6" s="1"/>
  <c r="L62" i="18"/>
  <c r="K16" i="6" s="1"/>
  <c r="M62" i="18"/>
  <c r="L16" i="6" s="1"/>
  <c r="N62" i="18"/>
  <c r="M16" i="6" s="1"/>
  <c r="O62" i="18"/>
  <c r="N16" i="6" s="1"/>
  <c r="P62" i="18"/>
  <c r="O16" i="6" s="1"/>
  <c r="Q62" i="18"/>
  <c r="P16" i="6" s="1"/>
  <c r="R62" i="18"/>
  <c r="Q16" i="6" s="1"/>
  <c r="S62" i="18"/>
  <c r="R16" i="6" s="1"/>
  <c r="T62" i="18"/>
  <c r="S16" i="6" s="1"/>
  <c r="U62" i="18"/>
  <c r="T16" i="6" s="1"/>
  <c r="V62" i="18"/>
  <c r="U16" i="6" s="1"/>
  <c r="W62" i="18"/>
  <c r="V16" i="6" s="1"/>
  <c r="X62" i="18"/>
  <c r="W16" i="6" s="1"/>
  <c r="Y62" i="18"/>
  <c r="X16" i="6" s="1"/>
  <c r="Z62" i="18"/>
  <c r="Y16" i="6" s="1"/>
  <c r="AA62" i="18"/>
  <c r="Z16" i="6" s="1"/>
  <c r="AB62" i="18"/>
  <c r="AC62" i="18" s="1"/>
  <c r="E62" i="18"/>
  <c r="D16" i="6" s="1"/>
  <c r="F62" i="18"/>
  <c r="E16" i="6" s="1"/>
  <c r="D62" i="18"/>
  <c r="C16" i="6" s="1"/>
  <c r="C178" i="1"/>
  <c r="C165" i="1" s="1"/>
  <c r="D178" i="1"/>
  <c r="D165" i="1" s="1"/>
  <c r="E178" i="1"/>
  <c r="G63" i="18" s="1"/>
  <c r="F8" i="6" s="1"/>
  <c r="F178" i="1"/>
  <c r="F165" i="1" s="1"/>
  <c r="G178" i="1"/>
  <c r="I63" i="18" s="1"/>
  <c r="H8" i="6" s="1"/>
  <c r="H178" i="1"/>
  <c r="J63" i="18" s="1"/>
  <c r="I8" i="6" s="1"/>
  <c r="I178" i="1"/>
  <c r="K63" i="18" s="1"/>
  <c r="J8" i="6" s="1"/>
  <c r="K178" i="1"/>
  <c r="K165" i="1" s="1"/>
  <c r="L178" i="1"/>
  <c r="N63" i="18" s="1"/>
  <c r="M8" i="6" s="1"/>
  <c r="M178" i="1"/>
  <c r="O63" i="18" s="1"/>
  <c r="N8" i="6" s="1"/>
  <c r="N178" i="1"/>
  <c r="N165" i="1" s="1"/>
  <c r="O178" i="1"/>
  <c r="O165" i="1" s="1"/>
  <c r="P178" i="1"/>
  <c r="P165" i="1" s="1"/>
  <c r="Q178" i="1"/>
  <c r="S63" i="18" s="1"/>
  <c r="R8" i="6" s="1"/>
  <c r="R178" i="1"/>
  <c r="T63" i="18" s="1"/>
  <c r="S8" i="6" s="1"/>
  <c r="S178" i="1"/>
  <c r="S165" i="1" s="1"/>
  <c r="U178" i="1"/>
  <c r="W63" i="18" s="1"/>
  <c r="V8" i="6" s="1"/>
  <c r="V178" i="1"/>
  <c r="X63" i="18" s="1"/>
  <c r="W8" i="6" s="1"/>
  <c r="W178" i="1"/>
  <c r="Y63" i="18" s="1"/>
  <c r="X8" i="6" s="1"/>
  <c r="X178" i="1"/>
  <c r="Y178" i="1"/>
  <c r="Z178" i="1"/>
  <c r="B178" i="1"/>
  <c r="D63" i="18" s="1"/>
  <c r="C8" i="6" s="1"/>
  <c r="C160" i="1"/>
  <c r="D160" i="1" s="1"/>
  <c r="E160" i="1" s="1"/>
  <c r="F160" i="1" s="1"/>
  <c r="G160" i="1" s="1"/>
  <c r="H160" i="1" s="1"/>
  <c r="I160" i="1" s="1"/>
  <c r="J160" i="1" s="1"/>
  <c r="K160" i="1" s="1"/>
  <c r="L160" i="1" s="1"/>
  <c r="M160" i="1" s="1"/>
  <c r="N160" i="1" s="1"/>
  <c r="O160" i="1" s="1"/>
  <c r="P160" i="1" s="1"/>
  <c r="Q160" i="1" s="1"/>
  <c r="R160" i="1" s="1"/>
  <c r="S160" i="1" s="1"/>
  <c r="T160" i="1" s="1"/>
  <c r="U160" i="1" s="1"/>
  <c r="V160" i="1" s="1"/>
  <c r="W160" i="1" s="1"/>
  <c r="X160" i="1" s="1"/>
  <c r="Y160" i="1" s="1"/>
  <c r="Z160" i="1" s="1"/>
  <c r="AA160" i="1" s="1"/>
  <c r="AB160" i="1" s="1"/>
  <c r="AC160" i="1" s="1"/>
  <c r="AD160" i="1" s="1"/>
  <c r="AE160" i="1" s="1"/>
  <c r="AF160" i="1" s="1"/>
  <c r="AG160" i="1" s="1"/>
  <c r="AH160" i="1" s="1"/>
  <c r="AI160" i="1" s="1"/>
  <c r="P41" i="18"/>
  <c r="Q41" i="18"/>
  <c r="R41" i="18"/>
  <c r="S41" i="18"/>
  <c r="T41" i="18"/>
  <c r="U41" i="18"/>
  <c r="V41" i="18"/>
  <c r="W41" i="18"/>
  <c r="X41" i="18"/>
  <c r="Y41" i="18"/>
  <c r="Z41" i="18"/>
  <c r="AA41" i="18"/>
  <c r="P52" i="18"/>
  <c r="Q52" i="18"/>
  <c r="R52" i="18"/>
  <c r="S52" i="18"/>
  <c r="T52" i="18"/>
  <c r="U52" i="18"/>
  <c r="V52" i="18"/>
  <c r="W52" i="18"/>
  <c r="X52" i="18"/>
  <c r="Y52" i="18"/>
  <c r="Z52" i="18"/>
  <c r="AA52" i="18"/>
  <c r="J41" i="18"/>
  <c r="K41" i="18"/>
  <c r="L41" i="18"/>
  <c r="M41" i="18"/>
  <c r="N41" i="18"/>
  <c r="O41" i="18"/>
  <c r="J52" i="18"/>
  <c r="K52" i="18"/>
  <c r="L52" i="18"/>
  <c r="M52" i="18"/>
  <c r="N52" i="18"/>
  <c r="O52" i="18"/>
  <c r="C94" i="1"/>
  <c r="D94" i="1"/>
  <c r="E94" i="1"/>
  <c r="F94" i="1"/>
  <c r="G94" i="1"/>
  <c r="H94" i="1"/>
  <c r="B94" i="1"/>
  <c r="C57" i="1"/>
  <c r="D57" i="1" s="1"/>
  <c r="E57" i="1" s="1"/>
  <c r="F57" i="1" s="1"/>
  <c r="G57" i="1" s="1"/>
  <c r="H57" i="1" s="1"/>
  <c r="C44" i="1"/>
  <c r="D44" i="1" s="1"/>
  <c r="E44" i="1" s="1"/>
  <c r="F44" i="1" s="1"/>
  <c r="G44" i="1" s="1"/>
  <c r="H44" i="1" s="1"/>
  <c r="C177" i="1"/>
  <c r="D177" i="1" s="1"/>
  <c r="E177" i="1" s="1"/>
  <c r="F177" i="1" s="1"/>
  <c r="G177" i="1" s="1"/>
  <c r="H177" i="1" s="1"/>
  <c r="I177" i="1" s="1"/>
  <c r="J177" i="1" s="1"/>
  <c r="K177" i="1" s="1"/>
  <c r="L177" i="1" s="1"/>
  <c r="M177" i="1" s="1"/>
  <c r="N177" i="1" s="1"/>
  <c r="O177" i="1" s="1"/>
  <c r="P177" i="1" s="1"/>
  <c r="Q177" i="1" s="1"/>
  <c r="R177" i="1" s="1"/>
  <c r="S177" i="1" s="1"/>
  <c r="T177" i="1" s="1"/>
  <c r="U177" i="1" s="1"/>
  <c r="V177" i="1" s="1"/>
  <c r="W177" i="1" s="1"/>
  <c r="X177" i="1" s="1"/>
  <c r="Y177" i="1" s="1"/>
  <c r="Z177" i="1" s="1"/>
  <c r="AA177" i="1" s="1"/>
  <c r="AB177" i="1" s="1"/>
  <c r="AC177" i="1" s="1"/>
  <c r="AD177" i="1" s="1"/>
  <c r="AE177" i="1" s="1"/>
  <c r="AF177" i="1" s="1"/>
  <c r="AG177" i="1" s="1"/>
  <c r="AH177" i="1" s="1"/>
  <c r="AI177" i="1" s="1"/>
  <c r="C57" i="5"/>
  <c r="C58" i="5"/>
  <c r="C54" i="5"/>
  <c r="C55" i="5"/>
  <c r="B55" i="5"/>
  <c r="B137" i="8"/>
  <c r="D263" i="8"/>
  <c r="E263" i="8"/>
  <c r="F163" i="8"/>
  <c r="F20" i="2" s="1"/>
  <c r="G163" i="8"/>
  <c r="G20" i="2" s="1"/>
  <c r="H263" i="8"/>
  <c r="I163" i="8"/>
  <c r="I20" i="2" s="1"/>
  <c r="C263" i="8"/>
  <c r="B27" i="5"/>
  <c r="B82" i="5"/>
  <c r="B72" i="5"/>
  <c r="B73" i="5"/>
  <c r="B17" i="5"/>
  <c r="B18" i="5"/>
  <c r="B14" i="5"/>
  <c r="B80" i="5"/>
  <c r="B21" i="5"/>
  <c r="B9" i="5"/>
  <c r="B67" i="5"/>
  <c r="B11" i="5"/>
  <c r="B12" i="5"/>
  <c r="B8" i="5"/>
  <c r="B11" i="7"/>
  <c r="B35" i="7" s="1"/>
  <c r="B8" i="7"/>
  <c r="B32" i="7" s="1"/>
  <c r="C85" i="1"/>
  <c r="D85" i="1"/>
  <c r="C93" i="1"/>
  <c r="D93" i="1"/>
  <c r="D11" i="7"/>
  <c r="D35" i="7" s="1"/>
  <c r="E11" i="7"/>
  <c r="E35" i="7" s="1"/>
  <c r="F11" i="7"/>
  <c r="F35" i="7" s="1"/>
  <c r="G11" i="7"/>
  <c r="G35" i="7" s="1"/>
  <c r="H11" i="7"/>
  <c r="H35" i="7" s="1"/>
  <c r="J11" i="7"/>
  <c r="J35" i="7" s="1"/>
  <c r="C11" i="7"/>
  <c r="C35" i="7" s="1"/>
  <c r="D8" i="7"/>
  <c r="D32" i="7" s="1"/>
  <c r="E8" i="7"/>
  <c r="E32" i="7" s="1"/>
  <c r="F8" i="7"/>
  <c r="F32" i="7" s="1"/>
  <c r="G8" i="7"/>
  <c r="G32" i="7" s="1"/>
  <c r="H8" i="7"/>
  <c r="H32" i="7" s="1"/>
  <c r="I8" i="7"/>
  <c r="I32" i="7" s="1"/>
  <c r="C8" i="7"/>
  <c r="C32" i="7" s="1"/>
  <c r="C98" i="1"/>
  <c r="D98" i="1" s="1"/>
  <c r="E98" i="1" s="1"/>
  <c r="F98" i="1" s="1"/>
  <c r="G98" i="1" s="1"/>
  <c r="H98" i="1" s="1"/>
  <c r="I98" i="1" s="1"/>
  <c r="J98" i="1" s="1"/>
  <c r="K98" i="1" s="1"/>
  <c r="L98" i="1" s="1"/>
  <c r="M98" i="1" s="1"/>
  <c r="N98" i="1" s="1"/>
  <c r="O98" i="1" s="1"/>
  <c r="P98" i="1" s="1"/>
  <c r="Q98" i="1" s="1"/>
  <c r="R98" i="1" s="1"/>
  <c r="S98" i="1" s="1"/>
  <c r="T98" i="1" s="1"/>
  <c r="U98" i="1" s="1"/>
  <c r="V98" i="1" s="1"/>
  <c r="W98" i="1" s="1"/>
  <c r="X98" i="1" s="1"/>
  <c r="Y98" i="1" s="1"/>
  <c r="Z98" i="1" s="1"/>
  <c r="AA98" i="1" s="1"/>
  <c r="AB98" i="1" s="1"/>
  <c r="AC98" i="1" s="1"/>
  <c r="AD98" i="1" s="1"/>
  <c r="AE98" i="1" s="1"/>
  <c r="AF98" i="1" s="1"/>
  <c r="AG98" i="1" s="1"/>
  <c r="AH98" i="1" s="1"/>
  <c r="AI98" i="1" s="1"/>
  <c r="I41" i="18"/>
  <c r="I52" i="18"/>
  <c r="D41" i="18"/>
  <c r="E41" i="18"/>
  <c r="F41" i="18"/>
  <c r="G41" i="18"/>
  <c r="H41" i="18"/>
  <c r="D52" i="18"/>
  <c r="E52" i="18"/>
  <c r="F52" i="18"/>
  <c r="G52" i="18"/>
  <c r="H52" i="18"/>
  <c r="C78" i="1"/>
  <c r="D78" i="1" s="1"/>
  <c r="E78" i="1" s="1"/>
  <c r="F78" i="1" s="1"/>
  <c r="G78" i="1" s="1"/>
  <c r="H78" i="1" s="1"/>
  <c r="B86" i="1"/>
  <c r="C86" i="1"/>
  <c r="E85" i="1"/>
  <c r="G85" i="1"/>
  <c r="H85" i="1"/>
  <c r="E86" i="1"/>
  <c r="F86" i="1"/>
  <c r="G86" i="1"/>
  <c r="H86" i="1"/>
  <c r="E93" i="1"/>
  <c r="F93" i="1"/>
  <c r="G93" i="1"/>
  <c r="H93" i="1"/>
  <c r="H5" i="19"/>
  <c r="T5" i="19" s="1"/>
  <c r="A5" i="19"/>
  <c r="T10" i="19"/>
  <c r="AJ13" i="19"/>
  <c r="CT10" i="19"/>
  <c r="T11" i="19"/>
  <c r="AG11" i="19"/>
  <c r="AT11" i="19"/>
  <c r="CT11" i="19"/>
  <c r="T12" i="19"/>
  <c r="AG12" i="19"/>
  <c r="AT12" i="19"/>
  <c r="CT12" i="19"/>
  <c r="H13" i="19"/>
  <c r="I13" i="19"/>
  <c r="J13" i="19"/>
  <c r="K13" i="19"/>
  <c r="L13" i="19"/>
  <c r="M13" i="19"/>
  <c r="N13" i="19"/>
  <c r="O13" i="19"/>
  <c r="P13" i="19"/>
  <c r="Q13" i="19"/>
  <c r="R13" i="19"/>
  <c r="S13" i="19"/>
  <c r="U13" i="19"/>
  <c r="V13" i="19"/>
  <c r="W13" i="19"/>
  <c r="Y13" i="19"/>
  <c r="AA13" i="19"/>
  <c r="AC13" i="19"/>
  <c r="AE13" i="19"/>
  <c r="AF13" i="19"/>
  <c r="AH13" i="19"/>
  <c r="AI13" i="19"/>
  <c r="AK13" i="19"/>
  <c r="AM13" i="19"/>
  <c r="AN13" i="19"/>
  <c r="AO13" i="19"/>
  <c r="AP13" i="19"/>
  <c r="AQ13" i="19"/>
  <c r="AR13" i="19"/>
  <c r="AS13" i="19"/>
  <c r="CH13" i="19"/>
  <c r="CI13" i="19"/>
  <c r="CJ13" i="19"/>
  <c r="CK13" i="19"/>
  <c r="CL13" i="19"/>
  <c r="CM13" i="19"/>
  <c r="CN13" i="19"/>
  <c r="CO13" i="19"/>
  <c r="CP13" i="19"/>
  <c r="CQ13" i="19"/>
  <c r="CR13" i="19"/>
  <c r="CS13" i="19"/>
  <c r="T15" i="19"/>
  <c r="AG15" i="19"/>
  <c r="AT15" i="19"/>
  <c r="CT15" i="19"/>
  <c r="T16" i="19"/>
  <c r="AG16" i="19"/>
  <c r="AT16" i="19"/>
  <c r="CT16" i="19"/>
  <c r="T17" i="19"/>
  <c r="AG17" i="19"/>
  <c r="AT17" i="19"/>
  <c r="CT17" i="19"/>
  <c r="T18" i="19"/>
  <c r="AG18" i="19"/>
  <c r="AT18" i="19"/>
  <c r="CT18" i="19"/>
  <c r="H19" i="19"/>
  <c r="H20" i="19" s="1"/>
  <c r="I19" i="19"/>
  <c r="J19" i="19"/>
  <c r="K19" i="19"/>
  <c r="L19" i="19"/>
  <c r="M19" i="19"/>
  <c r="N19" i="19"/>
  <c r="O19" i="19"/>
  <c r="P19" i="19"/>
  <c r="Q19" i="19"/>
  <c r="R19" i="19"/>
  <c r="S19" i="19"/>
  <c r="U19" i="19"/>
  <c r="V19" i="19"/>
  <c r="W19" i="19"/>
  <c r="X19" i="19"/>
  <c r="Y19" i="19"/>
  <c r="Z19" i="19"/>
  <c r="AA19" i="19"/>
  <c r="AB19" i="19"/>
  <c r="AC19" i="19"/>
  <c r="AD19" i="19"/>
  <c r="AE19" i="19"/>
  <c r="AF19" i="19"/>
  <c r="AH19" i="19"/>
  <c r="AI19" i="19"/>
  <c r="AJ19" i="19"/>
  <c r="AK19" i="19"/>
  <c r="AL19" i="19"/>
  <c r="AM19" i="19"/>
  <c r="AN19" i="19"/>
  <c r="AO19" i="19"/>
  <c r="AP19" i="19"/>
  <c r="AQ19" i="19"/>
  <c r="AR19" i="19"/>
  <c r="AS19" i="19"/>
  <c r="CH19" i="19"/>
  <c r="CI19" i="19"/>
  <c r="CJ19" i="19"/>
  <c r="CK19" i="19"/>
  <c r="CL19" i="19"/>
  <c r="CM19" i="19"/>
  <c r="CN19" i="19"/>
  <c r="CO19" i="19"/>
  <c r="CP19" i="19"/>
  <c r="CQ19" i="19"/>
  <c r="CR19" i="19"/>
  <c r="CS19" i="19"/>
  <c r="CT21" i="19"/>
  <c r="T22" i="19"/>
  <c r="AG22" i="19"/>
  <c r="AT22" i="19"/>
  <c r="CT22" i="19"/>
  <c r="T25" i="19"/>
  <c r="AG25" i="19"/>
  <c r="AT25" i="19"/>
  <c r="CT25" i="19"/>
  <c r="T26" i="19"/>
  <c r="AG26" i="19"/>
  <c r="AT26" i="19"/>
  <c r="CT26" i="19"/>
  <c r="H27" i="19"/>
  <c r="I27" i="19"/>
  <c r="J27" i="19"/>
  <c r="K27" i="19"/>
  <c r="L27" i="19"/>
  <c r="M27" i="19"/>
  <c r="N27" i="19"/>
  <c r="O27" i="19"/>
  <c r="P27" i="19"/>
  <c r="Q27" i="19"/>
  <c r="R27" i="19"/>
  <c r="S27" i="19"/>
  <c r="U27" i="19"/>
  <c r="V27" i="19"/>
  <c r="W27" i="19"/>
  <c r="X27" i="19"/>
  <c r="Y27" i="19"/>
  <c r="Z27" i="19"/>
  <c r="AA27" i="19"/>
  <c r="AB27" i="19"/>
  <c r="AC27" i="19"/>
  <c r="AD27" i="19"/>
  <c r="AE27" i="19"/>
  <c r="AF27" i="19"/>
  <c r="AH27" i="19"/>
  <c r="AI27" i="19"/>
  <c r="AJ27" i="19"/>
  <c r="AK27" i="19"/>
  <c r="AL27" i="19"/>
  <c r="AM27" i="19"/>
  <c r="AN27" i="19"/>
  <c r="AO27" i="19"/>
  <c r="AP27" i="19"/>
  <c r="AQ27" i="19"/>
  <c r="AR27" i="19"/>
  <c r="AS27" i="19"/>
  <c r="CH27" i="19"/>
  <c r="CI27" i="19"/>
  <c r="CJ27" i="19"/>
  <c r="CK27" i="19"/>
  <c r="CL27" i="19"/>
  <c r="CM27" i="19"/>
  <c r="CN27" i="19"/>
  <c r="CO27" i="19"/>
  <c r="CP27" i="19"/>
  <c r="CQ27" i="19"/>
  <c r="CR27" i="19"/>
  <c r="CS27" i="19"/>
  <c r="CW27" i="19"/>
  <c r="B34" i="2"/>
  <c r="T21" i="19"/>
  <c r="B316" i="8"/>
  <c r="C166" i="5"/>
  <c r="H166" i="5"/>
  <c r="I166" i="5"/>
  <c r="J166" i="5"/>
  <c r="P166" i="5"/>
  <c r="Q166" i="5"/>
  <c r="R166" i="5"/>
  <c r="B319" i="8"/>
  <c r="B262" i="8"/>
  <c r="A8" i="6"/>
  <c r="F45" i="13"/>
  <c r="D33" i="13"/>
  <c r="B171" i="8"/>
  <c r="B8" i="13"/>
  <c r="B7" i="13"/>
  <c r="B90" i="8"/>
  <c r="C90" i="8" s="1"/>
  <c r="D90" i="8" s="1"/>
  <c r="E90" i="8" s="1"/>
  <c r="F90" i="8" s="1"/>
  <c r="G90" i="8" s="1"/>
  <c r="H90" i="8" s="1"/>
  <c r="I90" i="8" s="1"/>
  <c r="J90" i="8" s="1"/>
  <c r="K90" i="8" s="1"/>
  <c r="L90" i="8" s="1"/>
  <c r="M90" i="8" s="1"/>
  <c r="N90" i="8" s="1"/>
  <c r="O90" i="8" s="1"/>
  <c r="P90" i="8" s="1"/>
  <c r="Q90" i="8" s="1"/>
  <c r="R90" i="8" s="1"/>
  <c r="S90" i="8" s="1"/>
  <c r="T90" i="8" s="1"/>
  <c r="U90" i="8" s="1"/>
  <c r="V90" i="8" s="1"/>
  <c r="W90" i="8" s="1"/>
  <c r="X90" i="8" s="1"/>
  <c r="Y90" i="8" s="1"/>
  <c r="Z90" i="8" s="1"/>
  <c r="AA90" i="8" s="1"/>
  <c r="AB90" i="8" s="1"/>
  <c r="AC90" i="8" s="1"/>
  <c r="AD90" i="8" s="1"/>
  <c r="AE90" i="8" s="1"/>
  <c r="AF90" i="8" s="1"/>
  <c r="AG90" i="8" s="1"/>
  <c r="AH90" i="8" s="1"/>
  <c r="AI90" i="8" s="1"/>
  <c r="AJ90" i="8" s="1"/>
  <c r="B84" i="8"/>
  <c r="C84" i="8" s="1"/>
  <c r="D84" i="8" s="1"/>
  <c r="E84" i="8" s="1"/>
  <c r="F84" i="8" s="1"/>
  <c r="G84" i="8" s="1"/>
  <c r="H84" i="8" s="1"/>
  <c r="I84" i="8" s="1"/>
  <c r="J84" i="8" s="1"/>
  <c r="K84" i="8" s="1"/>
  <c r="L84" i="8" s="1"/>
  <c r="M84" i="8" s="1"/>
  <c r="N84" i="8" s="1"/>
  <c r="O84" i="8" s="1"/>
  <c r="P84" i="8" s="1"/>
  <c r="Q84" i="8" s="1"/>
  <c r="R84" i="8" s="1"/>
  <c r="S84" i="8" s="1"/>
  <c r="T84" i="8" s="1"/>
  <c r="U84" i="8" s="1"/>
  <c r="V84" i="8" s="1"/>
  <c r="W84" i="8" s="1"/>
  <c r="X84" i="8" s="1"/>
  <c r="Y84" i="8" s="1"/>
  <c r="Z84" i="8" s="1"/>
  <c r="AA84" i="8" s="1"/>
  <c r="AB84" i="8" s="1"/>
  <c r="AC84" i="8" s="1"/>
  <c r="AD84" i="8" s="1"/>
  <c r="AE84" i="8" s="1"/>
  <c r="AF84" i="8" s="1"/>
  <c r="AG84" i="8" s="1"/>
  <c r="AH84" i="8" s="1"/>
  <c r="AI84" i="8" s="1"/>
  <c r="AJ84" i="8" s="1"/>
  <c r="B78" i="8"/>
  <c r="C78" i="8" s="1"/>
  <c r="D78" i="8" s="1"/>
  <c r="E78" i="8" s="1"/>
  <c r="F78" i="8" s="1"/>
  <c r="G78" i="8" s="1"/>
  <c r="H78" i="8" s="1"/>
  <c r="I78" i="8" s="1"/>
  <c r="J78" i="8" s="1"/>
  <c r="K78" i="8" s="1"/>
  <c r="L78" i="8" s="1"/>
  <c r="M78" i="8" s="1"/>
  <c r="N78" i="8" s="1"/>
  <c r="O78" i="8" s="1"/>
  <c r="P78" i="8" s="1"/>
  <c r="Q78" i="8" s="1"/>
  <c r="R78" i="8" s="1"/>
  <c r="S78" i="8" s="1"/>
  <c r="T78" i="8" s="1"/>
  <c r="U78" i="8" s="1"/>
  <c r="V78" i="8" s="1"/>
  <c r="W78" i="8" s="1"/>
  <c r="X78" i="8" s="1"/>
  <c r="Y78" i="8" s="1"/>
  <c r="Z78" i="8" s="1"/>
  <c r="AA78" i="8" s="1"/>
  <c r="AB78" i="8" s="1"/>
  <c r="AC78" i="8" s="1"/>
  <c r="AD78" i="8" s="1"/>
  <c r="AE78" i="8" s="1"/>
  <c r="AF78" i="8" s="1"/>
  <c r="AG78" i="8" s="1"/>
  <c r="AH78" i="8" s="1"/>
  <c r="AI78" i="8" s="1"/>
  <c r="AJ78" i="8" s="1"/>
  <c r="B70" i="8"/>
  <c r="C70" i="8" s="1"/>
  <c r="D70" i="8" s="1"/>
  <c r="E70" i="8" s="1"/>
  <c r="F70" i="8" s="1"/>
  <c r="G70" i="8" s="1"/>
  <c r="H70" i="8" s="1"/>
  <c r="I70" i="8" s="1"/>
  <c r="J70" i="8" s="1"/>
  <c r="K70" i="8" s="1"/>
  <c r="L70" i="8" s="1"/>
  <c r="M70" i="8" s="1"/>
  <c r="N70" i="8" s="1"/>
  <c r="O70" i="8" s="1"/>
  <c r="P70" i="8" s="1"/>
  <c r="Q70" i="8" s="1"/>
  <c r="R70" i="8" s="1"/>
  <c r="S70" i="8" s="1"/>
  <c r="T70" i="8" s="1"/>
  <c r="U70" i="8" s="1"/>
  <c r="V70" i="8" s="1"/>
  <c r="W70" i="8" s="1"/>
  <c r="X70" i="8" s="1"/>
  <c r="Y70" i="8" s="1"/>
  <c r="Z70" i="8" s="1"/>
  <c r="AA70" i="8" s="1"/>
  <c r="AB70" i="8" s="1"/>
  <c r="AC70" i="8" s="1"/>
  <c r="AD70" i="8" s="1"/>
  <c r="AE70" i="8" s="1"/>
  <c r="AF70" i="8" s="1"/>
  <c r="AG70" i="8" s="1"/>
  <c r="AH70" i="8" s="1"/>
  <c r="AI70" i="8" s="1"/>
  <c r="AJ70" i="8" s="1"/>
  <c r="B64" i="8"/>
  <c r="C64" i="8" s="1"/>
  <c r="D64" i="8" s="1"/>
  <c r="E64" i="8" s="1"/>
  <c r="F64" i="8" s="1"/>
  <c r="G64" i="8" s="1"/>
  <c r="H64" i="8" s="1"/>
  <c r="I64" i="8" s="1"/>
  <c r="J64" i="8" s="1"/>
  <c r="K64" i="8" s="1"/>
  <c r="L64" i="8" s="1"/>
  <c r="M64" i="8" s="1"/>
  <c r="N64" i="8" s="1"/>
  <c r="O64" i="8" s="1"/>
  <c r="P64" i="8" s="1"/>
  <c r="Q64" i="8" s="1"/>
  <c r="R64" i="8" s="1"/>
  <c r="S64" i="8" s="1"/>
  <c r="T64" i="8" s="1"/>
  <c r="U64" i="8" s="1"/>
  <c r="V64" i="8" s="1"/>
  <c r="W64" i="8" s="1"/>
  <c r="X64" i="8" s="1"/>
  <c r="Y64" i="8" s="1"/>
  <c r="Z64" i="8" s="1"/>
  <c r="AA64" i="8" s="1"/>
  <c r="AB64" i="8" s="1"/>
  <c r="AC64" i="8" s="1"/>
  <c r="AD64" i="8" s="1"/>
  <c r="AE64" i="8" s="1"/>
  <c r="AF64" i="8" s="1"/>
  <c r="AG64" i="8" s="1"/>
  <c r="AH64" i="8" s="1"/>
  <c r="AI64" i="8" s="1"/>
  <c r="AJ64" i="8" s="1"/>
  <c r="B58" i="8"/>
  <c r="C58" i="8" s="1"/>
  <c r="D58" i="8" s="1"/>
  <c r="E58" i="8" s="1"/>
  <c r="F58" i="8" s="1"/>
  <c r="G58" i="8" s="1"/>
  <c r="H58" i="8" s="1"/>
  <c r="I58" i="8" s="1"/>
  <c r="J58" i="8" s="1"/>
  <c r="K58" i="8" s="1"/>
  <c r="L58" i="8" s="1"/>
  <c r="M58" i="8" s="1"/>
  <c r="N58" i="8" s="1"/>
  <c r="O58" i="8" s="1"/>
  <c r="P58" i="8" s="1"/>
  <c r="Q58" i="8" s="1"/>
  <c r="R58" i="8" s="1"/>
  <c r="S58" i="8" s="1"/>
  <c r="T58" i="8" s="1"/>
  <c r="U58" i="8" s="1"/>
  <c r="V58" i="8" s="1"/>
  <c r="W58" i="8" s="1"/>
  <c r="X58" i="8" s="1"/>
  <c r="Y58" i="8" s="1"/>
  <c r="Z58" i="8" s="1"/>
  <c r="AA58" i="8" s="1"/>
  <c r="AB58" i="8" s="1"/>
  <c r="AC58" i="8" s="1"/>
  <c r="AD58" i="8" s="1"/>
  <c r="AE58" i="8" s="1"/>
  <c r="AF58" i="8" s="1"/>
  <c r="AG58" i="8" s="1"/>
  <c r="AH58" i="8" s="1"/>
  <c r="AI58" i="8" s="1"/>
  <c r="AJ58" i="8" s="1"/>
  <c r="B50" i="8"/>
  <c r="C50" i="8" s="1"/>
  <c r="D50" i="8" s="1"/>
  <c r="E50" i="8" s="1"/>
  <c r="F50" i="8" s="1"/>
  <c r="G50" i="8" s="1"/>
  <c r="H50" i="8" s="1"/>
  <c r="I50" i="8" s="1"/>
  <c r="J50" i="8" s="1"/>
  <c r="K50" i="8" s="1"/>
  <c r="L50" i="8" s="1"/>
  <c r="M50" i="8" s="1"/>
  <c r="N50" i="8" s="1"/>
  <c r="O50" i="8" s="1"/>
  <c r="P50" i="8" s="1"/>
  <c r="Q50" i="8" s="1"/>
  <c r="R50" i="8" s="1"/>
  <c r="S50" i="8" s="1"/>
  <c r="T50" i="8" s="1"/>
  <c r="U50" i="8" s="1"/>
  <c r="V50" i="8" s="1"/>
  <c r="W50" i="8" s="1"/>
  <c r="X50" i="8" s="1"/>
  <c r="Y50" i="8" s="1"/>
  <c r="Z50" i="8" s="1"/>
  <c r="AA50" i="8" s="1"/>
  <c r="AB50" i="8" s="1"/>
  <c r="AC50" i="8" s="1"/>
  <c r="AD50" i="8" s="1"/>
  <c r="AE50" i="8" s="1"/>
  <c r="AF50" i="8" s="1"/>
  <c r="AG50" i="8" s="1"/>
  <c r="AH50" i="8" s="1"/>
  <c r="AI50" i="8" s="1"/>
  <c r="AJ50" i="8" s="1"/>
  <c r="B44" i="8"/>
  <c r="C44" i="8" s="1"/>
  <c r="D44" i="8" s="1"/>
  <c r="E44" i="8" s="1"/>
  <c r="F44" i="8" s="1"/>
  <c r="G44" i="8" s="1"/>
  <c r="H44" i="8" s="1"/>
  <c r="I44" i="8" s="1"/>
  <c r="J44" i="8" s="1"/>
  <c r="K44" i="8" s="1"/>
  <c r="L44" i="8" s="1"/>
  <c r="M44" i="8" s="1"/>
  <c r="N44" i="8" s="1"/>
  <c r="O44" i="8" s="1"/>
  <c r="P44" i="8" s="1"/>
  <c r="Q44" i="8" s="1"/>
  <c r="R44" i="8" s="1"/>
  <c r="S44" i="8" s="1"/>
  <c r="T44" i="8" s="1"/>
  <c r="U44" i="8" s="1"/>
  <c r="V44" i="8" s="1"/>
  <c r="W44" i="8" s="1"/>
  <c r="X44" i="8" s="1"/>
  <c r="Y44" i="8" s="1"/>
  <c r="Z44" i="8" s="1"/>
  <c r="AA44" i="8" s="1"/>
  <c r="AB44" i="8" s="1"/>
  <c r="AC44" i="8" s="1"/>
  <c r="AD44" i="8" s="1"/>
  <c r="AE44" i="8" s="1"/>
  <c r="AF44" i="8" s="1"/>
  <c r="AG44" i="8" s="1"/>
  <c r="AH44" i="8" s="1"/>
  <c r="AI44" i="8" s="1"/>
  <c r="AJ44" i="8" s="1"/>
  <c r="B38" i="8"/>
  <c r="C38" i="8" s="1"/>
  <c r="D38" i="8" s="1"/>
  <c r="E38" i="8" s="1"/>
  <c r="F38" i="8" s="1"/>
  <c r="G38" i="8" s="1"/>
  <c r="H38" i="8" s="1"/>
  <c r="I38" i="8" s="1"/>
  <c r="J38" i="8" s="1"/>
  <c r="K38" i="8" s="1"/>
  <c r="L38" i="8" s="1"/>
  <c r="M38" i="8" s="1"/>
  <c r="N38" i="8" s="1"/>
  <c r="O38" i="8" s="1"/>
  <c r="P38" i="8" s="1"/>
  <c r="Q38" i="8" s="1"/>
  <c r="R38" i="8" s="1"/>
  <c r="S38" i="8" s="1"/>
  <c r="T38" i="8" s="1"/>
  <c r="U38" i="8" s="1"/>
  <c r="V38" i="8" s="1"/>
  <c r="W38" i="8" s="1"/>
  <c r="X38" i="8" s="1"/>
  <c r="Y38" i="8" s="1"/>
  <c r="Z38" i="8" s="1"/>
  <c r="AA38" i="8" s="1"/>
  <c r="AB38" i="8" s="1"/>
  <c r="AC38" i="8" s="1"/>
  <c r="AD38" i="8" s="1"/>
  <c r="AE38" i="8" s="1"/>
  <c r="AF38" i="8" s="1"/>
  <c r="AG38" i="8" s="1"/>
  <c r="AH38" i="8" s="1"/>
  <c r="AI38" i="8" s="1"/>
  <c r="AJ38" i="8" s="1"/>
  <c r="B25" i="8"/>
  <c r="B26" i="8"/>
  <c r="B27" i="8"/>
  <c r="B24" i="8"/>
  <c r="B20" i="8"/>
  <c r="B21" i="8"/>
  <c r="B22" i="8"/>
  <c r="B19" i="8"/>
  <c r="B14" i="8"/>
  <c r="B15" i="8"/>
  <c r="C15" i="8" s="1"/>
  <c r="B16" i="8"/>
  <c r="B13" i="8"/>
  <c r="B9" i="8"/>
  <c r="C9" i="8" s="1"/>
  <c r="B10" i="8"/>
  <c r="B11" i="8"/>
  <c r="B8" i="8"/>
  <c r="B42" i="5"/>
  <c r="G146" i="5"/>
  <c r="K146" i="5"/>
  <c r="O146" i="5"/>
  <c r="S146" i="5"/>
  <c r="W146" i="5"/>
  <c r="AA146" i="5"/>
  <c r="AE146" i="5"/>
  <c r="AH146" i="5"/>
  <c r="C146" i="5"/>
  <c r="A18" i="7"/>
  <c r="B108" i="5"/>
  <c r="B121" i="5" s="1"/>
  <c r="B115" i="5"/>
  <c r="C2" i="18"/>
  <c r="C3" i="18" s="1"/>
  <c r="B7" i="7"/>
  <c r="B57" i="5"/>
  <c r="B58" i="5"/>
  <c r="B54" i="5"/>
  <c r="B32" i="17"/>
  <c r="F5" i="17"/>
  <c r="G5" i="17" s="1"/>
  <c r="H5" i="17" s="1"/>
  <c r="I5" i="17" s="1"/>
  <c r="J5" i="17" s="1"/>
  <c r="K5" i="17" s="1"/>
  <c r="L5" i="17" s="1"/>
  <c r="M5" i="17" s="1"/>
  <c r="N5" i="17" s="1"/>
  <c r="O5" i="17" s="1"/>
  <c r="P5" i="17" s="1"/>
  <c r="Q5" i="17" s="1"/>
  <c r="R5" i="17" s="1"/>
  <c r="S5" i="17" s="1"/>
  <c r="T5" i="17" s="1"/>
  <c r="U5" i="17" s="1"/>
  <c r="V5" i="17" s="1"/>
  <c r="W5" i="17" s="1"/>
  <c r="X5" i="17" s="1"/>
  <c r="Y5" i="17" s="1"/>
  <c r="Z5" i="17" s="1"/>
  <c r="AA5" i="17" s="1"/>
  <c r="AB5" i="17" s="1"/>
  <c r="AC5" i="17" s="1"/>
  <c r="AD5" i="17" s="1"/>
  <c r="AE5" i="17" s="1"/>
  <c r="AF5" i="17" s="1"/>
  <c r="AG5" i="17" s="1"/>
  <c r="AH5" i="17" s="1"/>
  <c r="AI5" i="17" s="1"/>
  <c r="AJ5" i="17" s="1"/>
  <c r="AK5" i="17" s="1"/>
  <c r="AL5" i="17" s="1"/>
  <c r="C147" i="1"/>
  <c r="D147" i="1" s="1"/>
  <c r="E147" i="1" s="1"/>
  <c r="F147" i="1" s="1"/>
  <c r="G147" i="1" s="1"/>
  <c r="H147" i="1" s="1"/>
  <c r="B40" i="1"/>
  <c r="B18" i="1"/>
  <c r="B29" i="1"/>
  <c r="D86" i="1"/>
  <c r="B26" i="5"/>
  <c r="B5" i="8"/>
  <c r="B135" i="5"/>
  <c r="C135" i="5"/>
  <c r="E135" i="5"/>
  <c r="F135" i="5"/>
  <c r="G135" i="5"/>
  <c r="H135" i="5"/>
  <c r="I135" i="5"/>
  <c r="J135" i="5"/>
  <c r="K135" i="5"/>
  <c r="L135" i="5"/>
  <c r="M135" i="5"/>
  <c r="N135" i="5"/>
  <c r="O135" i="5"/>
  <c r="P135" i="5"/>
  <c r="Q135" i="5"/>
  <c r="R135" i="5"/>
  <c r="S135" i="5"/>
  <c r="T135" i="5"/>
  <c r="U135" i="5"/>
  <c r="V135" i="5"/>
  <c r="W135" i="5"/>
  <c r="X135" i="5"/>
  <c r="Y135" i="5"/>
  <c r="Z135" i="5"/>
  <c r="AA135" i="5"/>
  <c r="AB135" i="5"/>
  <c r="AC135" i="5"/>
  <c r="AD135" i="5"/>
  <c r="AE135" i="5"/>
  <c r="AF135" i="5"/>
  <c r="AG135" i="5"/>
  <c r="AH135" i="5"/>
  <c r="AH142" i="5"/>
  <c r="C2" i="13"/>
  <c r="B2" i="13"/>
  <c r="B40" i="8"/>
  <c r="B46" i="8"/>
  <c r="B52" i="8"/>
  <c r="B60" i="8"/>
  <c r="B66" i="8"/>
  <c r="B72" i="8"/>
  <c r="C142" i="5"/>
  <c r="E142" i="5"/>
  <c r="F142" i="5"/>
  <c r="G142" i="5"/>
  <c r="H142" i="5"/>
  <c r="I142" i="5"/>
  <c r="J142" i="5"/>
  <c r="K142" i="5"/>
  <c r="L142" i="5"/>
  <c r="M142" i="5"/>
  <c r="N142" i="5"/>
  <c r="O142" i="5"/>
  <c r="P142" i="5"/>
  <c r="Q142" i="5"/>
  <c r="R142" i="5"/>
  <c r="S142" i="5"/>
  <c r="T142" i="5"/>
  <c r="U142" i="5"/>
  <c r="V142" i="5"/>
  <c r="W142" i="5"/>
  <c r="X142" i="5"/>
  <c r="Y142" i="5"/>
  <c r="Z142" i="5"/>
  <c r="AA142" i="5"/>
  <c r="AB142" i="5"/>
  <c r="AC142" i="5"/>
  <c r="AD142" i="5"/>
  <c r="AE142" i="5"/>
  <c r="AF142" i="5"/>
  <c r="AG142" i="5"/>
  <c r="E146" i="5"/>
  <c r="F146" i="5"/>
  <c r="H146" i="5"/>
  <c r="I146" i="5"/>
  <c r="J146" i="5"/>
  <c r="L146" i="5"/>
  <c r="M146" i="5"/>
  <c r="N146" i="5"/>
  <c r="P146" i="5"/>
  <c r="Q146" i="5"/>
  <c r="R146" i="5"/>
  <c r="T146" i="5"/>
  <c r="U146" i="5"/>
  <c r="V146" i="5"/>
  <c r="X146" i="5"/>
  <c r="Y146" i="5"/>
  <c r="Z146" i="5"/>
  <c r="AB146" i="5"/>
  <c r="AC146" i="5"/>
  <c r="AD146" i="5"/>
  <c r="AF146" i="5"/>
  <c r="AG146" i="5"/>
  <c r="B142" i="5"/>
  <c r="B146" i="5"/>
  <c r="A2" i="7"/>
  <c r="B2" i="7"/>
  <c r="A30" i="7"/>
  <c r="A31" i="7"/>
  <c r="A32" i="7"/>
  <c r="A33" i="7"/>
  <c r="A34" i="7"/>
  <c r="A35" i="7"/>
  <c r="A36" i="7"/>
  <c r="A37" i="7"/>
  <c r="A38" i="7"/>
  <c r="A39" i="7"/>
  <c r="A2" i="6"/>
  <c r="B2" i="6"/>
  <c r="A2" i="5"/>
  <c r="B2" i="5"/>
  <c r="A2" i="2"/>
  <c r="B2" i="2"/>
  <c r="A18" i="2"/>
  <c r="A42" i="2" s="1"/>
  <c r="A19" i="2"/>
  <c r="A43" i="2" s="1"/>
  <c r="A20" i="2"/>
  <c r="A44" i="2" s="1"/>
  <c r="B16" i="6"/>
  <c r="B163" i="8"/>
  <c r="B20" i="2" s="1"/>
  <c r="B44" i="2" s="1"/>
  <c r="B8" i="6"/>
  <c r="B11" i="6" s="1"/>
  <c r="B263" i="8"/>
  <c r="B267" i="8" s="1"/>
  <c r="B266" i="8"/>
  <c r="B184" i="8" s="1"/>
  <c r="X13" i="19"/>
  <c r="AB13" i="19"/>
  <c r="AD13" i="19"/>
  <c r="Z13" i="19"/>
  <c r="AG10" i="19"/>
  <c r="AL13" i="19"/>
  <c r="AT10" i="19"/>
  <c r="AG27" i="19"/>
  <c r="T178" i="1"/>
  <c r="T165" i="1" s="1"/>
  <c r="B21" i="2"/>
  <c r="B45" i="2" s="1"/>
  <c r="W165" i="1" l="1"/>
  <c r="B25" i="5"/>
  <c r="F44" i="2"/>
  <c r="G44" i="2"/>
  <c r="I44" i="2"/>
  <c r="L63" i="18"/>
  <c r="K8" i="6" s="1"/>
  <c r="Z165" i="1"/>
  <c r="AB63" i="18"/>
  <c r="Z63" i="18"/>
  <c r="Y8" i="6" s="1"/>
  <c r="B13" i="14"/>
  <c r="B12" i="14"/>
  <c r="AE165" i="1"/>
  <c r="AG63" i="18"/>
  <c r="AC165" i="1"/>
  <c r="AE63" i="18"/>
  <c r="AA165" i="1"/>
  <c r="AC63" i="18"/>
  <c r="AF165" i="1"/>
  <c r="AH63" i="18"/>
  <c r="AI165" i="1"/>
  <c r="AK63" i="18"/>
  <c r="B304" i="8"/>
  <c r="C304" i="8" s="1"/>
  <c r="D304" i="8" s="1"/>
  <c r="E304" i="8" s="1"/>
  <c r="F304" i="8" s="1"/>
  <c r="G304" i="8" s="1"/>
  <c r="H304" i="8" s="1"/>
  <c r="I304" i="8" s="1"/>
  <c r="J304" i="8" s="1"/>
  <c r="K304" i="8" s="1"/>
  <c r="L304" i="8" s="1"/>
  <c r="M304" i="8" s="1"/>
  <c r="N304" i="8" s="1"/>
  <c r="O304" i="8" s="1"/>
  <c r="P304" i="8" s="1"/>
  <c r="Q304" i="8" s="1"/>
  <c r="R304" i="8" s="1"/>
  <c r="S304" i="8" s="1"/>
  <c r="T304" i="8" s="1"/>
  <c r="U304" i="8" s="1"/>
  <c r="V304" i="8" s="1"/>
  <c r="W304" i="8" s="1"/>
  <c r="X304" i="8" s="1"/>
  <c r="Y304" i="8" s="1"/>
  <c r="Z304" i="8" s="1"/>
  <c r="AA304" i="8" s="1"/>
  <c r="AB304" i="8" s="1"/>
  <c r="AC304" i="8" s="1"/>
  <c r="AD304" i="8" s="1"/>
  <c r="AE304" i="8" s="1"/>
  <c r="AF304" i="8" s="1"/>
  <c r="AG304" i="8" s="1"/>
  <c r="AH304" i="8" s="1"/>
  <c r="AI304" i="8" s="1"/>
  <c r="AJ304" i="8" s="1"/>
  <c r="B4" i="21"/>
  <c r="C13" i="20"/>
  <c r="Y165" i="1"/>
  <c r="AA63" i="18"/>
  <c r="AD165" i="1"/>
  <c r="AF63" i="18"/>
  <c r="AB165" i="1"/>
  <c r="AD63" i="18"/>
  <c r="AG165" i="1"/>
  <c r="AI63" i="18"/>
  <c r="AH165" i="1"/>
  <c r="AJ63" i="18"/>
  <c r="T14" i="21"/>
  <c r="CV18" i="19"/>
  <c r="CV17" i="19"/>
  <c r="CV16" i="19"/>
  <c r="CV15" i="19"/>
  <c r="CV12" i="19"/>
  <c r="CV11" i="19"/>
  <c r="CV25" i="19"/>
  <c r="CV22" i="19"/>
  <c r="CV10" i="19"/>
  <c r="CV26" i="19"/>
  <c r="C27" i="8"/>
  <c r="C21" i="5"/>
  <c r="C22" i="5" s="1"/>
  <c r="I20" i="19"/>
  <c r="J20" i="19" s="1"/>
  <c r="K20" i="19" s="1"/>
  <c r="U5" i="19"/>
  <c r="AH5" i="19" s="1"/>
  <c r="AL47" i="1"/>
  <c r="AM47" i="1" s="1"/>
  <c r="AL48" i="1"/>
  <c r="AM48" i="1" s="1"/>
  <c r="H23" i="19"/>
  <c r="I23" i="19" s="1"/>
  <c r="AT13" i="19"/>
  <c r="C316" i="8"/>
  <c r="D316" i="8" s="1"/>
  <c r="E316" i="8" s="1"/>
  <c r="F316" i="8" s="1"/>
  <c r="G316" i="8" s="1"/>
  <c r="H316" i="8" s="1"/>
  <c r="I316" i="8" s="1"/>
  <c r="J316" i="8" s="1"/>
  <c r="K316" i="8" s="1"/>
  <c r="L316" i="8" s="1"/>
  <c r="M316" i="8" s="1"/>
  <c r="N316" i="8" s="1"/>
  <c r="O316" i="8" s="1"/>
  <c r="P316" i="8" s="1"/>
  <c r="Q316" i="8" s="1"/>
  <c r="R316" i="8" s="1"/>
  <c r="S316" i="8" s="1"/>
  <c r="T316" i="8" s="1"/>
  <c r="U316" i="8" s="1"/>
  <c r="V316" i="8" s="1"/>
  <c r="W316" i="8" s="1"/>
  <c r="X316" i="8" s="1"/>
  <c r="Y316" i="8" s="1"/>
  <c r="Z316" i="8" s="1"/>
  <c r="AA316" i="8" s="1"/>
  <c r="AB316" i="8" s="1"/>
  <c r="AC316" i="8" s="1"/>
  <c r="AD316" i="8" s="1"/>
  <c r="AE316" i="8" s="1"/>
  <c r="AF316" i="8" s="1"/>
  <c r="AG316" i="8" s="1"/>
  <c r="AH316" i="8" s="1"/>
  <c r="AI316" i="8" s="1"/>
  <c r="AJ316" i="8" s="1"/>
  <c r="H47" i="5"/>
  <c r="AT27" i="19"/>
  <c r="CV27" i="19"/>
  <c r="AG19" i="19"/>
  <c r="CT13" i="19"/>
  <c r="AG13" i="19"/>
  <c r="U165" i="1"/>
  <c r="L165" i="1"/>
  <c r="I165" i="1"/>
  <c r="B165" i="1"/>
  <c r="X165" i="1"/>
  <c r="J23" i="19"/>
  <c r="K23" i="19" s="1"/>
  <c r="L23" i="19" s="1"/>
  <c r="M23" i="19" s="1"/>
  <c r="N23" i="19" s="1"/>
  <c r="O23" i="19" s="1"/>
  <c r="P23" i="19" s="1"/>
  <c r="Q23" i="19" s="1"/>
  <c r="R23" i="19" s="1"/>
  <c r="S23" i="19" s="1"/>
  <c r="U23" i="19" s="1"/>
  <c r="V23" i="19" s="1"/>
  <c r="W23" i="19" s="1"/>
  <c r="X23" i="19" s="1"/>
  <c r="Y23" i="19" s="1"/>
  <c r="Z23" i="19" s="1"/>
  <c r="AA23" i="19" s="1"/>
  <c r="AB23" i="19" s="1"/>
  <c r="AC23" i="19" s="1"/>
  <c r="AD23" i="19" s="1"/>
  <c r="AE23" i="19" s="1"/>
  <c r="AF23" i="19" s="1"/>
  <c r="V63" i="18"/>
  <c r="U8" i="6" s="1"/>
  <c r="B147" i="8"/>
  <c r="B148" i="8" s="1"/>
  <c r="I47" i="5"/>
  <c r="AT19" i="19"/>
  <c r="E63" i="18"/>
  <c r="D8" i="6" s="1"/>
  <c r="Z8" i="6"/>
  <c r="B260" i="8"/>
  <c r="C260" i="8" s="1"/>
  <c r="D260" i="8" s="1"/>
  <c r="E260" i="8" s="1"/>
  <c r="F260" i="8" s="1"/>
  <c r="G260" i="8" s="1"/>
  <c r="H260" i="8" s="1"/>
  <c r="I260" i="8" s="1"/>
  <c r="J260" i="8" s="1"/>
  <c r="K260" i="8" s="1"/>
  <c r="L260" i="8" s="1"/>
  <c r="M260" i="8" s="1"/>
  <c r="N260" i="8" s="1"/>
  <c r="O260" i="8" s="1"/>
  <c r="P260" i="8" s="1"/>
  <c r="Q260" i="8" s="1"/>
  <c r="R260" i="8" s="1"/>
  <c r="S260" i="8" s="1"/>
  <c r="T260" i="8" s="1"/>
  <c r="U260" i="8" s="1"/>
  <c r="V260" i="8" s="1"/>
  <c r="W260" i="8" s="1"/>
  <c r="X260" i="8" s="1"/>
  <c r="Y260" i="8" s="1"/>
  <c r="Z260" i="8" s="1"/>
  <c r="AA260" i="8" s="1"/>
  <c r="AB260" i="8" s="1"/>
  <c r="AC260" i="8" s="1"/>
  <c r="AD260" i="8" s="1"/>
  <c r="AE260" i="8" s="1"/>
  <c r="AF260" i="8" s="1"/>
  <c r="AG260" i="8" s="1"/>
  <c r="AH260" i="8" s="1"/>
  <c r="AI260" i="8" s="1"/>
  <c r="AJ260" i="8" s="1"/>
  <c r="F263" i="8"/>
  <c r="B177" i="8"/>
  <c r="C177" i="8" s="1"/>
  <c r="D177" i="8" s="1"/>
  <c r="E177" i="8" s="1"/>
  <c r="F177" i="8" s="1"/>
  <c r="G177" i="8" s="1"/>
  <c r="H177" i="8" s="1"/>
  <c r="I177" i="8" s="1"/>
  <c r="J177" i="8" s="1"/>
  <c r="K177" i="8" s="1"/>
  <c r="L177" i="8" s="1"/>
  <c r="M177" i="8" s="1"/>
  <c r="N177" i="8" s="1"/>
  <c r="O177" i="8" s="1"/>
  <c r="P177" i="8" s="1"/>
  <c r="Q177" i="8" s="1"/>
  <c r="R177" i="8" s="1"/>
  <c r="S177" i="8" s="1"/>
  <c r="T177" i="8" s="1"/>
  <c r="U177" i="8" s="1"/>
  <c r="V177" i="8" s="1"/>
  <c r="W177" i="8" s="1"/>
  <c r="X177" i="8" s="1"/>
  <c r="Y177" i="8" s="1"/>
  <c r="Z177" i="8" s="1"/>
  <c r="AA177" i="8" s="1"/>
  <c r="AB177" i="8" s="1"/>
  <c r="AC177" i="8" s="1"/>
  <c r="AD177" i="8" s="1"/>
  <c r="AE177" i="8" s="1"/>
  <c r="AF177" i="8" s="1"/>
  <c r="AG177" i="8" s="1"/>
  <c r="AH177" i="8" s="1"/>
  <c r="AI177" i="8" s="1"/>
  <c r="AJ177" i="8" s="1"/>
  <c r="F12" i="17"/>
  <c r="D71" i="18" s="1"/>
  <c r="C67" i="5"/>
  <c r="C9" i="5"/>
  <c r="C14" i="5"/>
  <c r="B23" i="5"/>
  <c r="B145" i="5" s="1"/>
  <c r="B250" i="8"/>
  <c r="C80" i="5"/>
  <c r="C71" i="5"/>
  <c r="C82" i="5"/>
  <c r="C83" i="5" s="1"/>
  <c r="C11" i="5"/>
  <c r="C72" i="5"/>
  <c r="C75" i="5"/>
  <c r="B145" i="8"/>
  <c r="B153" i="8" s="1"/>
  <c r="B139" i="8"/>
  <c r="B140" i="8" s="1"/>
  <c r="C18" i="5"/>
  <c r="C73" i="5"/>
  <c r="H163" i="8"/>
  <c r="H20" i="2" s="1"/>
  <c r="B68" i="5"/>
  <c r="B133" i="5" s="1"/>
  <c r="D2" i="18"/>
  <c r="E2" i="18" s="1"/>
  <c r="C21" i="8"/>
  <c r="C14" i="8"/>
  <c r="H104" i="5"/>
  <c r="B118" i="5"/>
  <c r="G104" i="5"/>
  <c r="C24" i="8"/>
  <c r="B78" i="5"/>
  <c r="B293" i="8" s="1"/>
  <c r="B10" i="5"/>
  <c r="C10" i="5" s="1"/>
  <c r="C19" i="8"/>
  <c r="E47" i="5"/>
  <c r="I11" i="7"/>
  <c r="I35" i="7" s="1"/>
  <c r="B16" i="5"/>
  <c r="C16" i="5" s="1"/>
  <c r="B33" i="8"/>
  <c r="C33" i="8" s="1"/>
  <c r="C75" i="8" s="1"/>
  <c r="C126" i="8" s="1"/>
  <c r="B71" i="5"/>
  <c r="B136" i="5" s="1"/>
  <c r="B161" i="8"/>
  <c r="C161" i="8" s="1"/>
  <c r="D161" i="8" s="1"/>
  <c r="E161" i="8" s="1"/>
  <c r="F161" i="8" s="1"/>
  <c r="G161" i="8" s="1"/>
  <c r="H161" i="8" s="1"/>
  <c r="I161" i="8" s="1"/>
  <c r="J161" i="8" s="1"/>
  <c r="K161" i="8" s="1"/>
  <c r="L161" i="8" s="1"/>
  <c r="M161" i="8" s="1"/>
  <c r="N161" i="8" s="1"/>
  <c r="O161" i="8" s="1"/>
  <c r="P161" i="8" s="1"/>
  <c r="Q161" i="8" s="1"/>
  <c r="R161" i="8" s="1"/>
  <c r="S161" i="8" s="1"/>
  <c r="T161" i="8" s="1"/>
  <c r="U161" i="8" s="1"/>
  <c r="V161" i="8" s="1"/>
  <c r="W161" i="8" s="1"/>
  <c r="X161" i="8" s="1"/>
  <c r="Y161" i="8" s="1"/>
  <c r="Z161" i="8" s="1"/>
  <c r="AA161" i="8" s="1"/>
  <c r="AB161" i="8" s="1"/>
  <c r="AC161" i="8" s="1"/>
  <c r="AD161" i="8" s="1"/>
  <c r="AE161" i="8" s="1"/>
  <c r="AF161" i="8" s="1"/>
  <c r="AG161" i="8" s="1"/>
  <c r="AH161" i="8" s="1"/>
  <c r="AI161" i="8" s="1"/>
  <c r="AJ161" i="8" s="1"/>
  <c r="B6" i="5"/>
  <c r="B208" i="8"/>
  <c r="C208" i="8" s="1"/>
  <c r="D208" i="8" s="1"/>
  <c r="E208" i="8" s="1"/>
  <c r="F208" i="8" s="1"/>
  <c r="G208" i="8" s="1"/>
  <c r="H208" i="8" s="1"/>
  <c r="I208" i="8" s="1"/>
  <c r="J208" i="8" s="1"/>
  <c r="K208" i="8" s="1"/>
  <c r="L208" i="8" s="1"/>
  <c r="M208" i="8" s="1"/>
  <c r="N208" i="8" s="1"/>
  <c r="O208" i="8" s="1"/>
  <c r="P208" i="8" s="1"/>
  <c r="Q208" i="8" s="1"/>
  <c r="R208" i="8" s="1"/>
  <c r="S208" i="8" s="1"/>
  <c r="T208" i="8" s="1"/>
  <c r="U208" i="8" s="1"/>
  <c r="V208" i="8" s="1"/>
  <c r="W208" i="8" s="1"/>
  <c r="X208" i="8" s="1"/>
  <c r="Y208" i="8" s="1"/>
  <c r="Z208" i="8" s="1"/>
  <c r="AA208" i="8" s="1"/>
  <c r="AB208" i="8" s="1"/>
  <c r="AC208" i="8" s="1"/>
  <c r="AD208" i="8" s="1"/>
  <c r="AE208" i="8" s="1"/>
  <c r="AF208" i="8" s="1"/>
  <c r="AG208" i="8" s="1"/>
  <c r="AH208" i="8" s="1"/>
  <c r="AI208" i="8" s="1"/>
  <c r="AJ208" i="8" s="1"/>
  <c r="B66" i="5"/>
  <c r="B131" i="5" s="1"/>
  <c r="B273" i="8"/>
  <c r="C273" i="8" s="1"/>
  <c r="D273" i="8" s="1"/>
  <c r="E273" i="8" s="1"/>
  <c r="F273" i="8" s="1"/>
  <c r="G273" i="8" s="1"/>
  <c r="H273" i="8" s="1"/>
  <c r="I273" i="8" s="1"/>
  <c r="J273" i="8" s="1"/>
  <c r="K273" i="8" s="1"/>
  <c r="L273" i="8" s="1"/>
  <c r="M273" i="8" s="1"/>
  <c r="N273" i="8" s="1"/>
  <c r="O273" i="8" s="1"/>
  <c r="P273" i="8" s="1"/>
  <c r="Q273" i="8" s="1"/>
  <c r="R273" i="8" s="1"/>
  <c r="S273" i="8" s="1"/>
  <c r="T273" i="8" s="1"/>
  <c r="U273" i="8" s="1"/>
  <c r="V273" i="8" s="1"/>
  <c r="W273" i="8" s="1"/>
  <c r="X273" i="8" s="1"/>
  <c r="Y273" i="8" s="1"/>
  <c r="Z273" i="8" s="1"/>
  <c r="AA273" i="8" s="1"/>
  <c r="AB273" i="8" s="1"/>
  <c r="AC273" i="8" s="1"/>
  <c r="AD273" i="8" s="1"/>
  <c r="AE273" i="8" s="1"/>
  <c r="AF273" i="8" s="1"/>
  <c r="AG273" i="8" s="1"/>
  <c r="AH273" i="8" s="1"/>
  <c r="AI273" i="8" s="1"/>
  <c r="AJ273" i="8" s="1"/>
  <c r="C5" i="8"/>
  <c r="C163" i="8"/>
  <c r="C20" i="2" s="1"/>
  <c r="B6" i="7"/>
  <c r="C6" i="7" s="1"/>
  <c r="C7" i="7" s="1"/>
  <c r="B65" i="5"/>
  <c r="B130" i="5" s="1"/>
  <c r="B30" i="7"/>
  <c r="C30" i="7" s="1"/>
  <c r="D30" i="7" s="1"/>
  <c r="E30" i="7" s="1"/>
  <c r="F30" i="7" s="1"/>
  <c r="G30" i="7" s="1"/>
  <c r="H30" i="7" s="1"/>
  <c r="I30" i="7" s="1"/>
  <c r="J30" i="7" s="1"/>
  <c r="K30" i="7" s="1"/>
  <c r="L30" i="7" s="1"/>
  <c r="M30" i="7" s="1"/>
  <c r="N30" i="7" s="1"/>
  <c r="O30" i="7" s="1"/>
  <c r="P30" i="7" s="1"/>
  <c r="Q30" i="7" s="1"/>
  <c r="R30" i="7" s="1"/>
  <c r="S30" i="7" s="1"/>
  <c r="T30" i="7" s="1"/>
  <c r="U30" i="7" s="1"/>
  <c r="V30" i="7" s="1"/>
  <c r="W30" i="7" s="1"/>
  <c r="X30" i="7" s="1"/>
  <c r="Y30" i="7" s="1"/>
  <c r="Z30" i="7" s="1"/>
  <c r="AA30" i="7" s="1"/>
  <c r="AB30" i="7" s="1"/>
  <c r="AC30" i="7" s="1"/>
  <c r="AD30" i="7" s="1"/>
  <c r="AE30" i="7" s="1"/>
  <c r="AF30" i="7" s="1"/>
  <c r="AG30" i="7" s="1"/>
  <c r="AH30" i="7" s="1"/>
  <c r="AI30" i="7" s="1"/>
  <c r="AJ30" i="7" s="1"/>
  <c r="B6" i="6"/>
  <c r="C6" i="6" s="1"/>
  <c r="D6" i="6" s="1"/>
  <c r="E6" i="6" s="1"/>
  <c r="F6" i="6" s="1"/>
  <c r="G6" i="6" s="1"/>
  <c r="H6" i="6" s="1"/>
  <c r="I6" i="6" s="1"/>
  <c r="J6" i="6" s="1"/>
  <c r="K6" i="6" s="1"/>
  <c r="L6" i="6" s="1"/>
  <c r="M6" i="6" s="1"/>
  <c r="N6" i="6" s="1"/>
  <c r="O6" i="6" s="1"/>
  <c r="P6" i="6" s="1"/>
  <c r="Q6" i="6" s="1"/>
  <c r="R6" i="6" s="1"/>
  <c r="S6" i="6" s="1"/>
  <c r="T6" i="6" s="1"/>
  <c r="U6" i="6" s="1"/>
  <c r="V6" i="6" s="1"/>
  <c r="W6" i="6" s="1"/>
  <c r="X6" i="6" s="1"/>
  <c r="Y6" i="6" s="1"/>
  <c r="Z6" i="6" s="1"/>
  <c r="AA6" i="6" s="1"/>
  <c r="AB6" i="6" s="1"/>
  <c r="AC6" i="6" s="1"/>
  <c r="AD6" i="6" s="1"/>
  <c r="AE6" i="6" s="1"/>
  <c r="AF6" i="6" s="1"/>
  <c r="AG6" i="6" s="1"/>
  <c r="AH6" i="6" s="1"/>
  <c r="AI6" i="6" s="1"/>
  <c r="AJ6" i="6" s="1"/>
  <c r="B135" i="8"/>
  <c r="C135" i="8" s="1"/>
  <c r="D135" i="8" s="1"/>
  <c r="E135" i="8" s="1"/>
  <c r="F135" i="8" s="1"/>
  <c r="G135" i="8" s="1"/>
  <c r="H135" i="8" s="1"/>
  <c r="I135" i="8" s="1"/>
  <c r="J135" i="8" s="1"/>
  <c r="K135" i="8" s="1"/>
  <c r="L135" i="8" s="1"/>
  <c r="M135" i="8" s="1"/>
  <c r="N135" i="8" s="1"/>
  <c r="O135" i="8" s="1"/>
  <c r="P135" i="8" s="1"/>
  <c r="Q135" i="8" s="1"/>
  <c r="R135" i="8" s="1"/>
  <c r="S135" i="8" s="1"/>
  <c r="T135" i="8" s="1"/>
  <c r="U135" i="8" s="1"/>
  <c r="V135" i="8" s="1"/>
  <c r="W135" i="8" s="1"/>
  <c r="X135" i="8" s="1"/>
  <c r="Y135" i="8" s="1"/>
  <c r="Z135" i="8" s="1"/>
  <c r="AA135" i="8" s="1"/>
  <c r="AB135" i="8" s="1"/>
  <c r="AC135" i="8" s="1"/>
  <c r="AD135" i="8" s="1"/>
  <c r="AE135" i="8" s="1"/>
  <c r="AF135" i="8" s="1"/>
  <c r="AG135" i="8" s="1"/>
  <c r="AH135" i="8" s="1"/>
  <c r="AI135" i="8" s="1"/>
  <c r="AJ135" i="8" s="1"/>
  <c r="F104" i="5"/>
  <c r="U63" i="18"/>
  <c r="T8" i="6" s="1"/>
  <c r="Q165" i="1"/>
  <c r="V165" i="1"/>
  <c r="M63" i="18"/>
  <c r="L8" i="6" s="1"/>
  <c r="Q63" i="18"/>
  <c r="P8" i="6" s="1"/>
  <c r="M165" i="1"/>
  <c r="D163" i="8"/>
  <c r="D20" i="2" s="1"/>
  <c r="H52" i="5"/>
  <c r="C47" i="5"/>
  <c r="C56" i="5" s="1"/>
  <c r="B83" i="5"/>
  <c r="B148" i="5" s="1"/>
  <c r="B48" i="5"/>
  <c r="B100" i="5"/>
  <c r="H63" i="18"/>
  <c r="G8" i="6" s="1"/>
  <c r="P63" i="18"/>
  <c r="O8" i="6" s="1"/>
  <c r="E165" i="1"/>
  <c r="H165" i="1"/>
  <c r="F63" i="18"/>
  <c r="E8" i="6" s="1"/>
  <c r="R63" i="18"/>
  <c r="Q8" i="6" s="1"/>
  <c r="R165" i="1"/>
  <c r="C74" i="5"/>
  <c r="G52" i="5"/>
  <c r="F52" i="5"/>
  <c r="D52" i="5"/>
  <c r="D59" i="5" s="1"/>
  <c r="D123" i="5" s="1"/>
  <c r="C118" i="5"/>
  <c r="F118" i="5"/>
  <c r="K11" i="7"/>
  <c r="K35" i="7" s="1"/>
  <c r="H118" i="5"/>
  <c r="G118" i="5"/>
  <c r="F47" i="5"/>
  <c r="B52" i="5"/>
  <c r="B59" i="5" s="1"/>
  <c r="B43" i="5"/>
  <c r="C26" i="8"/>
  <c r="D26" i="8" s="1"/>
  <c r="AA16" i="6"/>
  <c r="C265" i="8"/>
  <c r="C249" i="8" s="1"/>
  <c r="B74" i="5"/>
  <c r="B139" i="5" s="1"/>
  <c r="B289" i="8"/>
  <c r="B22" i="5"/>
  <c r="B79" i="5"/>
  <c r="C52" i="5"/>
  <c r="C59" i="5" s="1"/>
  <c r="C123" i="5" s="1"/>
  <c r="E104" i="5"/>
  <c r="CV13" i="19"/>
  <c r="CW10" i="19" s="1"/>
  <c r="CW13" i="19" s="1"/>
  <c r="B147" i="5"/>
  <c r="C8" i="8"/>
  <c r="C10" i="8"/>
  <c r="C13" i="8"/>
  <c r="B298" i="8"/>
  <c r="B10" i="2" s="1"/>
  <c r="B114" i="5"/>
  <c r="CT27" i="19"/>
  <c r="E118" i="5"/>
  <c r="C104" i="5"/>
  <c r="I104" i="5"/>
  <c r="B104" i="5"/>
  <c r="C12" i="5"/>
  <c r="C68" i="5"/>
  <c r="C27" i="5"/>
  <c r="G47" i="5"/>
  <c r="E52" i="5"/>
  <c r="CT19" i="19"/>
  <c r="T13" i="19"/>
  <c r="C8" i="5"/>
  <c r="C17" i="5"/>
  <c r="AL11" i="17"/>
  <c r="D47" i="5"/>
  <c r="D56" i="5" s="1"/>
  <c r="D110" i="5" s="1"/>
  <c r="AB16" i="6"/>
  <c r="AD62" i="18"/>
  <c r="J118" i="5"/>
  <c r="K51" i="5"/>
  <c r="L51" i="5" s="1"/>
  <c r="M51" i="5" s="1"/>
  <c r="N51" i="5" s="1"/>
  <c r="O51" i="5" s="1"/>
  <c r="P51" i="5" s="1"/>
  <c r="Q51" i="5" s="1"/>
  <c r="R51" i="5" s="1"/>
  <c r="S51" i="5" s="1"/>
  <c r="T51" i="5" s="1"/>
  <c r="U51" i="5" s="1"/>
  <c r="V51" i="5" s="1"/>
  <c r="W51" i="5" s="1"/>
  <c r="X51" i="5" s="1"/>
  <c r="Y51" i="5" s="1"/>
  <c r="Z51" i="5" s="1"/>
  <c r="AA51" i="5" s="1"/>
  <c r="AB51" i="5" s="1"/>
  <c r="AC51" i="5" s="1"/>
  <c r="AD51" i="5" s="1"/>
  <c r="AE51" i="5" s="1"/>
  <c r="AF51" i="5" s="1"/>
  <c r="AG51" i="5" s="1"/>
  <c r="AH51" i="5" s="1"/>
  <c r="AI51" i="5" s="1"/>
  <c r="AJ51" i="5" s="1"/>
  <c r="J52" i="5"/>
  <c r="J47" i="5"/>
  <c r="B49" i="8"/>
  <c r="I52" i="5"/>
  <c r="B17" i="8"/>
  <c r="D104" i="5"/>
  <c r="E163" i="8"/>
  <c r="E20" i="2" s="1"/>
  <c r="B265" i="8"/>
  <c r="I263" i="8"/>
  <c r="G263" i="8"/>
  <c r="C22" i="8"/>
  <c r="B75" i="5"/>
  <c r="B140" i="5" s="1"/>
  <c r="B84" i="5"/>
  <c r="B149" i="5" s="1"/>
  <c r="B63" i="8"/>
  <c r="C4" i="18"/>
  <c r="C16" i="8"/>
  <c r="D16" i="8" s="1"/>
  <c r="B47" i="5"/>
  <c r="B56" i="5" s="1"/>
  <c r="D118" i="5"/>
  <c r="B15" i="5"/>
  <c r="O49" i="5"/>
  <c r="B136" i="8"/>
  <c r="B144" i="8"/>
  <c r="I118" i="5"/>
  <c r="C20" i="8"/>
  <c r="C69" i="5"/>
  <c r="B69" i="5"/>
  <c r="C11" i="8"/>
  <c r="M44" i="5"/>
  <c r="G10" i="17"/>
  <c r="E69" i="18" s="1"/>
  <c r="C66" i="5"/>
  <c r="C65" i="5"/>
  <c r="G8" i="17"/>
  <c r="E67" i="18" s="1"/>
  <c r="D8" i="5"/>
  <c r="T27" i="19"/>
  <c r="AG21" i="19"/>
  <c r="CV21" i="19" s="1"/>
  <c r="T19" i="19"/>
  <c r="B244" i="8"/>
  <c r="C244" i="8" s="1"/>
  <c r="D244" i="8" s="1"/>
  <c r="E244" i="8" s="1"/>
  <c r="F244" i="8" s="1"/>
  <c r="G244" i="8" s="1"/>
  <c r="H244" i="8" s="1"/>
  <c r="I244" i="8" s="1"/>
  <c r="J244" i="8" s="1"/>
  <c r="K244" i="8" s="1"/>
  <c r="L244" i="8" s="1"/>
  <c r="M244" i="8" s="1"/>
  <c r="N244" i="8" s="1"/>
  <c r="O244" i="8" s="1"/>
  <c r="P244" i="8" s="1"/>
  <c r="Q244" i="8" s="1"/>
  <c r="R244" i="8" s="1"/>
  <c r="S244" i="8" s="1"/>
  <c r="T244" i="8" s="1"/>
  <c r="U244" i="8" s="1"/>
  <c r="V244" i="8" s="1"/>
  <c r="W244" i="8" s="1"/>
  <c r="X244" i="8" s="1"/>
  <c r="Y244" i="8" s="1"/>
  <c r="Z244" i="8" s="1"/>
  <c r="AA244" i="8" s="1"/>
  <c r="AB244" i="8" s="1"/>
  <c r="AC244" i="8" s="1"/>
  <c r="AD244" i="8" s="1"/>
  <c r="AE244" i="8" s="1"/>
  <c r="AF244" i="8" s="1"/>
  <c r="AG244" i="8" s="1"/>
  <c r="AH244" i="8" s="1"/>
  <c r="AI244" i="8" s="1"/>
  <c r="AJ244" i="8" s="1"/>
  <c r="B6" i="2"/>
  <c r="B193" i="8"/>
  <c r="C193" i="8" s="1"/>
  <c r="D193" i="8" s="1"/>
  <c r="E193" i="8" s="1"/>
  <c r="F193" i="8" s="1"/>
  <c r="G193" i="8" s="1"/>
  <c r="H193" i="8" s="1"/>
  <c r="I193" i="8" s="1"/>
  <c r="J193" i="8" s="1"/>
  <c r="K193" i="8" s="1"/>
  <c r="L193" i="8" s="1"/>
  <c r="M193" i="8" s="1"/>
  <c r="N193" i="8" s="1"/>
  <c r="O193" i="8" s="1"/>
  <c r="P193" i="8" s="1"/>
  <c r="Q193" i="8" s="1"/>
  <c r="R193" i="8" s="1"/>
  <c r="S193" i="8" s="1"/>
  <c r="T193" i="8" s="1"/>
  <c r="U193" i="8" s="1"/>
  <c r="V193" i="8" s="1"/>
  <c r="W193" i="8" s="1"/>
  <c r="X193" i="8" s="1"/>
  <c r="Y193" i="8" s="1"/>
  <c r="Z193" i="8" s="1"/>
  <c r="AA193" i="8" s="1"/>
  <c r="AB193" i="8" s="1"/>
  <c r="AC193" i="8" s="1"/>
  <c r="AD193" i="8" s="1"/>
  <c r="AE193" i="8" s="1"/>
  <c r="AF193" i="8" s="1"/>
  <c r="AG193" i="8" s="1"/>
  <c r="AH193" i="8" s="1"/>
  <c r="AI193" i="8" s="1"/>
  <c r="AJ193" i="8" s="1"/>
  <c r="B18" i="7"/>
  <c r="B31" i="7"/>
  <c r="C25" i="8"/>
  <c r="G165" i="1"/>
  <c r="B36" i="5" l="1"/>
  <c r="B123" i="5"/>
  <c r="C31" i="5"/>
  <c r="C110" i="5"/>
  <c r="B31" i="5"/>
  <c r="B110" i="5"/>
  <c r="AG5" i="19"/>
  <c r="N20" i="19"/>
  <c r="O20" i="19" s="1"/>
  <c r="P20" i="19" s="1"/>
  <c r="Q20" i="19" s="1"/>
  <c r="R20" i="19" s="1"/>
  <c r="S20" i="19" s="1"/>
  <c r="U20" i="19" s="1"/>
  <c r="V20" i="19" s="1"/>
  <c r="W20" i="19" s="1"/>
  <c r="X20" i="19" s="1"/>
  <c r="Y20" i="19" s="1"/>
  <c r="Z20" i="19" s="1"/>
  <c r="AA20" i="19" s="1"/>
  <c r="AB20" i="19" s="1"/>
  <c r="AC20" i="19" s="1"/>
  <c r="AD20" i="19" s="1"/>
  <c r="AE20" i="19" s="1"/>
  <c r="AF20" i="19" s="1"/>
  <c r="AG20" i="19" s="1"/>
  <c r="AH20" i="19" s="1"/>
  <c r="AI20" i="19" s="1"/>
  <c r="AJ20" i="19" s="1"/>
  <c r="AK20" i="19" s="1"/>
  <c r="AL20" i="19" s="1"/>
  <c r="AM20" i="19" s="1"/>
  <c r="AN20" i="19" s="1"/>
  <c r="AO20" i="19" s="1"/>
  <c r="AP20" i="19" s="1"/>
  <c r="AQ20" i="19" s="1"/>
  <c r="AR20" i="19" s="1"/>
  <c r="AS20" i="19" s="1"/>
  <c r="L20" i="19"/>
  <c r="M20" i="19" s="1"/>
  <c r="E44" i="2"/>
  <c r="C44" i="2"/>
  <c r="D44" i="2"/>
  <c r="H44" i="2"/>
  <c r="C246" i="8"/>
  <c r="B143" i="5"/>
  <c r="D5" i="8"/>
  <c r="C4" i="21"/>
  <c r="D13" i="20"/>
  <c r="U14" i="21"/>
  <c r="B27" i="19"/>
  <c r="T23" i="19"/>
  <c r="T20" i="19"/>
  <c r="C25" i="5"/>
  <c r="C78" i="5"/>
  <c r="C84" i="5"/>
  <c r="C295" i="8" s="1"/>
  <c r="AT5" i="19"/>
  <c r="AU5" i="19"/>
  <c r="AL51" i="1"/>
  <c r="AM51" i="1" s="1"/>
  <c r="AL52" i="1"/>
  <c r="AM52" i="1" s="1"/>
  <c r="C23" i="5"/>
  <c r="C145" i="5" s="1"/>
  <c r="CV19" i="19"/>
  <c r="CW17" i="19" s="1"/>
  <c r="D17" i="5"/>
  <c r="D33" i="8"/>
  <c r="E33" i="8" s="1"/>
  <c r="B146" i="8"/>
  <c r="B149" i="8" s="1"/>
  <c r="D4" i="18"/>
  <c r="C289" i="8"/>
  <c r="D21" i="5"/>
  <c r="D22" i="5" s="1"/>
  <c r="C114" i="5"/>
  <c r="C132" i="5"/>
  <c r="B28" i="5"/>
  <c r="C136" i="5"/>
  <c r="D24" i="8"/>
  <c r="D8" i="8"/>
  <c r="C68" i="1"/>
  <c r="D28" i="18" s="1"/>
  <c r="C69" i="1"/>
  <c r="D19" i="18" s="1"/>
  <c r="C99" i="8" s="1"/>
  <c r="C49" i="8" s="1"/>
  <c r="C70" i="1"/>
  <c r="D25" i="18" s="1"/>
  <c r="C145" i="8" s="1"/>
  <c r="C71" i="1"/>
  <c r="D18" i="18" s="1"/>
  <c r="C98" i="8" s="1"/>
  <c r="C72" i="1"/>
  <c r="C61" i="1"/>
  <c r="C62" i="1"/>
  <c r="C58" i="1"/>
  <c r="C67" i="1"/>
  <c r="D17" i="18" s="1"/>
  <c r="G12" i="17"/>
  <c r="E71" i="18" s="1"/>
  <c r="B75" i="8"/>
  <c r="C133" i="5"/>
  <c r="D138" i="5"/>
  <c r="C140" i="5"/>
  <c r="B138" i="5"/>
  <c r="B155" i="8"/>
  <c r="B156" i="8" s="1"/>
  <c r="D3" i="18"/>
  <c r="D60" i="18"/>
  <c r="C266" i="8" s="1"/>
  <c r="D74" i="18"/>
  <c r="E74" i="18" s="1"/>
  <c r="D21" i="8"/>
  <c r="L47" i="5"/>
  <c r="K47" i="5"/>
  <c r="B144" i="5"/>
  <c r="K118" i="5"/>
  <c r="C297" i="8"/>
  <c r="C139" i="5"/>
  <c r="C59" i="1"/>
  <c r="D59" i="1"/>
  <c r="B168" i="1"/>
  <c r="D27" i="8"/>
  <c r="E16" i="8" s="1"/>
  <c r="B294" i="8"/>
  <c r="B132" i="5"/>
  <c r="B19" i="5"/>
  <c r="C195" i="8"/>
  <c r="B288" i="8"/>
  <c r="D6" i="7"/>
  <c r="E6" i="7" s="1"/>
  <c r="B287" i="8"/>
  <c r="B128" i="5"/>
  <c r="C128" i="5" s="1"/>
  <c r="D128" i="5" s="1"/>
  <c r="E128" i="5" s="1"/>
  <c r="F128" i="5" s="1"/>
  <c r="G128" i="5" s="1"/>
  <c r="H128" i="5" s="1"/>
  <c r="I128" i="5" s="1"/>
  <c r="J128" i="5" s="1"/>
  <c r="K128" i="5" s="1"/>
  <c r="L128" i="5" s="1"/>
  <c r="M128" i="5" s="1"/>
  <c r="N128" i="5" s="1"/>
  <c r="O128" i="5" s="1"/>
  <c r="P128" i="5" s="1"/>
  <c r="Q128" i="5" s="1"/>
  <c r="R128" i="5" s="1"/>
  <c r="S128" i="5" s="1"/>
  <c r="T128" i="5" s="1"/>
  <c r="U128" i="5" s="1"/>
  <c r="V128" i="5" s="1"/>
  <c r="W128" i="5" s="1"/>
  <c r="X128" i="5" s="1"/>
  <c r="Y128" i="5" s="1"/>
  <c r="Z128" i="5" s="1"/>
  <c r="AA128" i="5" s="1"/>
  <c r="AB128" i="5" s="1"/>
  <c r="AC128" i="5" s="1"/>
  <c r="AD128" i="5" s="1"/>
  <c r="AE128" i="5" s="1"/>
  <c r="AF128" i="5" s="1"/>
  <c r="AG128" i="5" s="1"/>
  <c r="AH128" i="5" s="1"/>
  <c r="AI128" i="5" s="1"/>
  <c r="AJ128" i="5" s="1"/>
  <c r="C6" i="5"/>
  <c r="B63" i="5"/>
  <c r="D10" i="8"/>
  <c r="AA8" i="6"/>
  <c r="B34" i="5"/>
  <c r="D13" i="8"/>
  <c r="C100" i="5"/>
  <c r="D15" i="8"/>
  <c r="E15" i="8" s="1"/>
  <c r="D19" i="8"/>
  <c r="C183" i="8"/>
  <c r="C290" i="8"/>
  <c r="B35" i="5"/>
  <c r="B76" i="5"/>
  <c r="B290" i="8"/>
  <c r="C35" i="5"/>
  <c r="C36" i="5"/>
  <c r="D11" i="8"/>
  <c r="C43" i="5"/>
  <c r="D20" i="8"/>
  <c r="CW15" i="19"/>
  <c r="C30" i="5"/>
  <c r="B32" i="5"/>
  <c r="C32" i="5"/>
  <c r="CW11" i="19"/>
  <c r="CW12" i="19"/>
  <c r="B137" i="5"/>
  <c r="C15" i="5"/>
  <c r="C137" i="5" s="1"/>
  <c r="C48" i="5"/>
  <c r="C34" i="5"/>
  <c r="B30" i="5"/>
  <c r="B152" i="8"/>
  <c r="B154" i="8" s="1"/>
  <c r="B138" i="8"/>
  <c r="B141" i="8" s="1"/>
  <c r="B53" i="8"/>
  <c r="C52" i="8" s="1"/>
  <c r="AE62" i="18"/>
  <c r="AC16" i="6"/>
  <c r="B295" i="8"/>
  <c r="D9" i="8"/>
  <c r="B249" i="8"/>
  <c r="B213" i="8"/>
  <c r="B264" i="8"/>
  <c r="B13" i="6" s="1"/>
  <c r="B183" i="8"/>
  <c r="B297" i="8"/>
  <c r="C134" i="5"/>
  <c r="C291" i="8"/>
  <c r="B57" i="8"/>
  <c r="B61" i="8" s="1"/>
  <c r="B105" i="8"/>
  <c r="B112" i="8"/>
  <c r="B164" i="8" s="1"/>
  <c r="B18" i="2" s="1"/>
  <c r="B42" i="2" s="1"/>
  <c r="B37" i="8"/>
  <c r="B43" i="8"/>
  <c r="B67" i="8"/>
  <c r="C66" i="8" s="1"/>
  <c r="B69" i="8"/>
  <c r="B73" i="8" s="1"/>
  <c r="B113" i="8"/>
  <c r="B114" i="8" s="1"/>
  <c r="L52" i="5"/>
  <c r="B85" i="5"/>
  <c r="B113" i="5"/>
  <c r="B134" i="5"/>
  <c r="B291" i="8"/>
  <c r="B99" i="5"/>
  <c r="O52" i="5"/>
  <c r="P49" i="5"/>
  <c r="K52" i="5"/>
  <c r="D22" i="8"/>
  <c r="M52" i="5"/>
  <c r="N52" i="5"/>
  <c r="C17" i="8"/>
  <c r="C131" i="5"/>
  <c r="C288" i="8"/>
  <c r="H10" i="17"/>
  <c r="F69" i="18" s="1"/>
  <c r="C31" i="7"/>
  <c r="C18" i="7"/>
  <c r="AH23" i="19"/>
  <c r="AI23" i="19" s="1"/>
  <c r="AJ23" i="19" s="1"/>
  <c r="AK23" i="19" s="1"/>
  <c r="AL23" i="19" s="1"/>
  <c r="AM23" i="19" s="1"/>
  <c r="AN23" i="19" s="1"/>
  <c r="AO23" i="19" s="1"/>
  <c r="AP23" i="19" s="1"/>
  <c r="AQ23" i="19" s="1"/>
  <c r="AR23" i="19" s="1"/>
  <c r="AS23" i="19" s="1"/>
  <c r="AU23" i="19" s="1"/>
  <c r="AV23" i="19" s="1"/>
  <c r="AW23" i="19" s="1"/>
  <c r="AX23" i="19" s="1"/>
  <c r="AY23" i="19" s="1"/>
  <c r="AZ23" i="19" s="1"/>
  <c r="BA23" i="19" s="1"/>
  <c r="BB23" i="19" s="1"/>
  <c r="BC23" i="19" s="1"/>
  <c r="BD23" i="19" s="1"/>
  <c r="BE23" i="19" s="1"/>
  <c r="BF23" i="19" s="1"/>
  <c r="AG23" i="19"/>
  <c r="B30" i="2"/>
  <c r="C30" i="2" s="1"/>
  <c r="D30" i="2" s="1"/>
  <c r="E30" i="2" s="1"/>
  <c r="F30" i="2" s="1"/>
  <c r="G30" i="2" s="1"/>
  <c r="H30" i="2" s="1"/>
  <c r="I30" i="2" s="1"/>
  <c r="J30" i="2" s="1"/>
  <c r="K30" i="2" s="1"/>
  <c r="L30" i="2" s="1"/>
  <c r="M30" i="2" s="1"/>
  <c r="N30" i="2" s="1"/>
  <c r="O30" i="2" s="1"/>
  <c r="P30" i="2" s="1"/>
  <c r="Q30" i="2" s="1"/>
  <c r="R30" i="2" s="1"/>
  <c r="S30" i="2" s="1"/>
  <c r="T30" i="2" s="1"/>
  <c r="U30" i="2" s="1"/>
  <c r="V30" i="2" s="1"/>
  <c r="W30" i="2" s="1"/>
  <c r="X30" i="2" s="1"/>
  <c r="Y30" i="2" s="1"/>
  <c r="Z30" i="2" s="1"/>
  <c r="AA30" i="2" s="1"/>
  <c r="AB30" i="2" s="1"/>
  <c r="AC30" i="2" s="1"/>
  <c r="AD30" i="2" s="1"/>
  <c r="AE30" i="2" s="1"/>
  <c r="AF30" i="2" s="1"/>
  <c r="AG30" i="2" s="1"/>
  <c r="AH30" i="2" s="1"/>
  <c r="AI30" i="2" s="1"/>
  <c r="AJ30" i="2" s="1"/>
  <c r="C6" i="2"/>
  <c r="D6" i="2" s="1"/>
  <c r="E6" i="2" s="1"/>
  <c r="F6" i="2" s="1"/>
  <c r="G6" i="2" s="1"/>
  <c r="H6" i="2" s="1"/>
  <c r="I6" i="2" s="1"/>
  <c r="J6" i="2" s="1"/>
  <c r="K6" i="2" s="1"/>
  <c r="L6" i="2" s="1"/>
  <c r="M6" i="2" s="1"/>
  <c r="N6" i="2" s="1"/>
  <c r="O6" i="2" s="1"/>
  <c r="P6" i="2" s="1"/>
  <c r="Q6" i="2" s="1"/>
  <c r="R6" i="2" s="1"/>
  <c r="S6" i="2" s="1"/>
  <c r="T6" i="2" s="1"/>
  <c r="U6" i="2" s="1"/>
  <c r="V6" i="2" s="1"/>
  <c r="W6" i="2" s="1"/>
  <c r="X6" i="2" s="1"/>
  <c r="Y6" i="2" s="1"/>
  <c r="Z6" i="2" s="1"/>
  <c r="AA6" i="2" s="1"/>
  <c r="AB6" i="2" s="1"/>
  <c r="AC6" i="2" s="1"/>
  <c r="AD6" i="2" s="1"/>
  <c r="AE6" i="2" s="1"/>
  <c r="AF6" i="2" s="1"/>
  <c r="AG6" i="2" s="1"/>
  <c r="AH6" i="2" s="1"/>
  <c r="AI6" i="2" s="1"/>
  <c r="AJ6" i="2" s="1"/>
  <c r="H8" i="17"/>
  <c r="F67" i="18" s="1"/>
  <c r="C287" i="8"/>
  <c r="C76" i="5"/>
  <c r="C130" i="5"/>
  <c r="D14" i="8"/>
  <c r="E3" i="18"/>
  <c r="F2" i="18"/>
  <c r="E4" i="18"/>
  <c r="D12" i="5"/>
  <c r="D66" i="5"/>
  <c r="D68" i="5"/>
  <c r="D65" i="5"/>
  <c r="D130" i="5" s="1"/>
  <c r="D73" i="5"/>
  <c r="D14" i="5"/>
  <c r="D136" i="5" s="1"/>
  <c r="D10" i="5"/>
  <c r="D11" i="5"/>
  <c r="D71" i="5"/>
  <c r="D72" i="5"/>
  <c r="D16" i="5"/>
  <c r="D15" i="5"/>
  <c r="D137" i="5" s="1"/>
  <c r="D74" i="5"/>
  <c r="D69" i="5"/>
  <c r="D134" i="5" s="1"/>
  <c r="D9" i="5"/>
  <c r="D67" i="5"/>
  <c r="D75" i="5"/>
  <c r="D18" i="5"/>
  <c r="N44" i="5"/>
  <c r="M47" i="5"/>
  <c r="D25" i="8"/>
  <c r="D80" i="5"/>
  <c r="D23" i="5"/>
  <c r="D78" i="5"/>
  <c r="D79" i="5" s="1"/>
  <c r="D84" i="5"/>
  <c r="D82" i="5"/>
  <c r="D83" i="5" s="1"/>
  <c r="D27" i="5"/>
  <c r="D25" i="5"/>
  <c r="D149" i="5" l="1"/>
  <c r="D133" i="5"/>
  <c r="D147" i="5"/>
  <c r="D26" i="5"/>
  <c r="D148" i="5" s="1"/>
  <c r="C147" i="5"/>
  <c r="C26" i="5"/>
  <c r="C148" i="5" s="1"/>
  <c r="D145" i="5"/>
  <c r="D140" i="5"/>
  <c r="C293" i="8"/>
  <c r="C79" i="5"/>
  <c r="C294" i="8" s="1"/>
  <c r="D139" i="5"/>
  <c r="D144" i="5"/>
  <c r="D143" i="5"/>
  <c r="D131" i="5"/>
  <c r="D132" i="5"/>
  <c r="C21" i="2"/>
  <c r="C45" i="2" s="1"/>
  <c r="D27" i="18"/>
  <c r="C103" i="8"/>
  <c r="C63" i="8" s="1"/>
  <c r="BG23" i="19"/>
  <c r="BH23" i="19"/>
  <c r="BI23" i="19" s="1"/>
  <c r="BJ23" i="19" s="1"/>
  <c r="BK23" i="19" s="1"/>
  <c r="BL23" i="19" s="1"/>
  <c r="BM23" i="19" s="1"/>
  <c r="BN23" i="19" s="1"/>
  <c r="BO23" i="19" s="1"/>
  <c r="BP23" i="19" s="1"/>
  <c r="BQ23" i="19" s="1"/>
  <c r="BR23" i="19" s="1"/>
  <c r="BS23" i="19" s="1"/>
  <c r="C139" i="8"/>
  <c r="C140" i="8" s="1"/>
  <c r="C137" i="8"/>
  <c r="B157" i="8"/>
  <c r="B198" i="8" s="1"/>
  <c r="B126" i="8"/>
  <c r="B195" i="8" s="1"/>
  <c r="C149" i="5"/>
  <c r="AU20" i="19"/>
  <c r="AV20" i="19" s="1"/>
  <c r="AW20" i="19" s="1"/>
  <c r="AX20" i="19" s="1"/>
  <c r="AY20" i="19" s="1"/>
  <c r="AZ20" i="19" s="1"/>
  <c r="BA20" i="19" s="1"/>
  <c r="BB20" i="19" s="1"/>
  <c r="BC20" i="19" s="1"/>
  <c r="BD20" i="19" s="1"/>
  <c r="BE20" i="19" s="1"/>
  <c r="BF20" i="19" s="1"/>
  <c r="B150" i="5"/>
  <c r="C143" i="5"/>
  <c r="C144" i="5"/>
  <c r="E5" i="8"/>
  <c r="D4" i="21"/>
  <c r="E13" i="20"/>
  <c r="V14" i="21"/>
  <c r="F74" i="18"/>
  <c r="AT20" i="19"/>
  <c r="C113" i="5"/>
  <c r="C85" i="5"/>
  <c r="C86" i="5" s="1"/>
  <c r="C181" i="8" s="1"/>
  <c r="BG5" i="19"/>
  <c r="BH5" i="19"/>
  <c r="CW16" i="19"/>
  <c r="CW19" i="19" s="1"/>
  <c r="C60" i="1"/>
  <c r="D60" i="1"/>
  <c r="CW18" i="19"/>
  <c r="D75" i="8"/>
  <c r="D126" i="8" s="1"/>
  <c r="E19" i="8"/>
  <c r="C153" i="8"/>
  <c r="B29" i="5"/>
  <c r="C97" i="8"/>
  <c r="C100" i="8" s="1"/>
  <c r="C136" i="8"/>
  <c r="C138" i="8" s="1"/>
  <c r="B106" i="8"/>
  <c r="B108" i="8" s="1"/>
  <c r="E24" i="8"/>
  <c r="H12" i="17"/>
  <c r="F71" i="18" s="1"/>
  <c r="D58" i="1"/>
  <c r="D67" i="1"/>
  <c r="E17" i="18" s="1"/>
  <c r="D136" i="8" s="1"/>
  <c r="D68" i="1"/>
  <c r="E28" i="18" s="1"/>
  <c r="D69" i="1"/>
  <c r="E19" i="18" s="1"/>
  <c r="D139" i="8" s="1"/>
  <c r="D140" i="8" s="1"/>
  <c r="D70" i="1"/>
  <c r="E25" i="18" s="1"/>
  <c r="D145" i="8" s="1"/>
  <c r="D71" i="1"/>
  <c r="E18" i="18" s="1"/>
  <c r="D137" i="8" s="1"/>
  <c r="D72" i="1"/>
  <c r="D61" i="1"/>
  <c r="D62" i="1"/>
  <c r="D75" i="18"/>
  <c r="E21" i="8"/>
  <c r="E60" i="18"/>
  <c r="D266" i="8" s="1"/>
  <c r="C264" i="8"/>
  <c r="C13" i="6" s="1"/>
  <c r="C14" i="6" s="1"/>
  <c r="C213" i="8"/>
  <c r="C184" i="8"/>
  <c r="C267" i="8"/>
  <c r="C250" i="8"/>
  <c r="E10" i="8"/>
  <c r="F10" i="8" s="1"/>
  <c r="D7" i="7"/>
  <c r="D18" i="7" s="1"/>
  <c r="B292" i="8"/>
  <c r="C28" i="5"/>
  <c r="D65" i="1"/>
  <c r="C65" i="1"/>
  <c r="D24" i="18" s="1"/>
  <c r="E27" i="8"/>
  <c r="F27" i="8" s="1"/>
  <c r="B286" i="8"/>
  <c r="E26" i="8"/>
  <c r="B141" i="5"/>
  <c r="E13" i="8"/>
  <c r="D48" i="5"/>
  <c r="B86" i="5"/>
  <c r="B181" i="8" s="1"/>
  <c r="C19" i="5"/>
  <c r="C141" i="5" s="1"/>
  <c r="C33" i="5"/>
  <c r="C63" i="5"/>
  <c r="D6" i="5"/>
  <c r="E8" i="8"/>
  <c r="AB8" i="6"/>
  <c r="B37" i="5"/>
  <c r="C286" i="8"/>
  <c r="C67" i="8"/>
  <c r="C37" i="5"/>
  <c r="D100" i="5"/>
  <c r="E20" i="8"/>
  <c r="E9" i="8"/>
  <c r="B14" i="6"/>
  <c r="E22" i="8"/>
  <c r="C53" i="8"/>
  <c r="D43" i="5"/>
  <c r="AD16" i="6"/>
  <c r="AF62" i="18"/>
  <c r="E11" i="8"/>
  <c r="P52" i="5"/>
  <c r="Q49" i="5"/>
  <c r="B41" i="8"/>
  <c r="B77" i="8"/>
  <c r="B81" i="8" s="1"/>
  <c r="B33" i="5"/>
  <c r="E75" i="8"/>
  <c r="E126" i="8" s="1"/>
  <c r="F33" i="8"/>
  <c r="B83" i="8"/>
  <c r="B87" i="8" s="1"/>
  <c r="C43" i="8"/>
  <c r="B47" i="8"/>
  <c r="C46" i="8" s="1"/>
  <c r="C86" i="8" s="1"/>
  <c r="E14" i="8"/>
  <c r="B89" i="8"/>
  <c r="B93" i="8" s="1"/>
  <c r="B309" i="8" s="1"/>
  <c r="D113" i="5"/>
  <c r="E25" i="8"/>
  <c r="D114" i="5"/>
  <c r="D76" i="5"/>
  <c r="D287" i="8"/>
  <c r="D99" i="5"/>
  <c r="F3" i="18"/>
  <c r="F4" i="18"/>
  <c r="G2" i="18"/>
  <c r="I8" i="17"/>
  <c r="G67" i="18" s="1"/>
  <c r="I10" i="17"/>
  <c r="G69" i="18" s="1"/>
  <c r="D85" i="5"/>
  <c r="D293" i="8"/>
  <c r="D295" i="8"/>
  <c r="D289" i="8"/>
  <c r="F6" i="7"/>
  <c r="E7" i="7"/>
  <c r="D291" i="8"/>
  <c r="D288" i="8"/>
  <c r="D19" i="5"/>
  <c r="D141" i="5" s="1"/>
  <c r="D17" i="8"/>
  <c r="N47" i="5"/>
  <c r="O44" i="5"/>
  <c r="D290" i="8"/>
  <c r="E12" i="5"/>
  <c r="E73" i="5"/>
  <c r="E74" i="5"/>
  <c r="E14" i="5"/>
  <c r="E72" i="5"/>
  <c r="E67" i="5"/>
  <c r="E66" i="5"/>
  <c r="E65" i="5"/>
  <c r="E10" i="5"/>
  <c r="E17" i="5"/>
  <c r="E9" i="5"/>
  <c r="E75" i="5"/>
  <c r="E71" i="5"/>
  <c r="E69" i="5"/>
  <c r="E68" i="5"/>
  <c r="E16" i="5"/>
  <c r="E18" i="5"/>
  <c r="E11" i="5"/>
  <c r="E15" i="5"/>
  <c r="E8" i="5"/>
  <c r="AT23" i="19"/>
  <c r="E80" i="5"/>
  <c r="E84" i="5"/>
  <c r="E25" i="5"/>
  <c r="E26" i="5" s="1"/>
  <c r="E78" i="5"/>
  <c r="E79" i="5" s="1"/>
  <c r="E23" i="5"/>
  <c r="E27" i="5"/>
  <c r="E82" i="5"/>
  <c r="E83" i="5" s="1"/>
  <c r="E21" i="5"/>
  <c r="E22" i="5" s="1"/>
  <c r="D294" i="8"/>
  <c r="D28" i="5" l="1"/>
  <c r="C99" i="5"/>
  <c r="C292" i="8"/>
  <c r="D150" i="5"/>
  <c r="D151" i="5" s="1"/>
  <c r="D161" i="5" s="1"/>
  <c r="D99" i="8"/>
  <c r="D49" i="8" s="1"/>
  <c r="D52" i="8" s="1"/>
  <c r="D98" i="8"/>
  <c r="D43" i="8" s="1"/>
  <c r="BT23" i="19"/>
  <c r="BU23" i="19"/>
  <c r="BV23" i="19" s="1"/>
  <c r="BW23" i="19" s="1"/>
  <c r="BX23" i="19" s="1"/>
  <c r="BY23" i="19" s="1"/>
  <c r="BZ23" i="19" s="1"/>
  <c r="CA23" i="19" s="1"/>
  <c r="CB23" i="19" s="1"/>
  <c r="CC23" i="19" s="1"/>
  <c r="CD23" i="19" s="1"/>
  <c r="CE23" i="19" s="1"/>
  <c r="CF23" i="19" s="1"/>
  <c r="D103" i="8"/>
  <c r="D63" i="8" s="1"/>
  <c r="E27" i="18"/>
  <c r="C141" i="8"/>
  <c r="D97" i="8"/>
  <c r="D100" i="8" s="1"/>
  <c r="E24" i="18"/>
  <c r="D144" i="8" s="1"/>
  <c r="D66" i="1"/>
  <c r="E26" i="18" s="1"/>
  <c r="D104" i="8" s="1"/>
  <c r="C66" i="1"/>
  <c r="D26" i="18" s="1"/>
  <c r="B182" i="8"/>
  <c r="B14" i="2"/>
  <c r="B15" i="2" s="1"/>
  <c r="B246" i="8"/>
  <c r="C150" i="5"/>
  <c r="C151" i="5" s="1"/>
  <c r="BH20" i="19"/>
  <c r="BI20" i="19" s="1"/>
  <c r="BJ20" i="19" s="1"/>
  <c r="BK20" i="19" s="1"/>
  <c r="BL20" i="19" s="1"/>
  <c r="BM20" i="19" s="1"/>
  <c r="BN20" i="19" s="1"/>
  <c r="BO20" i="19" s="1"/>
  <c r="BP20" i="19" s="1"/>
  <c r="BQ20" i="19" s="1"/>
  <c r="BR20" i="19" s="1"/>
  <c r="BS20" i="19" s="1"/>
  <c r="BG20" i="19"/>
  <c r="G74" i="18"/>
  <c r="D246" i="8"/>
  <c r="B151" i="5"/>
  <c r="B248" i="8" s="1"/>
  <c r="F5" i="8"/>
  <c r="E4" i="21"/>
  <c r="F13" i="20"/>
  <c r="W14" i="21"/>
  <c r="BT5" i="19"/>
  <c r="BU5" i="19"/>
  <c r="C63" i="1"/>
  <c r="C112" i="8" s="1"/>
  <c r="D195" i="8"/>
  <c r="F8" i="8"/>
  <c r="D265" i="8"/>
  <c r="D183" i="8" s="1"/>
  <c r="D63" i="1"/>
  <c r="B38" i="5"/>
  <c r="B39" i="5" s="1"/>
  <c r="D153" i="8"/>
  <c r="C144" i="8"/>
  <c r="C152" i="8" s="1"/>
  <c r="C154" i="8" s="1"/>
  <c r="C102" i="8"/>
  <c r="C37" i="8"/>
  <c r="D37" i="8" s="1"/>
  <c r="F13" i="8"/>
  <c r="F21" i="8"/>
  <c r="G21" i="8" s="1"/>
  <c r="C285" i="8"/>
  <c r="I12" i="17"/>
  <c r="G71" i="18" s="1"/>
  <c r="E67" i="1"/>
  <c r="F17" i="18" s="1"/>
  <c r="E68" i="1"/>
  <c r="F28" i="18" s="1"/>
  <c r="E69" i="1"/>
  <c r="E70" i="1"/>
  <c r="E71" i="1"/>
  <c r="E72" i="1"/>
  <c r="E61" i="1"/>
  <c r="E62" i="1"/>
  <c r="E58" i="1"/>
  <c r="E60" i="1"/>
  <c r="E59" i="1"/>
  <c r="E65" i="1" s="1"/>
  <c r="D138" i="8"/>
  <c r="D141" i="8" s="1"/>
  <c r="D184" i="8"/>
  <c r="D267" i="8"/>
  <c r="E75" i="18"/>
  <c r="E76" i="18"/>
  <c r="F24" i="8"/>
  <c r="D31" i="7"/>
  <c r="F19" i="8"/>
  <c r="D250" i="8"/>
  <c r="D21" i="2"/>
  <c r="D45" i="2" s="1"/>
  <c r="B38" i="2"/>
  <c r="B39" i="2" s="1"/>
  <c r="F14" i="8"/>
  <c r="B285" i="8"/>
  <c r="E43" i="5"/>
  <c r="E56" i="5" s="1"/>
  <c r="C29" i="5"/>
  <c r="C101" i="5"/>
  <c r="E100" i="5"/>
  <c r="F16" i="8"/>
  <c r="G16" i="8" s="1"/>
  <c r="C38" i="5"/>
  <c r="F26" i="8"/>
  <c r="F15" i="8"/>
  <c r="B185" i="8"/>
  <c r="E147" i="5"/>
  <c r="D63" i="5"/>
  <c r="E6" i="5"/>
  <c r="AC8" i="6"/>
  <c r="D86" i="5"/>
  <c r="D181" i="8" s="1"/>
  <c r="D29" i="5"/>
  <c r="F22" i="8"/>
  <c r="F9" i="8"/>
  <c r="F20" i="8"/>
  <c r="F11" i="8"/>
  <c r="B15" i="6"/>
  <c r="E148" i="5"/>
  <c r="E17" i="8"/>
  <c r="F25" i="8"/>
  <c r="E140" i="5"/>
  <c r="C47" i="8"/>
  <c r="E48" i="5"/>
  <c r="E59" i="5" s="1"/>
  <c r="D31" i="5"/>
  <c r="D30" i="5"/>
  <c r="D32" i="5"/>
  <c r="D36" i="5"/>
  <c r="D35" i="5"/>
  <c r="D34" i="5"/>
  <c r="G33" i="8"/>
  <c r="F75" i="8"/>
  <c r="F126" i="8" s="1"/>
  <c r="AG62" i="18"/>
  <c r="AE16" i="6"/>
  <c r="B308" i="8"/>
  <c r="E195" i="8"/>
  <c r="E246" i="8"/>
  <c r="B307" i="8"/>
  <c r="C83" i="8"/>
  <c r="C40" i="8"/>
  <c r="Q52" i="5"/>
  <c r="R49" i="5"/>
  <c r="E114" i="5"/>
  <c r="E133" i="5"/>
  <c r="E136" i="5"/>
  <c r="E113" i="5"/>
  <c r="E295" i="8"/>
  <c r="E145" i="5"/>
  <c r="E134" i="5"/>
  <c r="E291" i="8"/>
  <c r="E138" i="5"/>
  <c r="E289" i="8"/>
  <c r="E18" i="7"/>
  <c r="E31" i="7"/>
  <c r="J10" i="17"/>
  <c r="H69" i="18" s="1"/>
  <c r="E137" i="5"/>
  <c r="E132" i="5"/>
  <c r="E131" i="5"/>
  <c r="E288" i="8"/>
  <c r="E139" i="5"/>
  <c r="E290" i="8"/>
  <c r="E76" i="5"/>
  <c r="E287" i="8"/>
  <c r="E99" i="5"/>
  <c r="E130" i="5"/>
  <c r="O47" i="5"/>
  <c r="P44" i="5"/>
  <c r="F68" i="5"/>
  <c r="F69" i="5"/>
  <c r="F17" i="5"/>
  <c r="F66" i="5"/>
  <c r="F67" i="5"/>
  <c r="F16" i="5"/>
  <c r="F14" i="5"/>
  <c r="F74" i="5"/>
  <c r="F73" i="5"/>
  <c r="F72" i="5"/>
  <c r="F65" i="5"/>
  <c r="F9" i="5"/>
  <c r="F75" i="5"/>
  <c r="F11" i="5"/>
  <c r="F12" i="5"/>
  <c r="F71" i="5"/>
  <c r="F18" i="5"/>
  <c r="F15" i="5"/>
  <c r="F8" i="5"/>
  <c r="F10" i="5"/>
  <c r="E149" i="5"/>
  <c r="E28" i="5"/>
  <c r="E19" i="5"/>
  <c r="D292" i="8"/>
  <c r="E144" i="5"/>
  <c r="E294" i="8"/>
  <c r="G3" i="18"/>
  <c r="G4" i="18"/>
  <c r="H2" i="18"/>
  <c r="E293" i="8"/>
  <c r="E85" i="5"/>
  <c r="E143" i="5"/>
  <c r="G6" i="7"/>
  <c r="F7" i="7"/>
  <c r="F27" i="5"/>
  <c r="F84" i="5"/>
  <c r="F78" i="5"/>
  <c r="F79" i="5" s="1"/>
  <c r="F25" i="5"/>
  <c r="F26" i="5" s="1"/>
  <c r="F82" i="5"/>
  <c r="F83" i="5" s="1"/>
  <c r="F80" i="5"/>
  <c r="F23" i="5"/>
  <c r="F21" i="5"/>
  <c r="F22" i="5" s="1"/>
  <c r="J8" i="17"/>
  <c r="H67" i="18" s="1"/>
  <c r="D286" i="8"/>
  <c r="F27" i="18" l="1"/>
  <c r="E66" i="1"/>
  <c r="F26" i="18" s="1"/>
  <c r="F25" i="18"/>
  <c r="E145" i="8" s="1"/>
  <c r="D66" i="8"/>
  <c r="D67" i="8" s="1"/>
  <c r="E65" i="8" s="1"/>
  <c r="F24" i="18"/>
  <c r="F18" i="18"/>
  <c r="E137" i="8" s="1"/>
  <c r="E99" i="8"/>
  <c r="E49" i="8" s="1"/>
  <c r="F19" i="18"/>
  <c r="D53" i="8"/>
  <c r="C164" i="8"/>
  <c r="C18" i="2" s="1"/>
  <c r="E103" i="8"/>
  <c r="E63" i="8" s="1"/>
  <c r="CG23" i="19"/>
  <c r="CH23" i="19"/>
  <c r="CI23" i="19" s="1"/>
  <c r="CJ23" i="19" s="1"/>
  <c r="CK23" i="19" s="1"/>
  <c r="CL23" i="19" s="1"/>
  <c r="CM23" i="19" s="1"/>
  <c r="CN23" i="19" s="1"/>
  <c r="CO23" i="19" s="1"/>
  <c r="CP23" i="19" s="1"/>
  <c r="CQ23" i="19" s="1"/>
  <c r="CR23" i="19" s="1"/>
  <c r="CS23" i="19" s="1"/>
  <c r="CT23" i="19" s="1"/>
  <c r="CV23" i="19" s="1"/>
  <c r="E98" i="8"/>
  <c r="E139" i="8"/>
  <c r="E140" i="8" s="1"/>
  <c r="D46" i="8"/>
  <c r="D102" i="8"/>
  <c r="D105" i="8" s="1"/>
  <c r="D106" i="8" s="1"/>
  <c r="C73" i="1"/>
  <c r="D29" i="18" s="1"/>
  <c r="C107" i="8" s="1"/>
  <c r="E144" i="8"/>
  <c r="D112" i="8"/>
  <c r="D73" i="1"/>
  <c r="D74" i="1" s="1"/>
  <c r="D114" i="8" s="1"/>
  <c r="D113" i="8" s="1"/>
  <c r="B24" i="21"/>
  <c r="BU20" i="19"/>
  <c r="BV20" i="19" s="1"/>
  <c r="BW20" i="19" s="1"/>
  <c r="BX20" i="19" s="1"/>
  <c r="BY20" i="19" s="1"/>
  <c r="BZ20" i="19" s="1"/>
  <c r="CA20" i="19" s="1"/>
  <c r="CB20" i="19" s="1"/>
  <c r="CC20" i="19" s="1"/>
  <c r="CD20" i="19" s="1"/>
  <c r="CE20" i="19" s="1"/>
  <c r="CF20" i="19" s="1"/>
  <c r="BT20" i="19"/>
  <c r="H74" i="18"/>
  <c r="B197" i="8"/>
  <c r="B199" i="8" s="1"/>
  <c r="C197" i="8"/>
  <c r="C24" i="21"/>
  <c r="G5" i="8"/>
  <c r="F4" i="21"/>
  <c r="G13" i="20"/>
  <c r="B26" i="21"/>
  <c r="X14" i="21"/>
  <c r="CG5" i="19"/>
  <c r="CH5" i="19"/>
  <c r="CT5" i="19" s="1"/>
  <c r="D147" i="8"/>
  <c r="D155" i="8" s="1"/>
  <c r="D156" i="8" s="1"/>
  <c r="D297" i="8"/>
  <c r="G8" i="8"/>
  <c r="G13" i="8"/>
  <c r="D249" i="8"/>
  <c r="D264" i="8"/>
  <c r="D13" i="6" s="1"/>
  <c r="D14" i="6" s="1"/>
  <c r="E265" i="8"/>
  <c r="E183" i="8" s="1"/>
  <c r="C41" i="8"/>
  <c r="E63" i="1"/>
  <c r="E112" i="8" s="1"/>
  <c r="E164" i="8" s="1"/>
  <c r="E18" i="2" s="1"/>
  <c r="G24" i="8"/>
  <c r="H24" i="8" s="1"/>
  <c r="C147" i="8"/>
  <c r="C104" i="8"/>
  <c r="C105" i="8" s="1"/>
  <c r="C106" i="8" s="1"/>
  <c r="E136" i="8"/>
  <c r="E97" i="8"/>
  <c r="G19" i="8"/>
  <c r="C57" i="8"/>
  <c r="C39" i="5"/>
  <c r="G10" i="8"/>
  <c r="H10" i="8" s="1"/>
  <c r="F58" i="1"/>
  <c r="F67" i="1"/>
  <c r="G17" i="18" s="1"/>
  <c r="F68" i="1"/>
  <c r="G28" i="18" s="1"/>
  <c r="F69" i="1"/>
  <c r="F70" i="1"/>
  <c r="F71" i="1"/>
  <c r="F72" i="1"/>
  <c r="F61" i="1"/>
  <c r="F62" i="1"/>
  <c r="J12" i="17"/>
  <c r="H71" i="18" s="1"/>
  <c r="F60" i="1"/>
  <c r="F59" i="1"/>
  <c r="F75" i="18"/>
  <c r="F76" i="18"/>
  <c r="C248" i="8"/>
  <c r="G26" i="8"/>
  <c r="G27" i="8"/>
  <c r="H16" i="8" s="1"/>
  <c r="C146" i="8"/>
  <c r="D146" i="8"/>
  <c r="D152" i="8"/>
  <c r="D154" i="8" s="1"/>
  <c r="F48" i="5"/>
  <c r="F59" i="5" s="1"/>
  <c r="G15" i="8"/>
  <c r="F149" i="5"/>
  <c r="F6" i="5"/>
  <c r="E63" i="5"/>
  <c r="G25" i="8"/>
  <c r="F43" i="5"/>
  <c r="F56" i="5" s="1"/>
  <c r="AD8" i="6"/>
  <c r="F100" i="5"/>
  <c r="F114" i="5"/>
  <c r="G22" i="8"/>
  <c r="E86" i="5"/>
  <c r="E181" i="8" s="1"/>
  <c r="F17" i="8"/>
  <c r="G11" i="8"/>
  <c r="G9" i="8"/>
  <c r="G20" i="8"/>
  <c r="D285" i="8"/>
  <c r="G14" i="8"/>
  <c r="E30" i="5"/>
  <c r="E32" i="5"/>
  <c r="E31" i="5"/>
  <c r="E36" i="5"/>
  <c r="E34" i="5"/>
  <c r="E35" i="5"/>
  <c r="G75" i="8"/>
  <c r="G126" i="8" s="1"/>
  <c r="H33" i="8"/>
  <c r="F147" i="5"/>
  <c r="E29" i="5"/>
  <c r="B306" i="8"/>
  <c r="R52" i="5"/>
  <c r="S49" i="5"/>
  <c r="D83" i="8"/>
  <c r="E43" i="8"/>
  <c r="F195" i="8"/>
  <c r="F246" i="8"/>
  <c r="E150" i="5"/>
  <c r="C87" i="8"/>
  <c r="AF16" i="6"/>
  <c r="AH62" i="18"/>
  <c r="E292" i="8"/>
  <c r="K8" i="17"/>
  <c r="I67" i="18" s="1"/>
  <c r="G7" i="7"/>
  <c r="H6" i="7"/>
  <c r="F138" i="5"/>
  <c r="F289" i="8"/>
  <c r="P47" i="5"/>
  <c r="Q44" i="5"/>
  <c r="F28" i="5"/>
  <c r="F148" i="5"/>
  <c r="F140" i="5"/>
  <c r="F132" i="5"/>
  <c r="F133" i="5"/>
  <c r="D33" i="5"/>
  <c r="E286" i="8"/>
  <c r="F134" i="5"/>
  <c r="F291" i="8"/>
  <c r="F145" i="5"/>
  <c r="F295" i="8"/>
  <c r="F85" i="5"/>
  <c r="F143" i="5"/>
  <c r="F293" i="8"/>
  <c r="F287" i="8"/>
  <c r="F99" i="5"/>
  <c r="F76" i="5"/>
  <c r="F130" i="5"/>
  <c r="K10" i="17"/>
  <c r="I69" i="18" s="1"/>
  <c r="F137" i="5"/>
  <c r="F19" i="5"/>
  <c r="G69" i="5"/>
  <c r="G71" i="5"/>
  <c r="G15" i="5"/>
  <c r="G68" i="5"/>
  <c r="G17" i="5"/>
  <c r="G14" i="5"/>
  <c r="G9" i="5"/>
  <c r="G16" i="5"/>
  <c r="G18" i="5"/>
  <c r="G65" i="5"/>
  <c r="G11" i="5"/>
  <c r="G72" i="5"/>
  <c r="G73" i="5"/>
  <c r="G12" i="5"/>
  <c r="G66" i="5"/>
  <c r="G75" i="5"/>
  <c r="G74" i="5"/>
  <c r="G8" i="5"/>
  <c r="G10" i="5"/>
  <c r="G67" i="5"/>
  <c r="F31" i="7"/>
  <c r="F18" i="7"/>
  <c r="F144" i="5"/>
  <c r="F294" i="8"/>
  <c r="H4" i="18"/>
  <c r="I2" i="18"/>
  <c r="H3" i="18"/>
  <c r="F136" i="5"/>
  <c r="F113" i="5"/>
  <c r="F290" i="8"/>
  <c r="F139" i="5"/>
  <c r="F288" i="8"/>
  <c r="F131" i="5"/>
  <c r="G78" i="5"/>
  <c r="G79" i="5" s="1"/>
  <c r="G82" i="5"/>
  <c r="G83" i="5" s="1"/>
  <c r="G27" i="5"/>
  <c r="G80" i="5"/>
  <c r="G23" i="5"/>
  <c r="G84" i="5"/>
  <c r="G25" i="5"/>
  <c r="G26" i="5" s="1"/>
  <c r="G21" i="5"/>
  <c r="G22" i="5" s="1"/>
  <c r="E141" i="5"/>
  <c r="D37" i="5"/>
  <c r="E146" i="8" l="1"/>
  <c r="G27" i="18"/>
  <c r="E73" i="1"/>
  <c r="F29" i="18" s="1"/>
  <c r="E153" i="8"/>
  <c r="G149" i="5"/>
  <c r="E52" i="8"/>
  <c r="E51" i="8"/>
  <c r="D85" i="8"/>
  <c r="G25" i="18"/>
  <c r="F145" i="8" s="1"/>
  <c r="G18" i="18"/>
  <c r="F137" i="8" s="1"/>
  <c r="G19" i="18"/>
  <c r="F99" i="8" s="1"/>
  <c r="F49" i="8" s="1"/>
  <c r="E138" i="8"/>
  <c r="E141" i="8" s="1"/>
  <c r="E66" i="8"/>
  <c r="E67" i="8" s="1"/>
  <c r="F65" i="8" s="1"/>
  <c r="C74" i="1"/>
  <c r="C114" i="8" s="1"/>
  <c r="C113" i="8" s="1"/>
  <c r="C77" i="8"/>
  <c r="E102" i="8"/>
  <c r="E53" i="8"/>
  <c r="D47" i="8"/>
  <c r="D86" i="8"/>
  <c r="D87" i="8" s="1"/>
  <c r="D101" i="5"/>
  <c r="D24" i="21"/>
  <c r="D148" i="8"/>
  <c r="D149" i="8" s="1"/>
  <c r="D164" i="8"/>
  <c r="D18" i="2" s="1"/>
  <c r="D42" i="2" s="1"/>
  <c r="H8" i="8"/>
  <c r="F98" i="8"/>
  <c r="F43" i="8" s="1"/>
  <c r="F103" i="8"/>
  <c r="F63" i="8" s="1"/>
  <c r="E100" i="8"/>
  <c r="E107" i="8"/>
  <c r="E29" i="18"/>
  <c r="D107" i="8" s="1"/>
  <c r="D108" i="8" s="1"/>
  <c r="CH20" i="19"/>
  <c r="CI20" i="19" s="1"/>
  <c r="CJ20" i="19" s="1"/>
  <c r="CK20" i="19" s="1"/>
  <c r="CL20" i="19" s="1"/>
  <c r="CM20" i="19" s="1"/>
  <c r="CN20" i="19" s="1"/>
  <c r="CO20" i="19" s="1"/>
  <c r="CP20" i="19" s="1"/>
  <c r="CQ20" i="19" s="1"/>
  <c r="CR20" i="19" s="1"/>
  <c r="CS20" i="19" s="1"/>
  <c r="CT20" i="19" s="1"/>
  <c r="CV20" i="19" s="1"/>
  <c r="CG20" i="19"/>
  <c r="I74" i="18"/>
  <c r="C25" i="21"/>
  <c r="H5" i="8"/>
  <c r="G4" i="21"/>
  <c r="H13" i="20"/>
  <c r="C26" i="21"/>
  <c r="D25" i="21"/>
  <c r="Y14" i="21"/>
  <c r="H19" i="8"/>
  <c r="I8" i="8" s="1"/>
  <c r="H13" i="8"/>
  <c r="I24" i="8" s="1"/>
  <c r="E152" i="8"/>
  <c r="E154" i="8" s="1"/>
  <c r="H21" i="8"/>
  <c r="I21" i="8" s="1"/>
  <c r="E37" i="8"/>
  <c r="E249" i="8"/>
  <c r="E297" i="8"/>
  <c r="F63" i="1"/>
  <c r="D57" i="8"/>
  <c r="C108" i="8"/>
  <c r="F136" i="8"/>
  <c r="F97" i="8"/>
  <c r="H15" i="8"/>
  <c r="F65" i="1"/>
  <c r="G24" i="18" s="1"/>
  <c r="G67" i="1"/>
  <c r="G97" i="8" s="1"/>
  <c r="G68" i="1"/>
  <c r="G69" i="1"/>
  <c r="G99" i="8" s="1"/>
  <c r="G70" i="1"/>
  <c r="G103" i="8" s="1"/>
  <c r="G71" i="1"/>
  <c r="G98" i="8" s="1"/>
  <c r="G72" i="1"/>
  <c r="G61" i="1"/>
  <c r="G62" i="1"/>
  <c r="G58" i="1"/>
  <c r="K12" i="17"/>
  <c r="I71" i="18" s="1"/>
  <c r="G59" i="1"/>
  <c r="G60" i="1"/>
  <c r="E74" i="1"/>
  <c r="E114" i="8" s="1"/>
  <c r="E113" i="8" s="1"/>
  <c r="F66" i="1"/>
  <c r="G26" i="18" s="1"/>
  <c r="H25" i="8"/>
  <c r="G75" i="18"/>
  <c r="G76" i="18"/>
  <c r="E285" i="8"/>
  <c r="H27" i="8"/>
  <c r="I27" i="8" s="1"/>
  <c r="G114" i="5"/>
  <c r="H26" i="8"/>
  <c r="D157" i="8"/>
  <c r="D182" i="8" s="1"/>
  <c r="D185" i="8" s="1"/>
  <c r="H11" i="8"/>
  <c r="G48" i="5"/>
  <c r="G59" i="5" s="1"/>
  <c r="H14" i="8"/>
  <c r="G6" i="5"/>
  <c r="F63" i="5"/>
  <c r="G43" i="5"/>
  <c r="G56" i="5" s="1"/>
  <c r="AE8" i="6"/>
  <c r="G17" i="8"/>
  <c r="H22" i="8"/>
  <c r="G100" i="5"/>
  <c r="H20" i="8"/>
  <c r="H9" i="8"/>
  <c r="F29" i="5"/>
  <c r="E37" i="5"/>
  <c r="F32" i="5"/>
  <c r="F30" i="5"/>
  <c r="F31" i="5"/>
  <c r="F34" i="5"/>
  <c r="F36" i="5"/>
  <c r="F35" i="5"/>
  <c r="S52" i="5"/>
  <c r="T49" i="5"/>
  <c r="G195" i="8"/>
  <c r="G246" i="8"/>
  <c r="AI62" i="18"/>
  <c r="AG16" i="6"/>
  <c r="H75" i="8"/>
  <c r="H126" i="8" s="1"/>
  <c r="I33" i="8"/>
  <c r="G28" i="5"/>
  <c r="G148" i="5"/>
  <c r="G147" i="5"/>
  <c r="F86" i="5"/>
  <c r="F181" i="8" s="1"/>
  <c r="C308" i="8"/>
  <c r="E83" i="8"/>
  <c r="E151" i="5"/>
  <c r="G139" i="5"/>
  <c r="G290" i="8"/>
  <c r="D197" i="8"/>
  <c r="D248" i="8"/>
  <c r="G144" i="5"/>
  <c r="G294" i="8"/>
  <c r="G18" i="7"/>
  <c r="G31" i="7"/>
  <c r="H15" i="5"/>
  <c r="H75" i="5"/>
  <c r="H71" i="5"/>
  <c r="H18" i="5"/>
  <c r="H8" i="5"/>
  <c r="H11" i="5"/>
  <c r="H68" i="5"/>
  <c r="H66" i="5"/>
  <c r="H73" i="5"/>
  <c r="H65" i="5"/>
  <c r="H10" i="5"/>
  <c r="H9" i="5"/>
  <c r="H14" i="5"/>
  <c r="H67" i="5"/>
  <c r="H12" i="5"/>
  <c r="H72" i="5"/>
  <c r="H16" i="5"/>
  <c r="H74" i="5"/>
  <c r="H69" i="5"/>
  <c r="H17" i="5"/>
  <c r="C155" i="8"/>
  <c r="C156" i="8" s="1"/>
  <c r="C157" i="8" s="1"/>
  <c r="C148" i="8"/>
  <c r="C149" i="8" s="1"/>
  <c r="G132" i="5"/>
  <c r="G140" i="5"/>
  <c r="G137" i="5"/>
  <c r="G133" i="5"/>
  <c r="F141" i="5"/>
  <c r="E42" i="2"/>
  <c r="C42" i="2"/>
  <c r="G291" i="8"/>
  <c r="G134" i="5"/>
  <c r="I3" i="18"/>
  <c r="J2" i="18"/>
  <c r="I4" i="18"/>
  <c r="G99" i="5"/>
  <c r="G76" i="5"/>
  <c r="G130" i="5"/>
  <c r="G287" i="8"/>
  <c r="G113" i="5"/>
  <c r="G136" i="5"/>
  <c r="H82" i="5"/>
  <c r="H83" i="5" s="1"/>
  <c r="H23" i="5"/>
  <c r="H21" i="5"/>
  <c r="H22" i="5" s="1"/>
  <c r="H84" i="5"/>
  <c r="H80" i="5"/>
  <c r="H78" i="5"/>
  <c r="H79" i="5" s="1"/>
  <c r="H27" i="5"/>
  <c r="H25" i="5"/>
  <c r="H26" i="5" s="1"/>
  <c r="G19" i="5"/>
  <c r="F286" i="8"/>
  <c r="F150" i="5"/>
  <c r="E33" i="5"/>
  <c r="D38" i="5"/>
  <c r="D39" i="5" s="1"/>
  <c r="G289" i="8"/>
  <c r="G138" i="5"/>
  <c r="L10" i="17"/>
  <c r="J69" i="18" s="1"/>
  <c r="I6" i="7"/>
  <c r="H7" i="7"/>
  <c r="C69" i="8"/>
  <c r="G295" i="8"/>
  <c r="G145" i="5"/>
  <c r="G85" i="5"/>
  <c r="G293" i="8"/>
  <c r="G143" i="5"/>
  <c r="G131" i="5"/>
  <c r="G288" i="8"/>
  <c r="Q47" i="5"/>
  <c r="R44" i="5"/>
  <c r="L8" i="17"/>
  <c r="J67" i="18" s="1"/>
  <c r="F292" i="8"/>
  <c r="G49" i="8" l="1"/>
  <c r="F139" i="8"/>
  <c r="F140" i="8" s="1"/>
  <c r="F52" i="8"/>
  <c r="F53" i="8" s="1"/>
  <c r="G51" i="8" s="1"/>
  <c r="G52" i="8" s="1"/>
  <c r="F51" i="8"/>
  <c r="E85" i="8"/>
  <c r="E45" i="8"/>
  <c r="E46" i="8" s="1"/>
  <c r="F153" i="8"/>
  <c r="F138" i="8"/>
  <c r="F141" i="8" s="1"/>
  <c r="F66" i="8"/>
  <c r="F67" i="8" s="1"/>
  <c r="G65" i="8" s="1"/>
  <c r="C79" i="8"/>
  <c r="C60" i="8"/>
  <c r="E47" i="8"/>
  <c r="F45" i="8" s="1"/>
  <c r="E86" i="8"/>
  <c r="E87" i="8" s="1"/>
  <c r="D40" i="8"/>
  <c r="D26" i="21"/>
  <c r="G63" i="8"/>
  <c r="F100" i="8"/>
  <c r="G145" i="8"/>
  <c r="G139" i="8"/>
  <c r="G140" i="8" s="1"/>
  <c r="G137" i="8"/>
  <c r="G153" i="8" s="1"/>
  <c r="F102" i="8"/>
  <c r="F144" i="8"/>
  <c r="F152" i="8" s="1"/>
  <c r="G65" i="1"/>
  <c r="H24" i="18" s="1"/>
  <c r="F112" i="8"/>
  <c r="E104" i="8"/>
  <c r="E105" i="8" s="1"/>
  <c r="E106" i="8" s="1"/>
  <c r="E147" i="8"/>
  <c r="J74" i="18"/>
  <c r="I19" i="8"/>
  <c r="J19" i="8" s="1"/>
  <c r="I13" i="8"/>
  <c r="J24" i="8" s="1"/>
  <c r="I5" i="8"/>
  <c r="H4" i="21"/>
  <c r="I13" i="20"/>
  <c r="E197" i="8"/>
  <c r="E24" i="21"/>
  <c r="E108" i="8"/>
  <c r="Z14" i="21"/>
  <c r="I10" i="8"/>
  <c r="J10" i="8" s="1"/>
  <c r="G63" i="1"/>
  <c r="G112" i="8" s="1"/>
  <c r="G164" i="8" s="1"/>
  <c r="G18" i="2" s="1"/>
  <c r="G42" i="2" s="1"/>
  <c r="G136" i="8"/>
  <c r="G138" i="8" s="1"/>
  <c r="D77" i="8"/>
  <c r="E57" i="8"/>
  <c r="E77" i="8" s="1"/>
  <c r="F37" i="8"/>
  <c r="G37" i="8" s="1"/>
  <c r="F147" i="8"/>
  <c r="F155" i="8" s="1"/>
  <c r="F156" i="8" s="1"/>
  <c r="F104" i="8"/>
  <c r="I14" i="8"/>
  <c r="G100" i="8"/>
  <c r="F73" i="1"/>
  <c r="I26" i="8"/>
  <c r="H58" i="1"/>
  <c r="H67" i="1"/>
  <c r="H68" i="1"/>
  <c r="H69" i="1"/>
  <c r="H139" i="8" s="1"/>
  <c r="H70" i="1"/>
  <c r="H145" i="8" s="1"/>
  <c r="H71" i="1"/>
  <c r="H72" i="1"/>
  <c r="H61" i="1"/>
  <c r="H62" i="1"/>
  <c r="B17" i="19" s="1"/>
  <c r="L12" i="17"/>
  <c r="J71" i="18" s="1"/>
  <c r="H60" i="1"/>
  <c r="H59" i="1"/>
  <c r="G66" i="1"/>
  <c r="H26" i="18" s="1"/>
  <c r="H75" i="18"/>
  <c r="H76" i="18"/>
  <c r="D198" i="8"/>
  <c r="I16" i="8"/>
  <c r="J16" i="8" s="1"/>
  <c r="D14" i="2"/>
  <c r="D15" i="2" s="1"/>
  <c r="H17" i="8"/>
  <c r="I22" i="8"/>
  <c r="I11" i="8"/>
  <c r="H114" i="5"/>
  <c r="I25" i="8"/>
  <c r="H48" i="5"/>
  <c r="H59" i="5" s="1"/>
  <c r="I15" i="8"/>
  <c r="H43" i="5"/>
  <c r="H56" i="5" s="1"/>
  <c r="G63" i="5"/>
  <c r="H6" i="5"/>
  <c r="AF8" i="6"/>
  <c r="I9" i="8"/>
  <c r="E38" i="5"/>
  <c r="E39" i="5" s="1"/>
  <c r="H137" i="5"/>
  <c r="E248" i="8"/>
  <c r="H100" i="5"/>
  <c r="I20" i="8"/>
  <c r="G29" i="5"/>
  <c r="H132" i="5"/>
  <c r="H140" i="5"/>
  <c r="G32" i="5"/>
  <c r="G30" i="5"/>
  <c r="G31" i="5"/>
  <c r="G34" i="5"/>
  <c r="G36" i="5"/>
  <c r="G35" i="5"/>
  <c r="D308" i="8"/>
  <c r="G86" i="5"/>
  <c r="G181" i="8" s="1"/>
  <c r="F285" i="8"/>
  <c r="G286" i="8"/>
  <c r="F151" i="5"/>
  <c r="H246" i="8"/>
  <c r="H195" i="8"/>
  <c r="G292" i="8"/>
  <c r="F83" i="8"/>
  <c r="G43" i="8"/>
  <c r="I75" i="8"/>
  <c r="I126" i="8" s="1"/>
  <c r="J33" i="8"/>
  <c r="AH16" i="6"/>
  <c r="AJ62" i="18"/>
  <c r="U49" i="5"/>
  <c r="T52" i="5"/>
  <c r="H148" i="5"/>
  <c r="H31" i="7"/>
  <c r="H18" i="7"/>
  <c r="R47" i="5"/>
  <c r="S44" i="5"/>
  <c r="M8" i="17"/>
  <c r="K67" i="18" s="1"/>
  <c r="I7" i="7"/>
  <c r="J6" i="7"/>
  <c r="H295" i="8"/>
  <c r="H145" i="5"/>
  <c r="C182" i="8"/>
  <c r="C185" i="8" s="1"/>
  <c r="C14" i="2"/>
  <c r="C198" i="8"/>
  <c r="H289" i="8"/>
  <c r="H138" i="5"/>
  <c r="F33" i="5"/>
  <c r="H19" i="5"/>
  <c r="I80" i="5"/>
  <c r="I78" i="5"/>
  <c r="I79" i="5" s="1"/>
  <c r="I82" i="5"/>
  <c r="I83" i="5" s="1"/>
  <c r="I25" i="5"/>
  <c r="I26" i="5" s="1"/>
  <c r="I23" i="5"/>
  <c r="I27" i="5"/>
  <c r="I21" i="5"/>
  <c r="I22" i="5" s="1"/>
  <c r="I84" i="5"/>
  <c r="H144" i="5"/>
  <c r="H294" i="8"/>
  <c r="C89" i="8"/>
  <c r="D69" i="8"/>
  <c r="M10" i="17"/>
  <c r="K69" i="18" s="1"/>
  <c r="H293" i="8"/>
  <c r="H143" i="5"/>
  <c r="H85" i="5"/>
  <c r="H134" i="5"/>
  <c r="H291" i="8"/>
  <c r="H113" i="5"/>
  <c r="H136" i="5"/>
  <c r="H28" i="5"/>
  <c r="H147" i="5"/>
  <c r="H133" i="5"/>
  <c r="H139" i="5"/>
  <c r="H290" i="8"/>
  <c r="H287" i="8"/>
  <c r="H76" i="5"/>
  <c r="H99" i="5"/>
  <c r="H130" i="5"/>
  <c r="I69" i="5"/>
  <c r="I72" i="5"/>
  <c r="I71" i="5"/>
  <c r="I10" i="5"/>
  <c r="I12" i="5"/>
  <c r="I66" i="5"/>
  <c r="I73" i="5"/>
  <c r="I67" i="5"/>
  <c r="I65" i="5"/>
  <c r="I11" i="5"/>
  <c r="I18" i="5"/>
  <c r="I68" i="5"/>
  <c r="I15" i="5"/>
  <c r="I14" i="5"/>
  <c r="I75" i="5"/>
  <c r="I17" i="5"/>
  <c r="I74" i="5"/>
  <c r="I8" i="5"/>
  <c r="I9" i="5"/>
  <c r="I16" i="5"/>
  <c r="J4" i="18"/>
  <c r="K2" i="18"/>
  <c r="J3" i="18"/>
  <c r="H131" i="5"/>
  <c r="H288" i="8"/>
  <c r="G150" i="5"/>
  <c r="H149" i="5"/>
  <c r="G141" i="5"/>
  <c r="F37" i="5"/>
  <c r="F154" i="8" l="1"/>
  <c r="F85" i="8"/>
  <c r="G66" i="8"/>
  <c r="G67" i="8" s="1"/>
  <c r="H65" i="8" s="1"/>
  <c r="C10" i="6"/>
  <c r="C11" i="6" s="1"/>
  <c r="C15" i="6" s="1"/>
  <c r="C17" i="6" s="1"/>
  <c r="C80" i="8"/>
  <c r="C81" i="8" s="1"/>
  <c r="C307" i="8" s="1"/>
  <c r="C61" i="8"/>
  <c r="D59" i="8" s="1"/>
  <c r="F46" i="8"/>
  <c r="F47" i="8" s="1"/>
  <c r="G45" i="8" s="1"/>
  <c r="D41" i="8"/>
  <c r="F86" i="8"/>
  <c r="F87" i="8" s="1"/>
  <c r="G53" i="8"/>
  <c r="H51" i="8" s="1"/>
  <c r="E25" i="21"/>
  <c r="F105" i="8"/>
  <c r="F106" i="8" s="1"/>
  <c r="F25" i="21" s="1"/>
  <c r="F164" i="8"/>
  <c r="F18" i="2" s="1"/>
  <c r="F42" i="2" s="1"/>
  <c r="F146" i="8"/>
  <c r="H103" i="8"/>
  <c r="H63" i="8" s="1"/>
  <c r="B18" i="19"/>
  <c r="I98" i="8"/>
  <c r="H136" i="8"/>
  <c r="H99" i="8"/>
  <c r="H49" i="8" s="1"/>
  <c r="G144" i="8"/>
  <c r="G146" i="8" s="1"/>
  <c r="G102" i="8"/>
  <c r="E155" i="8"/>
  <c r="E156" i="8" s="1"/>
  <c r="E157" i="8" s="1"/>
  <c r="E148" i="8"/>
  <c r="E149" i="8" s="1"/>
  <c r="G73" i="1"/>
  <c r="H29" i="18" s="1"/>
  <c r="G107" i="8" s="1"/>
  <c r="G29" i="18"/>
  <c r="F107" i="8" s="1"/>
  <c r="J8" i="8"/>
  <c r="K8" i="8" s="1"/>
  <c r="K74" i="18"/>
  <c r="J13" i="8"/>
  <c r="K13" i="8" s="1"/>
  <c r="J21" i="8"/>
  <c r="K21" i="8" s="1"/>
  <c r="C199" i="8"/>
  <c r="J5" i="8"/>
  <c r="I4" i="21"/>
  <c r="J13" i="20"/>
  <c r="F197" i="8"/>
  <c r="F24" i="21"/>
  <c r="D199" i="8"/>
  <c r="AA14" i="21"/>
  <c r="J14" i="8"/>
  <c r="J15" i="8"/>
  <c r="H63" i="1"/>
  <c r="H112" i="8" s="1"/>
  <c r="H164" i="8" s="1"/>
  <c r="H18" i="2" s="1"/>
  <c r="H42" i="2" s="1"/>
  <c r="B15" i="19"/>
  <c r="F148" i="8"/>
  <c r="J25" i="8"/>
  <c r="F57" i="8"/>
  <c r="F77" i="8" s="1"/>
  <c r="F74" i="1"/>
  <c r="F114" i="8" s="1"/>
  <c r="F113" i="8" s="1"/>
  <c r="I145" i="8"/>
  <c r="I103" i="8"/>
  <c r="I137" i="8"/>
  <c r="I139" i="8"/>
  <c r="I99" i="8"/>
  <c r="G141" i="8"/>
  <c r="H65" i="1"/>
  <c r="I24" i="18" s="1"/>
  <c r="I43" i="5"/>
  <c r="I56" i="5" s="1"/>
  <c r="M12" i="17"/>
  <c r="K71" i="18" s="1"/>
  <c r="H140" i="8"/>
  <c r="H66" i="1"/>
  <c r="I26" i="18" s="1"/>
  <c r="F157" i="8"/>
  <c r="B16" i="19"/>
  <c r="I132" i="5"/>
  <c r="I75" i="18"/>
  <c r="I76" i="18"/>
  <c r="I140" i="5"/>
  <c r="D38" i="2"/>
  <c r="D39" i="2" s="1"/>
  <c r="J27" i="8"/>
  <c r="K16" i="8" s="1"/>
  <c r="I17" i="8"/>
  <c r="I114" i="5"/>
  <c r="I48" i="5"/>
  <c r="I59" i="5" s="1"/>
  <c r="J11" i="8"/>
  <c r="J22" i="8"/>
  <c r="J26" i="8"/>
  <c r="I6" i="5"/>
  <c r="H63" i="5"/>
  <c r="J9" i="8"/>
  <c r="AG8" i="6"/>
  <c r="F248" i="8"/>
  <c r="I100" i="5"/>
  <c r="H292" i="8"/>
  <c r="J20" i="8"/>
  <c r="G151" i="5"/>
  <c r="H141" i="5"/>
  <c r="G285" i="8"/>
  <c r="H30" i="5"/>
  <c r="H31" i="5"/>
  <c r="H32" i="5"/>
  <c r="H36" i="5"/>
  <c r="H35" i="5"/>
  <c r="H34" i="5"/>
  <c r="J75" i="8"/>
  <c r="J126" i="8" s="1"/>
  <c r="K33" i="8"/>
  <c r="I246" i="8"/>
  <c r="I195" i="8"/>
  <c r="AI16" i="6"/>
  <c r="AK62" i="18"/>
  <c r="AJ16" i="6" s="1"/>
  <c r="I133" i="5"/>
  <c r="H86" i="5"/>
  <c r="H181" i="8" s="1"/>
  <c r="G37" i="5"/>
  <c r="U52" i="5"/>
  <c r="V49" i="5"/>
  <c r="G83" i="8"/>
  <c r="E308" i="8"/>
  <c r="I147" i="5"/>
  <c r="I131" i="5"/>
  <c r="I288" i="8"/>
  <c r="K4" i="18"/>
  <c r="K3" i="18"/>
  <c r="L2" i="18"/>
  <c r="I289" i="8"/>
  <c r="I138" i="5"/>
  <c r="I113" i="5"/>
  <c r="I136" i="5"/>
  <c r="J82" i="5"/>
  <c r="J83" i="5" s="1"/>
  <c r="J27" i="5"/>
  <c r="J21" i="5"/>
  <c r="J22" i="5" s="1"/>
  <c r="J23" i="5"/>
  <c r="J25" i="5"/>
  <c r="J26" i="5" s="1"/>
  <c r="J84" i="5"/>
  <c r="J80" i="5"/>
  <c r="J78" i="5"/>
  <c r="J79" i="5" s="1"/>
  <c r="I145" i="5"/>
  <c r="I295" i="8"/>
  <c r="I31" i="7"/>
  <c r="I18" i="7"/>
  <c r="H150" i="5"/>
  <c r="I149" i="5"/>
  <c r="F38" i="5"/>
  <c r="F39" i="5" s="1"/>
  <c r="K6" i="7"/>
  <c r="J7" i="7"/>
  <c r="I290" i="8"/>
  <c r="I139" i="5"/>
  <c r="I130" i="5"/>
  <c r="I76" i="5"/>
  <c r="I99" i="5"/>
  <c r="I287" i="8"/>
  <c r="I134" i="5"/>
  <c r="I291" i="8"/>
  <c r="C15" i="2"/>
  <c r="C38" i="2"/>
  <c r="C39" i="2" s="1"/>
  <c r="N8" i="17"/>
  <c r="L67" i="18" s="1"/>
  <c r="S47" i="5"/>
  <c r="T44" i="5"/>
  <c r="H286" i="8"/>
  <c r="I148" i="5"/>
  <c r="I28" i="5"/>
  <c r="I85" i="5"/>
  <c r="I293" i="8"/>
  <c r="I143" i="5"/>
  <c r="J75" i="5"/>
  <c r="J66" i="5"/>
  <c r="J68" i="5"/>
  <c r="J18" i="5"/>
  <c r="J15" i="5"/>
  <c r="J12" i="5"/>
  <c r="J14" i="5"/>
  <c r="J74" i="5"/>
  <c r="J10" i="5"/>
  <c r="J73" i="5"/>
  <c r="J65" i="5"/>
  <c r="J72" i="5"/>
  <c r="J11" i="5"/>
  <c r="J67" i="5"/>
  <c r="J16" i="5"/>
  <c r="J17" i="5"/>
  <c r="J69" i="5"/>
  <c r="J9" i="5"/>
  <c r="J71" i="5"/>
  <c r="J8" i="5"/>
  <c r="N10" i="17"/>
  <c r="L69" i="18" s="1"/>
  <c r="D89" i="8"/>
  <c r="E69" i="8"/>
  <c r="I294" i="8"/>
  <c r="I144" i="5"/>
  <c r="I19" i="5"/>
  <c r="I137" i="5"/>
  <c r="G33" i="5"/>
  <c r="H29" i="5"/>
  <c r="K14" i="8" l="1"/>
  <c r="B119" i="8"/>
  <c r="E39" i="8"/>
  <c r="E40" i="8" s="1"/>
  <c r="H66" i="8"/>
  <c r="H67" i="8" s="1"/>
  <c r="I65" i="8" s="1"/>
  <c r="D79" i="8"/>
  <c r="D10" i="6" s="1"/>
  <c r="D11" i="6" s="1"/>
  <c r="D15" i="6" s="1"/>
  <c r="D17" i="6" s="1"/>
  <c r="D60" i="8"/>
  <c r="G85" i="8"/>
  <c r="G46" i="8"/>
  <c r="G47" i="8" s="1"/>
  <c r="H45" i="8" s="1"/>
  <c r="E41" i="8"/>
  <c r="F39" i="8" s="1"/>
  <c r="H52" i="8"/>
  <c r="H97" i="8"/>
  <c r="H37" i="8" s="1"/>
  <c r="F108" i="8"/>
  <c r="F149" i="8"/>
  <c r="F26" i="21"/>
  <c r="B120" i="8"/>
  <c r="E26" i="21"/>
  <c r="I63" i="8"/>
  <c r="I49" i="8"/>
  <c r="J49" i="8" s="1"/>
  <c r="H98" i="8"/>
  <c r="H43" i="8" s="1"/>
  <c r="H137" i="8"/>
  <c r="G152" i="8"/>
  <c r="G154" i="8" s="1"/>
  <c r="H144" i="8"/>
  <c r="H152" i="8" s="1"/>
  <c r="H102" i="8"/>
  <c r="E198" i="8"/>
  <c r="E199" i="8" s="1"/>
  <c r="E14" i="2"/>
  <c r="E182" i="8"/>
  <c r="G74" i="1"/>
  <c r="G114" i="8" s="1"/>
  <c r="G113" i="8" s="1"/>
  <c r="G147" i="8"/>
  <c r="G104" i="8"/>
  <c r="G105" i="8" s="1"/>
  <c r="G106" i="8" s="1"/>
  <c r="K19" i="8"/>
  <c r="L8" i="8" s="1"/>
  <c r="L74" i="18"/>
  <c r="K10" i="8"/>
  <c r="L21" i="8" s="1"/>
  <c r="I164" i="8"/>
  <c r="I18" i="2" s="1"/>
  <c r="I42" i="2" s="1"/>
  <c r="K24" i="8"/>
  <c r="L24" i="8" s="1"/>
  <c r="G197" i="8"/>
  <c r="G24" i="21"/>
  <c r="K5" i="8"/>
  <c r="J4" i="21"/>
  <c r="K13" i="20"/>
  <c r="AB14" i="21"/>
  <c r="K26" i="8"/>
  <c r="K25" i="8"/>
  <c r="L25" i="8" s="1"/>
  <c r="G57" i="8"/>
  <c r="G77" i="8" s="1"/>
  <c r="B19" i="19"/>
  <c r="I144" i="8"/>
  <c r="I146" i="8" s="1"/>
  <c r="I102" i="8"/>
  <c r="H147" i="8"/>
  <c r="H148" i="8" s="1"/>
  <c r="H104" i="8"/>
  <c r="I136" i="8"/>
  <c r="I138" i="8" s="1"/>
  <c r="I97" i="8"/>
  <c r="I100" i="8" s="1"/>
  <c r="K27" i="8"/>
  <c r="L16" i="8" s="1"/>
  <c r="F198" i="8"/>
  <c r="F14" i="2"/>
  <c r="F182" i="8"/>
  <c r="I153" i="8"/>
  <c r="H73" i="1"/>
  <c r="B22" i="19"/>
  <c r="I140" i="8"/>
  <c r="N12" i="17"/>
  <c r="L71" i="18" s="1"/>
  <c r="J148" i="8"/>
  <c r="J146" i="8"/>
  <c r="J75" i="18"/>
  <c r="J76" i="18"/>
  <c r="J43" i="5"/>
  <c r="J56" i="5" s="1"/>
  <c r="J114" i="5"/>
  <c r="K15" i="8"/>
  <c r="K11" i="8"/>
  <c r="J48" i="5"/>
  <c r="J59" i="5" s="1"/>
  <c r="J17" i="8"/>
  <c r="K22" i="8"/>
  <c r="J100" i="5"/>
  <c r="J6" i="5"/>
  <c r="I63" i="5"/>
  <c r="AH8" i="6"/>
  <c r="K9" i="8"/>
  <c r="K20" i="8"/>
  <c r="I86" i="5"/>
  <c r="I181" i="8" s="1"/>
  <c r="H151" i="5"/>
  <c r="H285" i="8"/>
  <c r="G248" i="8"/>
  <c r="J140" i="5"/>
  <c r="I141" i="5"/>
  <c r="I30" i="5"/>
  <c r="I31" i="5"/>
  <c r="I32" i="5"/>
  <c r="I35" i="5"/>
  <c r="I36" i="5"/>
  <c r="I34" i="5"/>
  <c r="G38" i="5"/>
  <c r="G39" i="5" s="1"/>
  <c r="F308" i="8"/>
  <c r="J195" i="8"/>
  <c r="J246" i="8"/>
  <c r="V52" i="5"/>
  <c r="W49" i="5"/>
  <c r="J133" i="5"/>
  <c r="H33" i="5"/>
  <c r="J149" i="5"/>
  <c r="K75" i="8"/>
  <c r="K126" i="8" s="1"/>
  <c r="L33" i="8"/>
  <c r="I150" i="5"/>
  <c r="I286" i="8"/>
  <c r="J290" i="8"/>
  <c r="J139" i="5"/>
  <c r="K7" i="7"/>
  <c r="L6" i="7"/>
  <c r="J144" i="5"/>
  <c r="J294" i="8"/>
  <c r="J8" i="7"/>
  <c r="J19" i="5"/>
  <c r="J137" i="5"/>
  <c r="J147" i="5"/>
  <c r="O10" i="17"/>
  <c r="M69" i="18" s="1"/>
  <c r="J113" i="5"/>
  <c r="J136" i="5"/>
  <c r="K69" i="5"/>
  <c r="K12" i="5"/>
  <c r="K15" i="5"/>
  <c r="K72" i="5"/>
  <c r="K10" i="5"/>
  <c r="K11" i="5"/>
  <c r="K73" i="5"/>
  <c r="K67" i="5"/>
  <c r="K71" i="5"/>
  <c r="K17" i="5"/>
  <c r="K18" i="5"/>
  <c r="K65" i="5"/>
  <c r="K14" i="5"/>
  <c r="K9" i="5"/>
  <c r="K16" i="5"/>
  <c r="K8" i="5"/>
  <c r="K74" i="5"/>
  <c r="K66" i="5"/>
  <c r="K68" i="5"/>
  <c r="K75" i="5"/>
  <c r="J31" i="7"/>
  <c r="J18" i="7"/>
  <c r="J295" i="8"/>
  <c r="J145" i="5"/>
  <c r="L3" i="18"/>
  <c r="L4" i="18"/>
  <c r="M2" i="18"/>
  <c r="J287" i="8"/>
  <c r="J130" i="5"/>
  <c r="J76" i="5"/>
  <c r="J99" i="5"/>
  <c r="J134" i="5"/>
  <c r="J291" i="8"/>
  <c r="U44" i="5"/>
  <c r="T47" i="5"/>
  <c r="E89" i="8"/>
  <c r="F69" i="8"/>
  <c r="K27" i="5"/>
  <c r="K25" i="5"/>
  <c r="K26" i="5" s="1"/>
  <c r="K23" i="5"/>
  <c r="K82" i="5"/>
  <c r="K83" i="5" s="1"/>
  <c r="K78" i="5"/>
  <c r="K79" i="5" s="1"/>
  <c r="K84" i="5"/>
  <c r="K21" i="5"/>
  <c r="K22" i="5" s="1"/>
  <c r="K80" i="5"/>
  <c r="J138" i="5"/>
  <c r="J289" i="8"/>
  <c r="J131" i="5"/>
  <c r="J288" i="8"/>
  <c r="O8" i="17"/>
  <c r="M67" i="18" s="1"/>
  <c r="J85" i="5"/>
  <c r="J293" i="8"/>
  <c r="J143" i="5"/>
  <c r="J163" i="8"/>
  <c r="J20" i="2" s="1"/>
  <c r="J263" i="8"/>
  <c r="I29" i="5"/>
  <c r="H37" i="5"/>
  <c r="J132" i="5"/>
  <c r="I292" i="8"/>
  <c r="J148" i="5"/>
  <c r="J28" i="5"/>
  <c r="E101" i="5" l="1"/>
  <c r="M74" i="18"/>
  <c r="G86" i="8"/>
  <c r="G87" i="8" s="1"/>
  <c r="I66" i="8"/>
  <c r="I67" i="8" s="1"/>
  <c r="J65" i="8" s="1"/>
  <c r="L10" i="8"/>
  <c r="L19" i="8"/>
  <c r="M8" i="8" s="1"/>
  <c r="H85" i="8"/>
  <c r="D61" i="8"/>
  <c r="E59" i="8" s="1"/>
  <c r="D80" i="8"/>
  <c r="D81" i="8" s="1"/>
  <c r="D307" i="8" s="1"/>
  <c r="F101" i="5"/>
  <c r="H53" i="8"/>
  <c r="F40" i="8"/>
  <c r="G25" i="21"/>
  <c r="G26" i="21" s="1"/>
  <c r="H83" i="8"/>
  <c r="G108" i="8"/>
  <c r="I43" i="8"/>
  <c r="J43" i="8" s="1"/>
  <c r="J63" i="8"/>
  <c r="K63" i="8" s="1"/>
  <c r="H105" i="8"/>
  <c r="H106" i="8" s="1"/>
  <c r="B117" i="8" s="1"/>
  <c r="H100" i="8"/>
  <c r="H153" i="8"/>
  <c r="H154" i="8" s="1"/>
  <c r="H138" i="8"/>
  <c r="H141" i="8" s="1"/>
  <c r="H146" i="8"/>
  <c r="H149" i="8" s="1"/>
  <c r="E15" i="2"/>
  <c r="E38" i="2"/>
  <c r="E39" i="2" s="1"/>
  <c r="H74" i="1"/>
  <c r="H114" i="8" s="1"/>
  <c r="H113" i="8" s="1"/>
  <c r="I29" i="18"/>
  <c r="H107" i="8" s="1"/>
  <c r="G148" i="8"/>
  <c r="G149" i="8" s="1"/>
  <c r="G155" i="8"/>
  <c r="G156" i="8" s="1"/>
  <c r="G157" i="8" s="1"/>
  <c r="G198" i="8" s="1"/>
  <c r="G199" i="8" s="1"/>
  <c r="L13" i="8"/>
  <c r="H248" i="8"/>
  <c r="H24" i="21"/>
  <c r="F199" i="8"/>
  <c r="L5" i="8"/>
  <c r="K4" i="21"/>
  <c r="L13" i="20"/>
  <c r="AC14" i="21"/>
  <c r="L22" i="8"/>
  <c r="L14" i="8"/>
  <c r="M14" i="8" s="1"/>
  <c r="M21" i="8"/>
  <c r="L15" i="8"/>
  <c r="H57" i="8"/>
  <c r="I57" i="8" s="1"/>
  <c r="I37" i="8"/>
  <c r="J37" i="8" s="1"/>
  <c r="L27" i="8"/>
  <c r="M16" i="8" s="1"/>
  <c r="C16" i="19"/>
  <c r="K48" i="5"/>
  <c r="K59" i="5" s="1"/>
  <c r="C17" i="19"/>
  <c r="C18" i="19"/>
  <c r="C15" i="19"/>
  <c r="I147" i="8"/>
  <c r="I104" i="8"/>
  <c r="I105" i="8" s="1"/>
  <c r="I106" i="8" s="1"/>
  <c r="J149" i="8"/>
  <c r="H155" i="8"/>
  <c r="H156" i="8" s="1"/>
  <c r="K114" i="5"/>
  <c r="I152" i="8"/>
  <c r="I154" i="8" s="1"/>
  <c r="J140" i="8"/>
  <c r="J155" i="8"/>
  <c r="J156" i="8" s="1"/>
  <c r="J153" i="8"/>
  <c r="J113" i="8"/>
  <c r="J114" i="8" s="1"/>
  <c r="I141" i="8"/>
  <c r="K49" i="8"/>
  <c r="K153" i="8"/>
  <c r="K148" i="8"/>
  <c r="I107" i="8"/>
  <c r="B21" i="19"/>
  <c r="J152" i="8"/>
  <c r="J138" i="8"/>
  <c r="O12" i="17"/>
  <c r="M71" i="18" s="1"/>
  <c r="F15" i="2"/>
  <c r="F38" i="2"/>
  <c r="F39" i="2" s="1"/>
  <c r="K75" i="18"/>
  <c r="K76" i="18"/>
  <c r="L26" i="8"/>
  <c r="L11" i="8"/>
  <c r="K43" i="5"/>
  <c r="K56" i="5" s="1"/>
  <c r="K17" i="8"/>
  <c r="M10" i="8"/>
  <c r="K147" i="5"/>
  <c r="J63" i="5"/>
  <c r="K6" i="5"/>
  <c r="L9" i="8"/>
  <c r="AI8" i="6"/>
  <c r="AJ8" i="6"/>
  <c r="K100" i="5"/>
  <c r="L20" i="8"/>
  <c r="H197" i="8"/>
  <c r="I285" i="8"/>
  <c r="I151" i="5"/>
  <c r="M13" i="8"/>
  <c r="J292" i="8"/>
  <c r="J141" i="5"/>
  <c r="I33" i="5"/>
  <c r="J32" i="5"/>
  <c r="J30" i="5"/>
  <c r="J31" i="5"/>
  <c r="J36" i="5"/>
  <c r="J34" i="5"/>
  <c r="J35" i="5"/>
  <c r="H38" i="5"/>
  <c r="H39" i="5" s="1"/>
  <c r="G308" i="8"/>
  <c r="K133" i="5"/>
  <c r="K195" i="8"/>
  <c r="K246" i="8"/>
  <c r="K28" i="5"/>
  <c r="M33" i="8"/>
  <c r="L75" i="8"/>
  <c r="L126" i="8" s="1"/>
  <c r="W52" i="5"/>
  <c r="X49" i="5"/>
  <c r="J29" i="5"/>
  <c r="K139" i="5"/>
  <c r="K290" i="8"/>
  <c r="K134" i="5"/>
  <c r="K291" i="8"/>
  <c r="J44" i="2"/>
  <c r="L12" i="5"/>
  <c r="L71" i="5"/>
  <c r="L66" i="5"/>
  <c r="L18" i="5"/>
  <c r="L75" i="5"/>
  <c r="L74" i="5"/>
  <c r="L16" i="5"/>
  <c r="L10" i="5"/>
  <c r="L65" i="5"/>
  <c r="L11" i="5"/>
  <c r="L72" i="5"/>
  <c r="L8" i="5"/>
  <c r="L15" i="5"/>
  <c r="L17" i="5"/>
  <c r="L68" i="5"/>
  <c r="L14" i="5"/>
  <c r="L9" i="5"/>
  <c r="L67" i="5"/>
  <c r="L69" i="5"/>
  <c r="L73" i="5"/>
  <c r="K144" i="5"/>
  <c r="K294" i="8"/>
  <c r="K163" i="8"/>
  <c r="K20" i="2" s="1"/>
  <c r="K263" i="8"/>
  <c r="K130" i="5"/>
  <c r="K76" i="5"/>
  <c r="K99" i="5"/>
  <c r="K287" i="8"/>
  <c r="J104" i="5"/>
  <c r="J86" i="5"/>
  <c r="J181" i="8" s="1"/>
  <c r="K149" i="5"/>
  <c r="K140" i="5"/>
  <c r="K19" i="5"/>
  <c r="K132" i="5"/>
  <c r="K137" i="5"/>
  <c r="M4" i="18"/>
  <c r="N2" i="18"/>
  <c r="N74" i="18" s="1"/>
  <c r="M3" i="18"/>
  <c r="K131" i="5"/>
  <c r="K288" i="8"/>
  <c r="L27" i="5"/>
  <c r="L84" i="5"/>
  <c r="L21" i="5"/>
  <c r="L22" i="5" s="1"/>
  <c r="L23" i="5"/>
  <c r="L25" i="5"/>
  <c r="L26" i="5" s="1"/>
  <c r="L78" i="5"/>
  <c r="L79" i="5" s="1"/>
  <c r="L82" i="5"/>
  <c r="L83" i="5" s="1"/>
  <c r="L148" i="5" s="1"/>
  <c r="L80" i="5"/>
  <c r="K31" i="7"/>
  <c r="K18" i="7"/>
  <c r="J150" i="5"/>
  <c r="K148" i="5"/>
  <c r="P8" i="17"/>
  <c r="N67" i="18" s="1"/>
  <c r="K136" i="5"/>
  <c r="K113" i="5"/>
  <c r="P10" i="17"/>
  <c r="N69" i="18" s="1"/>
  <c r="J32" i="7"/>
  <c r="K295" i="8"/>
  <c r="K145" i="5"/>
  <c r="K85" i="5"/>
  <c r="K293" i="8"/>
  <c r="K143" i="5"/>
  <c r="F89" i="8"/>
  <c r="G69" i="8"/>
  <c r="U47" i="5"/>
  <c r="V44" i="5"/>
  <c r="K8" i="7"/>
  <c r="M24" i="8"/>
  <c r="K289" i="8"/>
  <c r="K138" i="5"/>
  <c r="M6" i="7"/>
  <c r="L7" i="7"/>
  <c r="J286" i="8"/>
  <c r="I37" i="5"/>
  <c r="M19" i="8" l="1"/>
  <c r="N19" i="8" s="1"/>
  <c r="I52" i="8"/>
  <c r="I53" i="8" s="1"/>
  <c r="J51" i="8" s="1"/>
  <c r="I51" i="8"/>
  <c r="H46" i="8"/>
  <c r="H86" i="8" s="1"/>
  <c r="H87" i="8" s="1"/>
  <c r="H308" i="8" s="1"/>
  <c r="E79" i="8"/>
  <c r="E10" i="6" s="1"/>
  <c r="E11" i="6" s="1"/>
  <c r="E60" i="8"/>
  <c r="F41" i="8"/>
  <c r="G39" i="8" s="1"/>
  <c r="H157" i="8"/>
  <c r="H14" i="2" s="1"/>
  <c r="H38" i="2" s="1"/>
  <c r="H39" i="2" s="1"/>
  <c r="J66" i="8"/>
  <c r="J67" i="8" s="1"/>
  <c r="B118" i="8"/>
  <c r="I83" i="8"/>
  <c r="G14" i="2"/>
  <c r="G38" i="2" s="1"/>
  <c r="G39" i="2" s="1"/>
  <c r="G182" i="8"/>
  <c r="N10" i="8"/>
  <c r="J164" i="8"/>
  <c r="J18" i="2" s="1"/>
  <c r="J42" i="2" s="1"/>
  <c r="I25" i="21"/>
  <c r="M25" i="8"/>
  <c r="N25" i="8" s="1"/>
  <c r="H108" i="8"/>
  <c r="H25" i="21"/>
  <c r="C33" i="21" s="1"/>
  <c r="M5" i="8"/>
  <c r="L4" i="21"/>
  <c r="M13" i="20"/>
  <c r="H26" i="21"/>
  <c r="I197" i="8"/>
  <c r="I24" i="21"/>
  <c r="AD14" i="21"/>
  <c r="L43" i="5"/>
  <c r="L56" i="5" s="1"/>
  <c r="M22" i="8"/>
  <c r="N8" i="8"/>
  <c r="O19" i="8" s="1"/>
  <c r="H77" i="8"/>
  <c r="M27" i="8"/>
  <c r="N27" i="8" s="1"/>
  <c r="M26" i="8"/>
  <c r="J141" i="8"/>
  <c r="I108" i="8"/>
  <c r="C19" i="19"/>
  <c r="J154" i="8"/>
  <c r="J157" i="8" s="1"/>
  <c r="I148" i="8"/>
  <c r="I149" i="8" s="1"/>
  <c r="I155" i="8"/>
  <c r="I156" i="8" s="1"/>
  <c r="I157" i="8" s="1"/>
  <c r="L63" i="8"/>
  <c r="L153" i="8"/>
  <c r="L49" i="8"/>
  <c r="L146" i="8"/>
  <c r="L148" i="8"/>
  <c r="K146" i="8"/>
  <c r="K149" i="8" s="1"/>
  <c r="P12" i="17"/>
  <c r="N71" i="18" s="1"/>
  <c r="K140" i="8"/>
  <c r="K155" i="8"/>
  <c r="K156" i="8" s="1"/>
  <c r="K112" i="8"/>
  <c r="K164" i="8" s="1"/>
  <c r="K18" i="2" s="1"/>
  <c r="K42" i="2" s="1"/>
  <c r="K138" i="8"/>
  <c r="K152" i="8"/>
  <c r="K154" i="8" s="1"/>
  <c r="K113" i="8"/>
  <c r="K114" i="8" s="1"/>
  <c r="M11" i="8"/>
  <c r="L75" i="18"/>
  <c r="L76" i="18"/>
  <c r="L114" i="5"/>
  <c r="M15" i="8"/>
  <c r="L17" i="8"/>
  <c r="J285" i="8"/>
  <c r="L48" i="5"/>
  <c r="L59" i="5" s="1"/>
  <c r="M9" i="8"/>
  <c r="N21" i="8"/>
  <c r="L100" i="5"/>
  <c r="K29" i="5"/>
  <c r="M20" i="8"/>
  <c r="L6" i="5"/>
  <c r="K63" i="5"/>
  <c r="J151" i="5"/>
  <c r="K86" i="5"/>
  <c r="K181" i="8" s="1"/>
  <c r="I38" i="5"/>
  <c r="I39" i="5" s="1"/>
  <c r="I248" i="8"/>
  <c r="K292" i="8"/>
  <c r="K32" i="5"/>
  <c r="K30" i="5"/>
  <c r="K31" i="5"/>
  <c r="K34" i="5"/>
  <c r="K35" i="5"/>
  <c r="K36" i="5"/>
  <c r="K43" i="8"/>
  <c r="J83" i="8"/>
  <c r="K37" i="8"/>
  <c r="L132" i="5"/>
  <c r="Y49" i="5"/>
  <c r="X52" i="5"/>
  <c r="N33" i="8"/>
  <c r="M75" i="8"/>
  <c r="M126" i="8" s="1"/>
  <c r="L28" i="5"/>
  <c r="L246" i="8"/>
  <c r="L195" i="8"/>
  <c r="L147" i="5"/>
  <c r="K141" i="5"/>
  <c r="L140" i="5"/>
  <c r="Q8" i="17"/>
  <c r="O67" i="18" s="1"/>
  <c r="L294" i="8"/>
  <c r="L144" i="5"/>
  <c r="N59" i="18"/>
  <c r="O2" i="18"/>
  <c r="O74" i="18" s="1"/>
  <c r="N3" i="18"/>
  <c r="N4" i="18"/>
  <c r="K44" i="2"/>
  <c r="L113" i="5"/>
  <c r="L136" i="5"/>
  <c r="M7" i="7"/>
  <c r="N6" i="7"/>
  <c r="N24" i="8"/>
  <c r="K32" i="7"/>
  <c r="Q10" i="17"/>
  <c r="O69" i="18" s="1"/>
  <c r="L145" i="5"/>
  <c r="L295" i="8"/>
  <c r="L134" i="5"/>
  <c r="L291" i="8"/>
  <c r="L131" i="5"/>
  <c r="L288" i="8"/>
  <c r="K150" i="5"/>
  <c r="N13" i="8"/>
  <c r="L149" i="5"/>
  <c r="L133" i="5"/>
  <c r="L137" i="5"/>
  <c r="K104" i="5"/>
  <c r="L76" i="5"/>
  <c r="L287" i="8"/>
  <c r="L99" i="5"/>
  <c r="L130" i="5"/>
  <c r="H69" i="8"/>
  <c r="G89" i="8"/>
  <c r="M65" i="5"/>
  <c r="M11" i="5"/>
  <c r="M75" i="5"/>
  <c r="M72" i="5"/>
  <c r="M14" i="5"/>
  <c r="M67" i="5"/>
  <c r="M8" i="5"/>
  <c r="M66" i="5"/>
  <c r="M71" i="5"/>
  <c r="M69" i="5"/>
  <c r="M9" i="5"/>
  <c r="M16" i="5"/>
  <c r="M73" i="5"/>
  <c r="M17" i="5"/>
  <c r="M15" i="5"/>
  <c r="M10" i="5"/>
  <c r="M12" i="5"/>
  <c r="M74" i="5"/>
  <c r="M18" i="5"/>
  <c r="M68" i="5"/>
  <c r="L11" i="7"/>
  <c r="L8" i="7"/>
  <c r="L139" i="5"/>
  <c r="L290" i="8"/>
  <c r="L31" i="7"/>
  <c r="L18" i="7"/>
  <c r="V47" i="5"/>
  <c r="W44" i="5"/>
  <c r="M82" i="5"/>
  <c r="M83" i="5" s="1"/>
  <c r="M27" i="5"/>
  <c r="M21" i="5"/>
  <c r="M22" i="5" s="1"/>
  <c r="M78" i="5"/>
  <c r="M79" i="5" s="1"/>
  <c r="M23" i="5"/>
  <c r="M80" i="5"/>
  <c r="M25" i="5"/>
  <c r="M26" i="5" s="1"/>
  <c r="M84" i="5"/>
  <c r="L85" i="5"/>
  <c r="L143" i="5"/>
  <c r="L293" i="8"/>
  <c r="L263" i="8"/>
  <c r="L163" i="8"/>
  <c r="L20" i="2" s="1"/>
  <c r="J57" i="8"/>
  <c r="I77" i="8"/>
  <c r="L289" i="8"/>
  <c r="L138" i="5"/>
  <c r="J37" i="5"/>
  <c r="J33" i="5"/>
  <c r="K286" i="8"/>
  <c r="L19" i="5"/>
  <c r="H47" i="8" l="1"/>
  <c r="I45" i="8" s="1"/>
  <c r="K65" i="8"/>
  <c r="K66" i="8" s="1"/>
  <c r="K67" i="8" s="1"/>
  <c r="L65" i="8" s="1"/>
  <c r="L66" i="8" s="1"/>
  <c r="L67" i="8" s="1"/>
  <c r="M65" i="8" s="1"/>
  <c r="H15" i="2"/>
  <c r="H182" i="8"/>
  <c r="E61" i="8"/>
  <c r="F59" i="8" s="1"/>
  <c r="E80" i="8"/>
  <c r="E81" i="8" s="1"/>
  <c r="G101" i="5"/>
  <c r="G40" i="8"/>
  <c r="J52" i="8"/>
  <c r="H198" i="8"/>
  <c r="H199" i="8" s="1"/>
  <c r="G15" i="2"/>
  <c r="O21" i="8"/>
  <c r="I26" i="21"/>
  <c r="N14" i="8"/>
  <c r="O14" i="8" s="1"/>
  <c r="N5" i="8"/>
  <c r="M4" i="21"/>
  <c r="N13" i="20"/>
  <c r="J248" i="8"/>
  <c r="J24" i="21"/>
  <c r="J26" i="21" s="1"/>
  <c r="AE14" i="21"/>
  <c r="M43" i="5"/>
  <c r="M56" i="5" s="1"/>
  <c r="N22" i="8"/>
  <c r="O8" i="8"/>
  <c r="P8" i="8" s="1"/>
  <c r="N26" i="8"/>
  <c r="N114" i="5" s="1"/>
  <c r="N16" i="8"/>
  <c r="O16" i="8" s="1"/>
  <c r="M114" i="5"/>
  <c r="M48" i="5"/>
  <c r="M59" i="5" s="1"/>
  <c r="K157" i="8"/>
  <c r="K14" i="2" s="1"/>
  <c r="P19" i="8"/>
  <c r="N11" i="8"/>
  <c r="O11" i="8" s="1"/>
  <c r="N15" i="8"/>
  <c r="K141" i="8"/>
  <c r="M63" i="8"/>
  <c r="M49" i="8"/>
  <c r="M148" i="8"/>
  <c r="J182" i="8"/>
  <c r="J198" i="8"/>
  <c r="J14" i="2"/>
  <c r="L140" i="8"/>
  <c r="L155" i="8"/>
  <c r="L156" i="8" s="1"/>
  <c r="L112" i="8"/>
  <c r="L113" i="8"/>
  <c r="L114" i="8" s="1"/>
  <c r="I182" i="8"/>
  <c r="I14" i="2"/>
  <c r="I198" i="8"/>
  <c r="K182" i="8"/>
  <c r="Q12" i="17"/>
  <c r="O71" i="18" s="1"/>
  <c r="L149" i="8"/>
  <c r="L138" i="8"/>
  <c r="L152" i="8"/>
  <c r="L154" i="8" s="1"/>
  <c r="M17" i="8"/>
  <c r="M75" i="18"/>
  <c r="M76" i="18"/>
  <c r="O10" i="8"/>
  <c r="P10" i="8" s="1"/>
  <c r="N20" i="8"/>
  <c r="N9" i="8"/>
  <c r="M100" i="5"/>
  <c r="L63" i="5"/>
  <c r="M6" i="5"/>
  <c r="K151" i="5"/>
  <c r="L292" i="8"/>
  <c r="J197" i="8"/>
  <c r="K285" i="8"/>
  <c r="L86" i="5"/>
  <c r="L181" i="8" s="1"/>
  <c r="L29" i="5"/>
  <c r="M149" i="5"/>
  <c r="L32" i="5"/>
  <c r="L30" i="5"/>
  <c r="L31" i="5"/>
  <c r="L35" i="5"/>
  <c r="L34" i="5"/>
  <c r="L36" i="5"/>
  <c r="O33" i="8"/>
  <c r="N75" i="8"/>
  <c r="N126" i="8" s="1"/>
  <c r="M195" i="8"/>
  <c r="M246" i="8"/>
  <c r="Z49" i="5"/>
  <c r="Y52" i="5"/>
  <c r="L37" i="8"/>
  <c r="J38" i="5"/>
  <c r="J39" i="5" s="1"/>
  <c r="M133" i="5"/>
  <c r="L286" i="8"/>
  <c r="L43" i="8"/>
  <c r="K83" i="8"/>
  <c r="O13" i="8"/>
  <c r="M85" i="5"/>
  <c r="M293" i="8"/>
  <c r="M143" i="5"/>
  <c r="L118" i="5"/>
  <c r="I69" i="8"/>
  <c r="H89" i="8"/>
  <c r="O3" i="18"/>
  <c r="O59" i="18"/>
  <c r="P2" i="18"/>
  <c r="P74" i="18" s="1"/>
  <c r="O4" i="18"/>
  <c r="N71" i="5"/>
  <c r="N12" i="5"/>
  <c r="N67" i="5"/>
  <c r="N9" i="5"/>
  <c r="N15" i="5"/>
  <c r="N75" i="5"/>
  <c r="N74" i="5"/>
  <c r="N10" i="5"/>
  <c r="N73" i="5"/>
  <c r="N14" i="5"/>
  <c r="N68" i="5"/>
  <c r="N11" i="5"/>
  <c r="N18" i="5"/>
  <c r="N69" i="5"/>
  <c r="N72" i="5"/>
  <c r="N66" i="5"/>
  <c r="N16" i="5"/>
  <c r="N17" i="5"/>
  <c r="N65" i="5"/>
  <c r="N8" i="5"/>
  <c r="M294" i="8"/>
  <c r="M144" i="5"/>
  <c r="W47" i="5"/>
  <c r="X44" i="5"/>
  <c r="M288" i="8"/>
  <c r="M131" i="5"/>
  <c r="N82" i="5"/>
  <c r="N83" i="5" s="1"/>
  <c r="N25" i="5"/>
  <c r="N26" i="5" s="1"/>
  <c r="N27" i="5"/>
  <c r="N80" i="5"/>
  <c r="N78" i="5"/>
  <c r="N79" i="5" s="1"/>
  <c r="N21" i="5"/>
  <c r="N22" i="5" s="1"/>
  <c r="N23" i="5"/>
  <c r="N84" i="5"/>
  <c r="N149" i="5" s="1"/>
  <c r="M8" i="7"/>
  <c r="M11" i="7"/>
  <c r="K57" i="8"/>
  <c r="J77" i="8"/>
  <c r="L44" i="2"/>
  <c r="L32" i="7"/>
  <c r="L104" i="5"/>
  <c r="M138" i="5"/>
  <c r="M289" i="8"/>
  <c r="M136" i="5"/>
  <c r="M113" i="5"/>
  <c r="M76" i="5"/>
  <c r="M130" i="5"/>
  <c r="M287" i="8"/>
  <c r="M99" i="5"/>
  <c r="R10" i="17"/>
  <c r="P69" i="18" s="1"/>
  <c r="O24" i="8"/>
  <c r="M31" i="7"/>
  <c r="M18" i="7"/>
  <c r="M295" i="8"/>
  <c r="M145" i="5"/>
  <c r="L35" i="7"/>
  <c r="M139" i="5"/>
  <c r="M290" i="8"/>
  <c r="M291" i="8"/>
  <c r="M134" i="5"/>
  <c r="N7" i="7"/>
  <c r="O6" i="7"/>
  <c r="M263" i="8"/>
  <c r="M163" i="8"/>
  <c r="M20" i="2" s="1"/>
  <c r="R8" i="17"/>
  <c r="P67" i="18" s="1"/>
  <c r="M19" i="5"/>
  <c r="M140" i="5"/>
  <c r="M147" i="5"/>
  <c r="M137" i="5"/>
  <c r="L150" i="5"/>
  <c r="M28" i="5"/>
  <c r="M148" i="5"/>
  <c r="M132" i="5"/>
  <c r="L141" i="5"/>
  <c r="K33" i="5"/>
  <c r="K37" i="5"/>
  <c r="I85" i="8" l="1"/>
  <c r="I46" i="8"/>
  <c r="E307" i="8"/>
  <c r="F60" i="8"/>
  <c r="F79" i="8"/>
  <c r="F10" i="6" s="1"/>
  <c r="F11" i="6" s="1"/>
  <c r="G41" i="8"/>
  <c r="H39" i="8" s="1"/>
  <c r="J53" i="8"/>
  <c r="K51" i="8" s="1"/>
  <c r="I47" i="8"/>
  <c r="J45" i="8" s="1"/>
  <c r="I86" i="8"/>
  <c r="I87" i="8" s="1"/>
  <c r="I308" i="8" s="1"/>
  <c r="M66" i="8"/>
  <c r="M67" i="8" s="1"/>
  <c r="N65" i="8" s="1"/>
  <c r="O25" i="8"/>
  <c r="P14" i="8" s="1"/>
  <c r="L164" i="8"/>
  <c r="L18" i="2" s="1"/>
  <c r="L42" i="2" s="1"/>
  <c r="O5" i="8"/>
  <c r="N4" i="21"/>
  <c r="O13" i="20"/>
  <c r="I199" i="8"/>
  <c r="K248" i="8"/>
  <c r="K24" i="21"/>
  <c r="K26" i="21" s="1"/>
  <c r="AF14" i="21"/>
  <c r="N43" i="5"/>
  <c r="N56" i="5" s="1"/>
  <c r="N48" i="5"/>
  <c r="N59" i="5" s="1"/>
  <c r="O26" i="8"/>
  <c r="O15" i="8"/>
  <c r="O27" i="8"/>
  <c r="O22" i="8"/>
  <c r="P22" i="8" s="1"/>
  <c r="J199" i="8"/>
  <c r="K198" i="8"/>
  <c r="L157" i="8"/>
  <c r="L14" i="2" s="1"/>
  <c r="N17" i="8"/>
  <c r="N100" i="5"/>
  <c r="K197" i="8"/>
  <c r="R12" i="17"/>
  <c r="P71" i="18" s="1"/>
  <c r="I15" i="2"/>
  <c r="I38" i="2"/>
  <c r="I39" i="2" s="1"/>
  <c r="L141" i="8"/>
  <c r="M113" i="8"/>
  <c r="M114" i="8" s="1"/>
  <c r="M153" i="8"/>
  <c r="M146" i="8"/>
  <c r="M149" i="8" s="1"/>
  <c r="M140" i="8"/>
  <c r="M155" i="8"/>
  <c r="M156" i="8" s="1"/>
  <c r="L182" i="8"/>
  <c r="N148" i="8"/>
  <c r="N63" i="8"/>
  <c r="N49" i="8"/>
  <c r="K15" i="2"/>
  <c r="K38" i="2"/>
  <c r="K39" i="2" s="1"/>
  <c r="J15" i="2"/>
  <c r="J38" i="2"/>
  <c r="J39" i="2" s="1"/>
  <c r="M112" i="8"/>
  <c r="M164" i="8" s="1"/>
  <c r="M18" i="2" s="1"/>
  <c r="M42" i="2" s="1"/>
  <c r="M152" i="8"/>
  <c r="M138" i="8"/>
  <c r="N75" i="18"/>
  <c r="N76" i="18"/>
  <c r="P21" i="8"/>
  <c r="Q21" i="8" s="1"/>
  <c r="O9" i="8"/>
  <c r="O17" i="8" s="1"/>
  <c r="N148" i="5"/>
  <c r="O20" i="8"/>
  <c r="M63" i="5"/>
  <c r="N6" i="5"/>
  <c r="P13" i="8"/>
  <c r="L285" i="8"/>
  <c r="Q8" i="8"/>
  <c r="Q19" i="8"/>
  <c r="P27" i="8"/>
  <c r="M32" i="5"/>
  <c r="M31" i="5"/>
  <c r="M30" i="5"/>
  <c r="M34" i="5"/>
  <c r="M36" i="5"/>
  <c r="M35" i="5"/>
  <c r="M86" i="5"/>
  <c r="M181" i="8" s="1"/>
  <c r="M43" i="8"/>
  <c r="L83" i="8"/>
  <c r="M37" i="8"/>
  <c r="N37" i="8" s="1"/>
  <c r="O75" i="8"/>
  <c r="O126" i="8" s="1"/>
  <c r="P33" i="8"/>
  <c r="L37" i="5"/>
  <c r="AA49" i="5"/>
  <c r="Z52" i="5"/>
  <c r="N246" i="8"/>
  <c r="N195" i="8"/>
  <c r="M29" i="5"/>
  <c r="N147" i="5"/>
  <c r="N133" i="5"/>
  <c r="N132" i="5"/>
  <c r="S8" i="17"/>
  <c r="Q67" i="18" s="1"/>
  <c r="O23" i="5"/>
  <c r="O27" i="5"/>
  <c r="O80" i="5"/>
  <c r="O84" i="5"/>
  <c r="O82" i="5"/>
  <c r="O83" i="5" s="1"/>
  <c r="O25" i="5"/>
  <c r="O26" i="5" s="1"/>
  <c r="O78" i="5"/>
  <c r="O79" i="5" s="1"/>
  <c r="O21" i="5"/>
  <c r="O22" i="5" s="1"/>
  <c r="L57" i="8"/>
  <c r="K77" i="8"/>
  <c r="N144" i="5"/>
  <c r="N294" i="8"/>
  <c r="N289" i="8"/>
  <c r="N138" i="5"/>
  <c r="N136" i="5"/>
  <c r="N113" i="5"/>
  <c r="N163" i="8"/>
  <c r="N20" i="2" s="1"/>
  <c r="N263" i="8"/>
  <c r="N18" i="7"/>
  <c r="N31" i="7"/>
  <c r="S10" i="17"/>
  <c r="Q69" i="18" s="1"/>
  <c r="M35" i="7"/>
  <c r="M32" i="7"/>
  <c r="N85" i="5"/>
  <c r="N293" i="8"/>
  <c r="N143" i="5"/>
  <c r="X47" i="5"/>
  <c r="Y44" i="5"/>
  <c r="N134" i="5"/>
  <c r="N291" i="8"/>
  <c r="P4" i="18"/>
  <c r="P3" i="18"/>
  <c r="P59" i="18"/>
  <c r="Q2" i="18"/>
  <c r="Q74" i="18" s="1"/>
  <c r="J69" i="8"/>
  <c r="I89" i="8"/>
  <c r="M44" i="2"/>
  <c r="O7" i="7"/>
  <c r="P6" i="7"/>
  <c r="P24" i="8"/>
  <c r="M104" i="5"/>
  <c r="N76" i="5"/>
  <c r="N99" i="5"/>
  <c r="N130" i="5"/>
  <c r="N287" i="8"/>
  <c r="N139" i="5"/>
  <c r="N290" i="8"/>
  <c r="O74" i="5"/>
  <c r="O18" i="5"/>
  <c r="O8" i="5"/>
  <c r="O71" i="5"/>
  <c r="O75" i="5"/>
  <c r="O68" i="5"/>
  <c r="O12" i="5"/>
  <c r="O15" i="5"/>
  <c r="O67" i="5"/>
  <c r="O17" i="5"/>
  <c r="O11" i="5"/>
  <c r="O69" i="5"/>
  <c r="O73" i="5"/>
  <c r="O72" i="5"/>
  <c r="O9" i="5"/>
  <c r="O14" i="5"/>
  <c r="O10" i="5"/>
  <c r="O16" i="5"/>
  <c r="O65" i="5"/>
  <c r="O66" i="5"/>
  <c r="M118" i="5"/>
  <c r="N145" i="5"/>
  <c r="N295" i="8"/>
  <c r="N288" i="8"/>
  <c r="N131" i="5"/>
  <c r="N11" i="7"/>
  <c r="N8" i="7"/>
  <c r="M286" i="8"/>
  <c r="N140" i="5"/>
  <c r="L33" i="5"/>
  <c r="N28" i="5"/>
  <c r="N137" i="5"/>
  <c r="M292" i="8"/>
  <c r="K38" i="5"/>
  <c r="K39" i="5" s="1"/>
  <c r="L151" i="5"/>
  <c r="L24" i="21" s="1"/>
  <c r="L26" i="21" s="1"/>
  <c r="M141" i="5"/>
  <c r="N19" i="5"/>
  <c r="M150" i="5"/>
  <c r="F61" i="8" l="1"/>
  <c r="G59" i="8" s="1"/>
  <c r="F80" i="8"/>
  <c r="F81" i="8" s="1"/>
  <c r="F307" i="8" s="1"/>
  <c r="J46" i="8"/>
  <c r="J85" i="8"/>
  <c r="K52" i="8"/>
  <c r="H101" i="5"/>
  <c r="H40" i="8"/>
  <c r="N66" i="8"/>
  <c r="N67" i="8" s="1"/>
  <c r="O65" i="8" s="1"/>
  <c r="P25" i="8"/>
  <c r="P5" i="8"/>
  <c r="O4" i="21"/>
  <c r="P13" i="20"/>
  <c r="AG14" i="21"/>
  <c r="P15" i="8"/>
  <c r="P26" i="8"/>
  <c r="O48" i="5"/>
  <c r="O59" i="5" s="1"/>
  <c r="O114" i="5"/>
  <c r="P16" i="8"/>
  <c r="Q16" i="8" s="1"/>
  <c r="P11" i="8"/>
  <c r="Q22" i="8" s="1"/>
  <c r="O43" i="5"/>
  <c r="O56" i="5" s="1"/>
  <c r="M154" i="8"/>
  <c r="M157" i="8" s="1"/>
  <c r="L198" i="8"/>
  <c r="K199" i="8"/>
  <c r="N152" i="8"/>
  <c r="N138" i="8"/>
  <c r="N153" i="8"/>
  <c r="N146" i="8"/>
  <c r="N149" i="8" s="1"/>
  <c r="N155" i="8"/>
  <c r="N156" i="8" s="1"/>
  <c r="N140" i="8"/>
  <c r="N141" i="8" s="1"/>
  <c r="L15" i="2"/>
  <c r="L38" i="2"/>
  <c r="L39" i="2" s="1"/>
  <c r="M141" i="8"/>
  <c r="O148" i="8"/>
  <c r="O49" i="8"/>
  <c r="O113" i="8"/>
  <c r="O63" i="8"/>
  <c r="O153" i="8"/>
  <c r="O146" i="8"/>
  <c r="N112" i="8"/>
  <c r="N164" i="8" s="1"/>
  <c r="N18" i="2" s="1"/>
  <c r="N42" i="2" s="1"/>
  <c r="N113" i="8"/>
  <c r="N114" i="8" s="1"/>
  <c r="S12" i="17"/>
  <c r="Q71" i="18" s="1"/>
  <c r="Q14" i="8"/>
  <c r="O75" i="18"/>
  <c r="O76" i="18"/>
  <c r="Q25" i="8"/>
  <c r="Q10" i="8"/>
  <c r="R10" i="8" s="1"/>
  <c r="Q13" i="8"/>
  <c r="O100" i="5"/>
  <c r="P9" i="8"/>
  <c r="P20" i="8"/>
  <c r="P43" i="5" s="1"/>
  <c r="N63" i="5"/>
  <c r="O6" i="5"/>
  <c r="R8" i="8"/>
  <c r="L38" i="5"/>
  <c r="L39" i="5" s="1"/>
  <c r="R19" i="8"/>
  <c r="Q27" i="8"/>
  <c r="O133" i="5"/>
  <c r="N29" i="5"/>
  <c r="O140" i="5"/>
  <c r="N31" i="5"/>
  <c r="N32" i="5"/>
  <c r="N30" i="5"/>
  <c r="N36" i="5"/>
  <c r="N34" i="5"/>
  <c r="N35" i="5"/>
  <c r="O246" i="8"/>
  <c r="O195" i="8"/>
  <c r="P75" i="8"/>
  <c r="P126" i="8" s="1"/>
  <c r="Q33" i="8"/>
  <c r="O137" i="5"/>
  <c r="O149" i="5"/>
  <c r="AA52" i="5"/>
  <c r="AB49" i="5"/>
  <c r="N43" i="8"/>
  <c r="M83" i="8"/>
  <c r="N141" i="5"/>
  <c r="N35" i="7"/>
  <c r="O290" i="8"/>
  <c r="O139" i="5"/>
  <c r="O163" i="8"/>
  <c r="O20" i="2" s="1"/>
  <c r="O263" i="8"/>
  <c r="P16" i="5"/>
  <c r="P73" i="5"/>
  <c r="P15" i="5"/>
  <c r="P18" i="5"/>
  <c r="P10" i="5"/>
  <c r="P68" i="5"/>
  <c r="P11" i="5"/>
  <c r="P12" i="5"/>
  <c r="P71" i="5"/>
  <c r="P67" i="5"/>
  <c r="P69" i="5"/>
  <c r="P74" i="5"/>
  <c r="P66" i="5"/>
  <c r="P17" i="5"/>
  <c r="P72" i="5"/>
  <c r="P137" i="5" s="1"/>
  <c r="P9" i="5"/>
  <c r="P65" i="5"/>
  <c r="P8" i="5"/>
  <c r="P75" i="5"/>
  <c r="P14" i="5"/>
  <c r="N292" i="8"/>
  <c r="O147" i="5"/>
  <c r="O289" i="8"/>
  <c r="O138" i="5"/>
  <c r="Q24" i="8"/>
  <c r="O18" i="7"/>
  <c r="O31" i="7"/>
  <c r="Q4" i="18"/>
  <c r="R2" i="18"/>
  <c r="R74" i="18" s="1"/>
  <c r="Q59" i="18"/>
  <c r="Q3" i="18"/>
  <c r="N44" i="2"/>
  <c r="O143" i="5"/>
  <c r="O293" i="8"/>
  <c r="O85" i="5"/>
  <c r="T8" i="17"/>
  <c r="R67" i="18" s="1"/>
  <c r="N150" i="5"/>
  <c r="O148" i="5"/>
  <c r="N32" i="7"/>
  <c r="L197" i="8"/>
  <c r="L248" i="8"/>
  <c r="N104" i="5"/>
  <c r="O76" i="5"/>
  <c r="O287" i="8"/>
  <c r="O130" i="5"/>
  <c r="O99" i="5"/>
  <c r="Q6" i="7"/>
  <c r="P7" i="7"/>
  <c r="P27" i="5"/>
  <c r="P78" i="5"/>
  <c r="P79" i="5" s="1"/>
  <c r="P21" i="5"/>
  <c r="P22" i="5" s="1"/>
  <c r="P84" i="5"/>
  <c r="P82" i="5"/>
  <c r="P83" i="5" s="1"/>
  <c r="P25" i="5"/>
  <c r="P26" i="5" s="1"/>
  <c r="P80" i="5"/>
  <c r="P23" i="5"/>
  <c r="M57" i="8"/>
  <c r="L77" i="8"/>
  <c r="O144" i="5"/>
  <c r="O294" i="8"/>
  <c r="O145" i="5"/>
  <c r="O295" i="8"/>
  <c r="M33" i="5"/>
  <c r="M37" i="5"/>
  <c r="O19" i="5"/>
  <c r="O28" i="5"/>
  <c r="N118" i="5"/>
  <c r="O288" i="8"/>
  <c r="O131" i="5"/>
  <c r="O291" i="8"/>
  <c r="O134" i="5"/>
  <c r="O113" i="5"/>
  <c r="O136" i="5"/>
  <c r="K69" i="8"/>
  <c r="J89" i="8"/>
  <c r="O11" i="7"/>
  <c r="O8" i="7"/>
  <c r="Z44" i="5"/>
  <c r="Y47" i="5"/>
  <c r="T10" i="17"/>
  <c r="R69" i="18" s="1"/>
  <c r="O132" i="5"/>
  <c r="M285" i="8"/>
  <c r="M151" i="5"/>
  <c r="M24" i="21" s="1"/>
  <c r="M26" i="21" s="1"/>
  <c r="N286" i="8"/>
  <c r="N86" i="5"/>
  <c r="N181" i="8" s="1"/>
  <c r="P149" i="5" l="1"/>
  <c r="G60" i="8"/>
  <c r="G79" i="8"/>
  <c r="G10" i="6" s="1"/>
  <c r="G11" i="6" s="1"/>
  <c r="H41" i="8"/>
  <c r="I39" i="8" s="1"/>
  <c r="K53" i="8"/>
  <c r="L51" i="8" s="1"/>
  <c r="J47" i="8"/>
  <c r="K45" i="8" s="1"/>
  <c r="J86" i="8"/>
  <c r="J87" i="8" s="1"/>
  <c r="J308" i="8" s="1"/>
  <c r="O66" i="8"/>
  <c r="O67" i="8" s="1"/>
  <c r="P65" i="8" s="1"/>
  <c r="Q5" i="8"/>
  <c r="P4" i="21"/>
  <c r="Q13" i="20"/>
  <c r="AH14" i="21"/>
  <c r="Q15" i="8"/>
  <c r="P114" i="5"/>
  <c r="P48" i="5"/>
  <c r="P59" i="5" s="1"/>
  <c r="Q26" i="8"/>
  <c r="Q48" i="5" s="1"/>
  <c r="Q11" i="8"/>
  <c r="R11" i="8" s="1"/>
  <c r="R14" i="8"/>
  <c r="O149" i="8"/>
  <c r="L199" i="8"/>
  <c r="R25" i="8"/>
  <c r="T12" i="17"/>
  <c r="R71" i="18" s="1"/>
  <c r="O138" i="8"/>
  <c r="O152" i="8"/>
  <c r="O154" i="8" s="1"/>
  <c r="O37" i="8"/>
  <c r="N154" i="8"/>
  <c r="N157" i="8" s="1"/>
  <c r="P146" i="8"/>
  <c r="P148" i="8"/>
  <c r="P49" i="8"/>
  <c r="P63" i="8"/>
  <c r="O114" i="8"/>
  <c r="O140" i="8"/>
  <c r="O155" i="8"/>
  <c r="O156" i="8" s="1"/>
  <c r="O112" i="8"/>
  <c r="M182" i="8"/>
  <c r="M14" i="2"/>
  <c r="M198" i="8"/>
  <c r="P75" i="18"/>
  <c r="P76" i="18"/>
  <c r="R13" i="8"/>
  <c r="R21" i="8"/>
  <c r="S21" i="8" s="1"/>
  <c r="Q20" i="8"/>
  <c r="Q43" i="5" s="1"/>
  <c r="P100" i="5"/>
  <c r="Q9" i="8"/>
  <c r="P17" i="8"/>
  <c r="O63" i="5"/>
  <c r="P6" i="5"/>
  <c r="R16" i="8"/>
  <c r="S19" i="8"/>
  <c r="S8" i="8"/>
  <c r="R27" i="8"/>
  <c r="N285" i="8"/>
  <c r="N151" i="5"/>
  <c r="O29" i="5"/>
  <c r="P132" i="5"/>
  <c r="N37" i="5"/>
  <c r="O30" i="5"/>
  <c r="O31" i="5"/>
  <c r="O32" i="5"/>
  <c r="O34" i="5"/>
  <c r="O36" i="5"/>
  <c r="O35" i="5"/>
  <c r="M38" i="5"/>
  <c r="M39" i="5" s="1"/>
  <c r="AC49" i="5"/>
  <c r="AB52" i="5"/>
  <c r="P246" i="8"/>
  <c r="P195" i="8"/>
  <c r="P133" i="5"/>
  <c r="N83" i="8"/>
  <c r="O43" i="8"/>
  <c r="Q75" i="8"/>
  <c r="Q126" i="8" s="1"/>
  <c r="R33" i="8"/>
  <c r="P147" i="5"/>
  <c r="O35" i="7"/>
  <c r="N57" i="8"/>
  <c r="M77" i="8"/>
  <c r="R6" i="7"/>
  <c r="Q7" i="7"/>
  <c r="P163" i="8"/>
  <c r="P20" i="2" s="1"/>
  <c r="P263" i="8"/>
  <c r="P76" i="5"/>
  <c r="P99" i="5"/>
  <c r="P130" i="5"/>
  <c r="P287" i="8"/>
  <c r="P131" i="5"/>
  <c r="P288" i="8"/>
  <c r="P113" i="5"/>
  <c r="P136" i="5"/>
  <c r="O150" i="5"/>
  <c r="P294" i="8"/>
  <c r="P144" i="5"/>
  <c r="R4" i="18"/>
  <c r="R3" i="18"/>
  <c r="R59" i="18"/>
  <c r="S2" i="18"/>
  <c r="S74" i="18" s="1"/>
  <c r="U10" i="17"/>
  <c r="S69" i="18" s="1"/>
  <c r="O104" i="5"/>
  <c r="O32" i="7"/>
  <c r="P295" i="8"/>
  <c r="P145" i="5"/>
  <c r="P293" i="8"/>
  <c r="P85" i="5"/>
  <c r="P143" i="5"/>
  <c r="P31" i="7"/>
  <c r="P18" i="7"/>
  <c r="Q16" i="5"/>
  <c r="Q73" i="5"/>
  <c r="Q9" i="5"/>
  <c r="Q12" i="5"/>
  <c r="Q18" i="5"/>
  <c r="Q65" i="5"/>
  <c r="Q10" i="5"/>
  <c r="Q69" i="5"/>
  <c r="Q72" i="5"/>
  <c r="Q11" i="5"/>
  <c r="Q67" i="5"/>
  <c r="Q75" i="5"/>
  <c r="Q68" i="5"/>
  <c r="Q15" i="5"/>
  <c r="Q71" i="5"/>
  <c r="Q66" i="5"/>
  <c r="Q8" i="5"/>
  <c r="Q74" i="5"/>
  <c r="Q17" i="5"/>
  <c r="Q14" i="5"/>
  <c r="P11" i="7"/>
  <c r="P8" i="7"/>
  <c r="P289" i="8"/>
  <c r="P138" i="5"/>
  <c r="P148" i="5"/>
  <c r="O141" i="5"/>
  <c r="O292" i="8"/>
  <c r="N33" i="5"/>
  <c r="P19" i="5"/>
  <c r="Z47" i="5"/>
  <c r="AA44" i="5"/>
  <c r="O118" i="5"/>
  <c r="R24" i="8"/>
  <c r="P139" i="5"/>
  <c r="P290" i="8"/>
  <c r="M197" i="8"/>
  <c r="M248" i="8"/>
  <c r="Q27" i="5"/>
  <c r="Q78" i="5"/>
  <c r="Q79" i="5" s="1"/>
  <c r="Q84" i="5"/>
  <c r="Q25" i="5"/>
  <c r="Q26" i="5" s="1"/>
  <c r="Q80" i="5"/>
  <c r="Q21" i="5"/>
  <c r="Q22" i="5" s="1"/>
  <c r="Q82" i="5"/>
  <c r="Q83" i="5" s="1"/>
  <c r="Q23" i="5"/>
  <c r="L69" i="8"/>
  <c r="K89" i="8"/>
  <c r="U8" i="17"/>
  <c r="S67" i="18" s="1"/>
  <c r="P134" i="5"/>
  <c r="P291" i="8"/>
  <c r="P56" i="5"/>
  <c r="O44" i="2"/>
  <c r="P28" i="5"/>
  <c r="O286" i="8"/>
  <c r="O86" i="5"/>
  <c r="O181" i="8" s="1"/>
  <c r="P140" i="5"/>
  <c r="P66" i="8" l="1"/>
  <c r="P67" i="8" s="1"/>
  <c r="Q65" i="8" s="1"/>
  <c r="G61" i="8"/>
  <c r="H59" i="8" s="1"/>
  <c r="G80" i="8"/>
  <c r="G81" i="8" s="1"/>
  <c r="G307" i="8" s="1"/>
  <c r="I101" i="5"/>
  <c r="I40" i="8"/>
  <c r="K46" i="8"/>
  <c r="K85" i="8"/>
  <c r="L52" i="8"/>
  <c r="O164" i="8"/>
  <c r="O18" i="2" s="1"/>
  <c r="O42" i="2" s="1"/>
  <c r="N248" i="8"/>
  <c r="N24" i="21"/>
  <c r="N26" i="21" s="1"/>
  <c r="R5" i="8"/>
  <c r="Q4" i="21"/>
  <c r="R13" i="20"/>
  <c r="AJ14" i="21"/>
  <c r="AI14" i="21"/>
  <c r="R15" i="8"/>
  <c r="R26" i="8"/>
  <c r="Q114" i="5"/>
  <c r="R22" i="8"/>
  <c r="S22" i="8" s="1"/>
  <c r="S25" i="8"/>
  <c r="Q17" i="8"/>
  <c r="S14" i="8"/>
  <c r="M199" i="8"/>
  <c r="R20" i="8"/>
  <c r="R9" i="8"/>
  <c r="O141" i="8"/>
  <c r="P113" i="8"/>
  <c r="P114" i="8" s="1"/>
  <c r="P153" i="8"/>
  <c r="P112" i="8"/>
  <c r="P164" i="8" s="1"/>
  <c r="P18" i="2" s="1"/>
  <c r="P42" i="2" s="1"/>
  <c r="P140" i="8"/>
  <c r="P155" i="8"/>
  <c r="P156" i="8" s="1"/>
  <c r="O157" i="8"/>
  <c r="U12" i="17"/>
  <c r="S71" i="18" s="1"/>
  <c r="M15" i="2"/>
  <c r="M38" i="2"/>
  <c r="M39" i="2" s="1"/>
  <c r="P37" i="8"/>
  <c r="P149" i="8"/>
  <c r="P138" i="8"/>
  <c r="P152" i="8"/>
  <c r="N182" i="8"/>
  <c r="N14" i="2"/>
  <c r="N198" i="8"/>
  <c r="Q49" i="8"/>
  <c r="Q148" i="8"/>
  <c r="Q63" i="8"/>
  <c r="Q146" i="8"/>
  <c r="Q75" i="18"/>
  <c r="Q76" i="18"/>
  <c r="Q100" i="5"/>
  <c r="N38" i="5"/>
  <c r="N39" i="5" s="1"/>
  <c r="N197" i="8"/>
  <c r="Q148" i="5"/>
  <c r="Q132" i="5"/>
  <c r="S10" i="8"/>
  <c r="T10" i="8" s="1"/>
  <c r="Q6" i="5"/>
  <c r="P63" i="5"/>
  <c r="O285" i="8"/>
  <c r="S27" i="8"/>
  <c r="P86" i="5"/>
  <c r="P181" i="8" s="1"/>
  <c r="T19" i="8"/>
  <c r="T8" i="8"/>
  <c r="S16" i="8"/>
  <c r="O151" i="5"/>
  <c r="Q28" i="5"/>
  <c r="P30" i="5"/>
  <c r="P32" i="5"/>
  <c r="P31" i="5"/>
  <c r="P35" i="5"/>
  <c r="P36" i="5"/>
  <c r="P34" i="5"/>
  <c r="Q246" i="8"/>
  <c r="Q195" i="8"/>
  <c r="AD49" i="5"/>
  <c r="AC52" i="5"/>
  <c r="Q147" i="5"/>
  <c r="Q149" i="5"/>
  <c r="S33" i="8"/>
  <c r="R75" i="8"/>
  <c r="R126" i="8" s="1"/>
  <c r="Q19" i="5"/>
  <c r="P43" i="8"/>
  <c r="O83" i="8"/>
  <c r="P292" i="8"/>
  <c r="Q56" i="5"/>
  <c r="AB44" i="5"/>
  <c r="AA47" i="5"/>
  <c r="P32" i="7"/>
  <c r="P35" i="7"/>
  <c r="Q113" i="5"/>
  <c r="Q136" i="5"/>
  <c r="R80" i="5"/>
  <c r="R84" i="5"/>
  <c r="R82" i="5"/>
  <c r="R83" i="5" s="1"/>
  <c r="R25" i="5"/>
  <c r="R26" i="5" s="1"/>
  <c r="R27" i="5"/>
  <c r="R21" i="5"/>
  <c r="R22" i="5" s="1"/>
  <c r="R78" i="5"/>
  <c r="R79" i="5" s="1"/>
  <c r="R23" i="5"/>
  <c r="Q11" i="7"/>
  <c r="Q8" i="7"/>
  <c r="P29" i="5"/>
  <c r="P150" i="5"/>
  <c r="Q145" i="5"/>
  <c r="Q295" i="8"/>
  <c r="P104" i="5"/>
  <c r="Q131" i="5"/>
  <c r="Q288" i="8"/>
  <c r="Q291" i="8"/>
  <c r="Q134" i="5"/>
  <c r="V10" i="17"/>
  <c r="T69" i="18" s="1"/>
  <c r="Q263" i="8"/>
  <c r="Q163" i="8"/>
  <c r="Q20" i="2" s="1"/>
  <c r="Q140" i="5"/>
  <c r="O33" i="5"/>
  <c r="V8" i="17"/>
  <c r="T67" i="18" s="1"/>
  <c r="M69" i="8"/>
  <c r="L89" i="8"/>
  <c r="Q85" i="5"/>
  <c r="Q143" i="5"/>
  <c r="Q293" i="8"/>
  <c r="P118" i="5"/>
  <c r="S4" i="18"/>
  <c r="S59" i="18"/>
  <c r="S3" i="18"/>
  <c r="T2" i="18"/>
  <c r="T74" i="18" s="1"/>
  <c r="S6" i="7"/>
  <c r="R7" i="7"/>
  <c r="O37" i="5"/>
  <c r="Q133" i="5"/>
  <c r="Q137" i="5"/>
  <c r="P286" i="8"/>
  <c r="R71" i="5"/>
  <c r="R66" i="5"/>
  <c r="R67" i="5"/>
  <c r="R12" i="5"/>
  <c r="R69" i="5"/>
  <c r="R68" i="5"/>
  <c r="R14" i="5"/>
  <c r="R10" i="5"/>
  <c r="R18" i="5"/>
  <c r="R9" i="5"/>
  <c r="R65" i="5"/>
  <c r="R73" i="5"/>
  <c r="R75" i="5"/>
  <c r="R140" i="5" s="1"/>
  <c r="R11" i="5"/>
  <c r="R72" i="5"/>
  <c r="R15" i="5"/>
  <c r="R17" i="5"/>
  <c r="R16" i="5"/>
  <c r="R8" i="5"/>
  <c r="R74" i="5"/>
  <c r="Q144" i="5"/>
  <c r="Q294" i="8"/>
  <c r="S24" i="8"/>
  <c r="Q59" i="5"/>
  <c r="Q139" i="5"/>
  <c r="Q290" i="8"/>
  <c r="Q287" i="8"/>
  <c r="Q130" i="5"/>
  <c r="Q99" i="5"/>
  <c r="Q76" i="5"/>
  <c r="Q289" i="8"/>
  <c r="Q138" i="5"/>
  <c r="P44" i="2"/>
  <c r="Q18" i="7"/>
  <c r="Q31" i="7"/>
  <c r="O57" i="8"/>
  <c r="N77" i="8"/>
  <c r="S13" i="8"/>
  <c r="P141" i="5"/>
  <c r="H60" i="8" l="1"/>
  <c r="H79" i="8"/>
  <c r="H10" i="6" s="1"/>
  <c r="H11" i="6" s="1"/>
  <c r="L53" i="8"/>
  <c r="M51" i="8" s="1"/>
  <c r="K47" i="8"/>
  <c r="L45" i="8" s="1"/>
  <c r="K86" i="8"/>
  <c r="K87" i="8" s="1"/>
  <c r="K308" i="8" s="1"/>
  <c r="I41" i="8"/>
  <c r="J39" i="8" s="1"/>
  <c r="Q66" i="8"/>
  <c r="Q67" i="8" s="1"/>
  <c r="R65" i="8" s="1"/>
  <c r="O248" i="8"/>
  <c r="O24" i="21"/>
  <c r="O26" i="21" s="1"/>
  <c r="S5" i="8"/>
  <c r="R4" i="21"/>
  <c r="S13" i="20"/>
  <c r="S26" i="8"/>
  <c r="R17" i="8"/>
  <c r="R114" i="5"/>
  <c r="R48" i="5"/>
  <c r="R59" i="5" s="1"/>
  <c r="S15" i="8"/>
  <c r="T15" i="8" s="1"/>
  <c r="S11" i="8"/>
  <c r="T22" i="8" s="1"/>
  <c r="R43" i="5"/>
  <c r="R56" i="5" s="1"/>
  <c r="T25" i="8"/>
  <c r="T14" i="8"/>
  <c r="Q149" i="8"/>
  <c r="S20" i="8"/>
  <c r="S43" i="5" s="1"/>
  <c r="S9" i="8"/>
  <c r="R100" i="5"/>
  <c r="N199" i="8"/>
  <c r="Q152" i="8"/>
  <c r="Q138" i="8"/>
  <c r="Q153" i="8"/>
  <c r="N38" i="2"/>
  <c r="N39" i="2" s="1"/>
  <c r="N15" i="2"/>
  <c r="P154" i="8"/>
  <c r="P157" i="8" s="1"/>
  <c r="R49" i="8"/>
  <c r="R63" i="8"/>
  <c r="R148" i="8"/>
  <c r="R146" i="8"/>
  <c r="O198" i="8"/>
  <c r="O14" i="2"/>
  <c r="O182" i="8"/>
  <c r="P141" i="8"/>
  <c r="Q140" i="8"/>
  <c r="Q155" i="8"/>
  <c r="Q156" i="8" s="1"/>
  <c r="Q37" i="8"/>
  <c r="Q112" i="8"/>
  <c r="Q164" i="8" s="1"/>
  <c r="Q18" i="2" s="1"/>
  <c r="Q42" i="2" s="1"/>
  <c r="Q113" i="8"/>
  <c r="Q114" i="8" s="1"/>
  <c r="V12" i="17"/>
  <c r="T71" i="18" s="1"/>
  <c r="R75" i="18"/>
  <c r="R76" i="18"/>
  <c r="T21" i="8"/>
  <c r="U21" i="8" s="1"/>
  <c r="T16" i="8"/>
  <c r="Q141" i="5"/>
  <c r="Q63" i="5"/>
  <c r="R6" i="5"/>
  <c r="O197" i="8"/>
  <c r="U8" i="8"/>
  <c r="U19" i="8"/>
  <c r="T27" i="8"/>
  <c r="P285" i="8"/>
  <c r="P151" i="5"/>
  <c r="R147" i="5"/>
  <c r="Q29" i="5"/>
  <c r="R149" i="5"/>
  <c r="P37" i="5"/>
  <c r="Q32" i="5"/>
  <c r="Q31" i="5"/>
  <c r="Q30" i="5"/>
  <c r="Q35" i="5"/>
  <c r="Q36" i="5"/>
  <c r="Q34" i="5"/>
  <c r="Q43" i="8"/>
  <c r="P83" i="8"/>
  <c r="S75" i="8"/>
  <c r="S126" i="8" s="1"/>
  <c r="T33" i="8"/>
  <c r="R195" i="8"/>
  <c r="R246" i="8"/>
  <c r="AE49" i="5"/>
  <c r="AD52" i="5"/>
  <c r="Q286" i="8"/>
  <c r="R19" i="5"/>
  <c r="R137" i="5"/>
  <c r="R132" i="5"/>
  <c r="T13" i="8"/>
  <c r="Q292" i="8"/>
  <c r="R130" i="5"/>
  <c r="R99" i="5"/>
  <c r="R287" i="8"/>
  <c r="R76" i="5"/>
  <c r="Q44" i="2"/>
  <c r="Q35" i="7"/>
  <c r="R290" i="8"/>
  <c r="R139" i="5"/>
  <c r="R138" i="5"/>
  <c r="R289" i="8"/>
  <c r="T6" i="7"/>
  <c r="S7" i="7"/>
  <c r="W8" i="17"/>
  <c r="U67" i="18" s="1"/>
  <c r="S27" i="5"/>
  <c r="S25" i="5"/>
  <c r="S26" i="5" s="1"/>
  <c r="S80" i="5"/>
  <c r="S84" i="5"/>
  <c r="S23" i="5"/>
  <c r="S78" i="5"/>
  <c r="S79" i="5" s="1"/>
  <c r="S21" i="5"/>
  <c r="S22" i="5" s="1"/>
  <c r="S82" i="5"/>
  <c r="Q104" i="5"/>
  <c r="R85" i="5"/>
  <c r="R143" i="5"/>
  <c r="R293" i="8"/>
  <c r="R28" i="5"/>
  <c r="R148" i="5"/>
  <c r="P33" i="5"/>
  <c r="T59" i="18"/>
  <c r="T3" i="18"/>
  <c r="T4" i="18"/>
  <c r="U2" i="18"/>
  <c r="U74" i="18" s="1"/>
  <c r="N69" i="8"/>
  <c r="M89" i="8"/>
  <c r="W10" i="17"/>
  <c r="U69" i="18" s="1"/>
  <c r="Q32" i="7"/>
  <c r="P57" i="8"/>
  <c r="O77" i="8"/>
  <c r="R291" i="8"/>
  <c r="R134" i="5"/>
  <c r="R136" i="5"/>
  <c r="R113" i="5"/>
  <c r="R31" i="7"/>
  <c r="R18" i="7"/>
  <c r="R163" i="8"/>
  <c r="R20" i="2" s="1"/>
  <c r="R263" i="8"/>
  <c r="S69" i="5"/>
  <c r="S65" i="5"/>
  <c r="S11" i="5"/>
  <c r="S18" i="5"/>
  <c r="S73" i="5"/>
  <c r="S8" i="5"/>
  <c r="S10" i="5"/>
  <c r="S68" i="5"/>
  <c r="S15" i="5"/>
  <c r="S14" i="5"/>
  <c r="S12" i="5"/>
  <c r="S9" i="5"/>
  <c r="S17" i="5"/>
  <c r="S71" i="5"/>
  <c r="S66" i="5"/>
  <c r="S74" i="5"/>
  <c r="S72" i="5"/>
  <c r="S137" i="5" s="1"/>
  <c r="S67" i="5"/>
  <c r="S16" i="5"/>
  <c r="S75" i="5"/>
  <c r="S140" i="5" s="1"/>
  <c r="Q118" i="5"/>
  <c r="R294" i="8"/>
  <c r="R144" i="5"/>
  <c r="Q86" i="5"/>
  <c r="Q181" i="8" s="1"/>
  <c r="T24" i="8"/>
  <c r="R131" i="5"/>
  <c r="R288" i="8"/>
  <c r="R11" i="7"/>
  <c r="R8" i="7"/>
  <c r="R295" i="8"/>
  <c r="R145" i="5"/>
  <c r="AB47" i="5"/>
  <c r="AC44" i="5"/>
  <c r="R133" i="5"/>
  <c r="Q150" i="5"/>
  <c r="O38" i="5"/>
  <c r="O39" i="5" s="1"/>
  <c r="S147" i="5" l="1"/>
  <c r="S83" i="5"/>
  <c r="S148" i="5" s="1"/>
  <c r="H61" i="8"/>
  <c r="I59" i="8" s="1"/>
  <c r="H80" i="8"/>
  <c r="H81" i="8" s="1"/>
  <c r="H307" i="8" s="1"/>
  <c r="J40" i="8"/>
  <c r="J101" i="5"/>
  <c r="L46" i="8"/>
  <c r="L85" i="8"/>
  <c r="M52" i="8"/>
  <c r="R66" i="8"/>
  <c r="R67" i="8" s="1"/>
  <c r="P197" i="8"/>
  <c r="P24" i="21"/>
  <c r="P26" i="21" s="1"/>
  <c r="T5" i="8"/>
  <c r="S4" i="21"/>
  <c r="T13" i="20"/>
  <c r="T26" i="8"/>
  <c r="U26" i="8" s="1"/>
  <c r="S114" i="5"/>
  <c r="S48" i="5"/>
  <c r="S59" i="5" s="1"/>
  <c r="T11" i="8"/>
  <c r="U22" i="8" s="1"/>
  <c r="S17" i="8"/>
  <c r="U25" i="8"/>
  <c r="U14" i="8"/>
  <c r="Q141" i="8"/>
  <c r="T9" i="8"/>
  <c r="S100" i="5"/>
  <c r="R149" i="8"/>
  <c r="O199" i="8"/>
  <c r="T20" i="8"/>
  <c r="T43" i="5" s="1"/>
  <c r="Q151" i="5"/>
  <c r="W12" i="17"/>
  <c r="U71" i="18" s="1"/>
  <c r="O38" i="2"/>
  <c r="O39" i="2" s="1"/>
  <c r="O15" i="2"/>
  <c r="R140" i="8"/>
  <c r="R155" i="8"/>
  <c r="R156" i="8" s="1"/>
  <c r="R112" i="8"/>
  <c r="R164" i="8" s="1"/>
  <c r="R18" i="2" s="1"/>
  <c r="R42" i="2" s="1"/>
  <c r="R153" i="8"/>
  <c r="Q154" i="8"/>
  <c r="Q157" i="8" s="1"/>
  <c r="S148" i="8"/>
  <c r="S63" i="8"/>
  <c r="S49" i="8"/>
  <c r="R152" i="8"/>
  <c r="R138" i="8"/>
  <c r="R37" i="8"/>
  <c r="R113" i="8"/>
  <c r="R114" i="8" s="1"/>
  <c r="P182" i="8"/>
  <c r="P14" i="2"/>
  <c r="P198" i="8"/>
  <c r="S75" i="18"/>
  <c r="S76" i="18"/>
  <c r="U27" i="8"/>
  <c r="U10" i="8"/>
  <c r="V10" i="8" s="1"/>
  <c r="R63" i="5"/>
  <c r="S6" i="5"/>
  <c r="R29" i="5"/>
  <c r="V19" i="8"/>
  <c r="P38" i="5"/>
  <c r="P39" i="5" s="1"/>
  <c r="S132" i="5"/>
  <c r="R86" i="5"/>
  <c r="R181" i="8" s="1"/>
  <c r="P248" i="8"/>
  <c r="S133" i="5"/>
  <c r="V8" i="8"/>
  <c r="U16" i="8"/>
  <c r="R141" i="5"/>
  <c r="R31" i="5"/>
  <c r="R30" i="5"/>
  <c r="R32" i="5"/>
  <c r="R36" i="5"/>
  <c r="R34" i="5"/>
  <c r="R35" i="5"/>
  <c r="T75" i="8"/>
  <c r="T126" i="8" s="1"/>
  <c r="U33" i="8"/>
  <c r="Q83" i="8"/>
  <c r="R43" i="8"/>
  <c r="AE52" i="5"/>
  <c r="AF49" i="5"/>
  <c r="S246" i="8"/>
  <c r="S195" i="8"/>
  <c r="Q37" i="5"/>
  <c r="Q285" i="8"/>
  <c r="AC47" i="5"/>
  <c r="AD44" i="5"/>
  <c r="U24" i="8"/>
  <c r="S134" i="5"/>
  <c r="S291" i="8"/>
  <c r="S11" i="7"/>
  <c r="S8" i="7"/>
  <c r="S136" i="5"/>
  <c r="S287" i="8"/>
  <c r="S76" i="5"/>
  <c r="S130" i="5"/>
  <c r="S99" i="5"/>
  <c r="X10" i="17"/>
  <c r="V69" i="18" s="1"/>
  <c r="S145" i="5"/>
  <c r="S295" i="8"/>
  <c r="U6" i="7"/>
  <c r="T7" i="7"/>
  <c r="U13" i="8"/>
  <c r="S19" i="5"/>
  <c r="R150" i="5"/>
  <c r="R32" i="7"/>
  <c r="R44" i="2"/>
  <c r="X8" i="17"/>
  <c r="V67" i="18" s="1"/>
  <c r="R118" i="5"/>
  <c r="S56" i="5"/>
  <c r="S288" i="8"/>
  <c r="S131" i="5"/>
  <c r="Q57" i="8"/>
  <c r="P77" i="8"/>
  <c r="T78" i="5"/>
  <c r="T79" i="5" s="1"/>
  <c r="T80" i="5"/>
  <c r="T82" i="5"/>
  <c r="T83" i="5" s="1"/>
  <c r="T84" i="5"/>
  <c r="T25" i="5"/>
  <c r="T26" i="5" s="1"/>
  <c r="T23" i="5"/>
  <c r="T27" i="5"/>
  <c r="T21" i="5"/>
  <c r="T22" i="5" s="1"/>
  <c r="U4" i="18"/>
  <c r="U59" i="18"/>
  <c r="V2" i="18"/>
  <c r="V74" i="18" s="1"/>
  <c r="U3" i="18"/>
  <c r="S294" i="8"/>
  <c r="S144" i="5"/>
  <c r="S85" i="5"/>
  <c r="S143" i="5"/>
  <c r="S293" i="8"/>
  <c r="S31" i="7"/>
  <c r="S18" i="7"/>
  <c r="Q33" i="5"/>
  <c r="R292" i="8"/>
  <c r="S149" i="5"/>
  <c r="S138" i="5"/>
  <c r="S289" i="8"/>
  <c r="R104" i="5"/>
  <c r="R35" i="7"/>
  <c r="S139" i="5"/>
  <c r="S290" i="8"/>
  <c r="O69" i="8"/>
  <c r="N89" i="8"/>
  <c r="S263" i="8"/>
  <c r="S163" i="8"/>
  <c r="S20" i="2" s="1"/>
  <c r="T68" i="5"/>
  <c r="T74" i="5"/>
  <c r="T8" i="5"/>
  <c r="T16" i="5"/>
  <c r="T10" i="5"/>
  <c r="T12" i="5"/>
  <c r="T71" i="5"/>
  <c r="T73" i="5"/>
  <c r="T65" i="5"/>
  <c r="T9" i="5"/>
  <c r="T72" i="5"/>
  <c r="T18" i="5"/>
  <c r="T67" i="5"/>
  <c r="T69" i="5"/>
  <c r="T15" i="5"/>
  <c r="T66" i="5"/>
  <c r="T14" i="5"/>
  <c r="T17" i="5"/>
  <c r="T75" i="5"/>
  <c r="T11" i="5"/>
  <c r="R286" i="8"/>
  <c r="S28" i="5"/>
  <c r="S66" i="8" l="1"/>
  <c r="S67" i="8" s="1"/>
  <c r="S65" i="8"/>
  <c r="S113" i="5"/>
  <c r="I60" i="8"/>
  <c r="I79" i="8"/>
  <c r="I10" i="6" s="1"/>
  <c r="I11" i="6" s="1"/>
  <c r="M53" i="8"/>
  <c r="N51" i="8" s="1"/>
  <c r="L47" i="8"/>
  <c r="M45" i="8" s="1"/>
  <c r="L86" i="8"/>
  <c r="L87" i="8" s="1"/>
  <c r="L308" i="8" s="1"/>
  <c r="J41" i="8"/>
  <c r="K39" i="8" s="1"/>
  <c r="Q197" i="8"/>
  <c r="Q24" i="21"/>
  <c r="Q26" i="21" s="1"/>
  <c r="P199" i="8"/>
  <c r="U5" i="8"/>
  <c r="T4" i="21"/>
  <c r="U13" i="20"/>
  <c r="T114" i="5"/>
  <c r="T48" i="5"/>
  <c r="V14" i="8"/>
  <c r="U15" i="8"/>
  <c r="V26" i="8" s="1"/>
  <c r="V25" i="8"/>
  <c r="U11" i="8"/>
  <c r="V22" i="8" s="1"/>
  <c r="U9" i="8"/>
  <c r="U48" i="5"/>
  <c r="U20" i="8"/>
  <c r="U43" i="5" s="1"/>
  <c r="T17" i="8"/>
  <c r="Q248" i="8"/>
  <c r="T100" i="5"/>
  <c r="R154" i="8"/>
  <c r="R157" i="8" s="1"/>
  <c r="R198" i="8" s="1"/>
  <c r="P38" i="2"/>
  <c r="P39" i="2" s="1"/>
  <c r="P15" i="2"/>
  <c r="S112" i="8"/>
  <c r="S164" i="8" s="1"/>
  <c r="S18" i="2" s="1"/>
  <c r="S42" i="2" s="1"/>
  <c r="S113" i="8"/>
  <c r="S114" i="8" s="1"/>
  <c r="S146" i="8"/>
  <c r="S149" i="8" s="1"/>
  <c r="R141" i="8"/>
  <c r="T49" i="8"/>
  <c r="T113" i="8"/>
  <c r="T114" i="8" s="1"/>
  <c r="T153" i="8"/>
  <c r="T63" i="8"/>
  <c r="T148" i="8"/>
  <c r="S138" i="8"/>
  <c r="S152" i="8"/>
  <c r="S37" i="8"/>
  <c r="S153" i="8"/>
  <c r="S140" i="8"/>
  <c r="S141" i="8" s="1"/>
  <c r="S155" i="8"/>
  <c r="S156" i="8" s="1"/>
  <c r="Q14" i="2"/>
  <c r="Q198" i="8"/>
  <c r="Q182" i="8"/>
  <c r="X12" i="17"/>
  <c r="V71" i="18" s="1"/>
  <c r="T75" i="18"/>
  <c r="T76" i="18"/>
  <c r="V21" i="8"/>
  <c r="W21" i="8" s="1"/>
  <c r="V16" i="8"/>
  <c r="S86" i="5"/>
  <c r="S181" i="8" s="1"/>
  <c r="T132" i="5"/>
  <c r="W8" i="8"/>
  <c r="S63" i="5"/>
  <c r="T6" i="5"/>
  <c r="V27" i="8"/>
  <c r="W19" i="8"/>
  <c r="R285" i="8"/>
  <c r="R151" i="5"/>
  <c r="S30" i="5"/>
  <c r="S31" i="5"/>
  <c r="S32" i="5"/>
  <c r="S34" i="5"/>
  <c r="S35" i="5"/>
  <c r="S36" i="5"/>
  <c r="Q38" i="5"/>
  <c r="Q39" i="5" s="1"/>
  <c r="AF52" i="5"/>
  <c r="AG49" i="5"/>
  <c r="S43" i="8"/>
  <c r="R83" i="8"/>
  <c r="T195" i="8"/>
  <c r="T246" i="8"/>
  <c r="S141" i="5"/>
  <c r="V33" i="8"/>
  <c r="U75" i="8"/>
  <c r="U126" i="8" s="1"/>
  <c r="T163" i="8"/>
  <c r="T20" i="2" s="1"/>
  <c r="T263" i="8"/>
  <c r="T294" i="8"/>
  <c r="T144" i="5"/>
  <c r="T295" i="8"/>
  <c r="T145" i="5"/>
  <c r="U12" i="5"/>
  <c r="U14" i="5"/>
  <c r="U16" i="5"/>
  <c r="U69" i="5"/>
  <c r="U68" i="5"/>
  <c r="U72" i="5"/>
  <c r="U15" i="5"/>
  <c r="U66" i="5"/>
  <c r="U18" i="5"/>
  <c r="U11" i="5"/>
  <c r="U74" i="5"/>
  <c r="U10" i="5"/>
  <c r="U67" i="5"/>
  <c r="U17" i="5"/>
  <c r="U9" i="5"/>
  <c r="U71" i="5"/>
  <c r="U65" i="5"/>
  <c r="U8" i="5"/>
  <c r="U75" i="5"/>
  <c r="U73" i="5"/>
  <c r="V6" i="7"/>
  <c r="U7" i="7"/>
  <c r="Y10" i="17"/>
  <c r="W69" i="18" s="1"/>
  <c r="S35" i="7"/>
  <c r="T133" i="5"/>
  <c r="S150" i="5"/>
  <c r="P69" i="8"/>
  <c r="O89" i="8"/>
  <c r="T130" i="5"/>
  <c r="T76" i="5"/>
  <c r="T99" i="5"/>
  <c r="T287" i="8"/>
  <c r="T291" i="8"/>
  <c r="T134" i="5"/>
  <c r="T139" i="5"/>
  <c r="T290" i="8"/>
  <c r="W2" i="18"/>
  <c r="W74" i="18" s="1"/>
  <c r="V3" i="18"/>
  <c r="V59" i="18"/>
  <c r="V4" i="18"/>
  <c r="R57" i="8"/>
  <c r="Q77" i="8"/>
  <c r="T56" i="5"/>
  <c r="Y8" i="17"/>
  <c r="W67" i="18" s="1"/>
  <c r="T31" i="7"/>
  <c r="T18" i="7"/>
  <c r="U23" i="5"/>
  <c r="U27" i="5"/>
  <c r="U25" i="5"/>
  <c r="U26" i="5" s="1"/>
  <c r="U80" i="5"/>
  <c r="U84" i="5"/>
  <c r="U82" i="5"/>
  <c r="U78" i="5"/>
  <c r="U79" i="5" s="1"/>
  <c r="U21" i="5"/>
  <c r="U22" i="5" s="1"/>
  <c r="S118" i="5"/>
  <c r="R37" i="5"/>
  <c r="S292" i="8"/>
  <c r="T147" i="5"/>
  <c r="R33" i="5"/>
  <c r="T288" i="8"/>
  <c r="T131" i="5"/>
  <c r="T138" i="5"/>
  <c r="T289" i="8"/>
  <c r="S44" i="2"/>
  <c r="T143" i="5"/>
  <c r="T85" i="5"/>
  <c r="T293" i="8"/>
  <c r="S32" i="7"/>
  <c r="V24" i="8"/>
  <c r="U114" i="5"/>
  <c r="T59" i="5"/>
  <c r="T136" i="5"/>
  <c r="T113" i="5"/>
  <c r="T8" i="7"/>
  <c r="T11" i="7"/>
  <c r="S104" i="5"/>
  <c r="AD47" i="5"/>
  <c r="AE44" i="5"/>
  <c r="T140" i="5"/>
  <c r="T137" i="5"/>
  <c r="T19" i="5"/>
  <c r="T28" i="5"/>
  <c r="T148" i="5"/>
  <c r="T149" i="5"/>
  <c r="S29" i="5"/>
  <c r="V13" i="8"/>
  <c r="S286" i="8"/>
  <c r="U100" i="5" l="1"/>
  <c r="V20" i="8"/>
  <c r="V43" i="5" s="1"/>
  <c r="U149" i="5"/>
  <c r="T65" i="8"/>
  <c r="T66" i="8" s="1"/>
  <c r="T67" i="8" s="1"/>
  <c r="U147" i="5"/>
  <c r="U83" i="5"/>
  <c r="U148" i="5" s="1"/>
  <c r="I61" i="8"/>
  <c r="J59" i="8" s="1"/>
  <c r="I80" i="8"/>
  <c r="I81" i="8" s="1"/>
  <c r="I307" i="8" s="1"/>
  <c r="M46" i="8"/>
  <c r="M85" i="8"/>
  <c r="N52" i="8"/>
  <c r="K101" i="5"/>
  <c r="K110" i="5" s="1"/>
  <c r="K40" i="8"/>
  <c r="R197" i="8"/>
  <c r="R199" i="8" s="1"/>
  <c r="R24" i="21"/>
  <c r="R26" i="21" s="1"/>
  <c r="V5" i="8"/>
  <c r="U4" i="21"/>
  <c r="V13" i="20"/>
  <c r="Q199" i="8"/>
  <c r="W14" i="8"/>
  <c r="V9" i="8"/>
  <c r="V15" i="8"/>
  <c r="W15" i="8" s="1"/>
  <c r="W25" i="8"/>
  <c r="U17" i="8"/>
  <c r="V11" i="8"/>
  <c r="W22" i="8" s="1"/>
  <c r="R182" i="8"/>
  <c r="W27" i="8"/>
  <c r="S154" i="8"/>
  <c r="S157" i="8" s="1"/>
  <c r="S198" i="8" s="1"/>
  <c r="R14" i="2"/>
  <c r="R38" i="2" s="1"/>
  <c r="R39" i="2" s="1"/>
  <c r="Y12" i="17"/>
  <c r="W71" i="18" s="1"/>
  <c r="Q15" i="2"/>
  <c r="Q38" i="2"/>
  <c r="Q39" i="2" s="1"/>
  <c r="T37" i="8"/>
  <c r="T146" i="8"/>
  <c r="T149" i="8" s="1"/>
  <c r="U146" i="8"/>
  <c r="U49" i="8"/>
  <c r="U148" i="8"/>
  <c r="U63" i="8"/>
  <c r="T152" i="8"/>
  <c r="T154" i="8" s="1"/>
  <c r="T138" i="8"/>
  <c r="T112" i="8"/>
  <c r="T164" i="8" s="1"/>
  <c r="T18" i="2" s="1"/>
  <c r="T42" i="2" s="1"/>
  <c r="T140" i="8"/>
  <c r="T155" i="8"/>
  <c r="T156" i="8" s="1"/>
  <c r="U75" i="18"/>
  <c r="U76" i="18"/>
  <c r="X19" i="8"/>
  <c r="W10" i="8"/>
  <c r="S151" i="5"/>
  <c r="V48" i="5"/>
  <c r="T63" i="5"/>
  <c r="U6" i="5"/>
  <c r="W16" i="8"/>
  <c r="T292" i="8"/>
  <c r="S285" i="8"/>
  <c r="R248" i="8"/>
  <c r="X8" i="8"/>
  <c r="U137" i="5"/>
  <c r="U19" i="5"/>
  <c r="U132" i="5"/>
  <c r="T32" i="5"/>
  <c r="T30" i="5"/>
  <c r="T31" i="5"/>
  <c r="T35" i="5"/>
  <c r="T34" i="5"/>
  <c r="T36" i="5"/>
  <c r="R38" i="5"/>
  <c r="R39" i="5" s="1"/>
  <c r="U195" i="8"/>
  <c r="U246" i="8"/>
  <c r="S83" i="8"/>
  <c r="T43" i="8"/>
  <c r="U28" i="5"/>
  <c r="T141" i="5"/>
  <c r="W33" i="8"/>
  <c r="V75" i="8"/>
  <c r="V126" i="8" s="1"/>
  <c r="AG52" i="5"/>
  <c r="AH49" i="5"/>
  <c r="T118" i="5"/>
  <c r="Z8" i="17"/>
  <c r="X67" i="18" s="1"/>
  <c r="V78" i="5"/>
  <c r="V79" i="5" s="1"/>
  <c r="V25" i="5"/>
  <c r="V26" i="5" s="1"/>
  <c r="V84" i="5"/>
  <c r="V27" i="5"/>
  <c r="V80" i="5"/>
  <c r="V23" i="5"/>
  <c r="V82" i="5"/>
  <c r="V83" i="5" s="1"/>
  <c r="V21" i="5"/>
  <c r="V22" i="5" s="1"/>
  <c r="T32" i="7"/>
  <c r="U8" i="7"/>
  <c r="U11" i="7"/>
  <c r="Z10" i="17"/>
  <c r="X69" i="18" s="1"/>
  <c r="U139" i="5"/>
  <c r="U290" i="8"/>
  <c r="W13" i="8"/>
  <c r="T150" i="5"/>
  <c r="S33" i="5"/>
  <c r="U140" i="5"/>
  <c r="AF44" i="5"/>
  <c r="AE47" i="5"/>
  <c r="U18" i="7"/>
  <c r="U31" i="7"/>
  <c r="T104" i="5"/>
  <c r="V114" i="5"/>
  <c r="W24" i="8"/>
  <c r="U59" i="5"/>
  <c r="U145" i="5"/>
  <c r="U295" i="8"/>
  <c r="U56" i="5"/>
  <c r="S57" i="8"/>
  <c r="R77" i="8"/>
  <c r="U163" i="8"/>
  <c r="U20" i="2" s="1"/>
  <c r="U263" i="8"/>
  <c r="U138" i="5"/>
  <c r="U289" i="8"/>
  <c r="U113" i="5"/>
  <c r="U136" i="5"/>
  <c r="U288" i="8"/>
  <c r="U131" i="5"/>
  <c r="U291" i="8"/>
  <c r="U134" i="5"/>
  <c r="T86" i="5"/>
  <c r="T181" i="8" s="1"/>
  <c r="T286" i="8"/>
  <c r="S37" i="5"/>
  <c r="U144" i="5"/>
  <c r="W59" i="18"/>
  <c r="X2" i="18"/>
  <c r="X74" i="18" s="1"/>
  <c r="W3" i="18"/>
  <c r="W4" i="18"/>
  <c r="T35" i="7"/>
  <c r="U143" i="5"/>
  <c r="U293" i="8"/>
  <c r="V67" i="5"/>
  <c r="V66" i="5"/>
  <c r="V65" i="5"/>
  <c r="V9" i="5"/>
  <c r="V17" i="5"/>
  <c r="V11" i="5"/>
  <c r="V16" i="5"/>
  <c r="V73" i="5"/>
  <c r="V69" i="5"/>
  <c r="V72" i="5"/>
  <c r="V15" i="5"/>
  <c r="V10" i="5"/>
  <c r="V8" i="5"/>
  <c r="V14" i="5"/>
  <c r="V68" i="5"/>
  <c r="V18" i="5"/>
  <c r="V75" i="5"/>
  <c r="V12" i="5"/>
  <c r="V71" i="5"/>
  <c r="V74" i="5"/>
  <c r="Q69" i="8"/>
  <c r="P89" i="8"/>
  <c r="V7" i="7"/>
  <c r="W6" i="7"/>
  <c r="U130" i="5"/>
  <c r="U99" i="5"/>
  <c r="U287" i="8"/>
  <c r="U76" i="5"/>
  <c r="T44" i="2"/>
  <c r="T29" i="5"/>
  <c r="U133" i="5"/>
  <c r="V100" i="5" l="1"/>
  <c r="W9" i="8"/>
  <c r="U294" i="8"/>
  <c r="U65" i="8"/>
  <c r="U66" i="8" s="1"/>
  <c r="U67" i="8" s="1"/>
  <c r="U85" i="5"/>
  <c r="J60" i="8"/>
  <c r="J79" i="8"/>
  <c r="J10" i="6" s="1"/>
  <c r="J11" i="6" s="1"/>
  <c r="K41" i="8"/>
  <c r="L39" i="8" s="1"/>
  <c r="N53" i="8"/>
  <c r="O51" i="8" s="1"/>
  <c r="M47" i="8"/>
  <c r="N45" i="8" s="1"/>
  <c r="M86" i="8"/>
  <c r="M87" i="8" s="1"/>
  <c r="M308" i="8" s="1"/>
  <c r="X25" i="8"/>
  <c r="S197" i="8"/>
  <c r="S199" i="8" s="1"/>
  <c r="S24" i="21"/>
  <c r="S26" i="21" s="1"/>
  <c r="W5" i="8"/>
  <c r="V4" i="21"/>
  <c r="W13" i="20"/>
  <c r="X14" i="8"/>
  <c r="Y14" i="8" s="1"/>
  <c r="R15" i="2"/>
  <c r="W26" i="8"/>
  <c r="X26" i="8" s="1"/>
  <c r="W20" i="8"/>
  <c r="W43" i="5" s="1"/>
  <c r="X15" i="8"/>
  <c r="Y15" i="8" s="1"/>
  <c r="V17" i="8"/>
  <c r="W11" i="8"/>
  <c r="X11" i="8" s="1"/>
  <c r="X16" i="8"/>
  <c r="S14" i="2"/>
  <c r="S38" i="2" s="1"/>
  <c r="S39" i="2" s="1"/>
  <c r="S182" i="8"/>
  <c r="S248" i="8"/>
  <c r="U112" i="8"/>
  <c r="U164" i="8" s="1"/>
  <c r="U18" i="2" s="1"/>
  <c r="U42" i="2" s="1"/>
  <c r="U113" i="8"/>
  <c r="U114" i="8" s="1"/>
  <c r="U149" i="8"/>
  <c r="Z12" i="17"/>
  <c r="X71" i="18" s="1"/>
  <c r="T141" i="8"/>
  <c r="T157" i="8"/>
  <c r="U37" i="8"/>
  <c r="U155" i="8"/>
  <c r="U156" i="8" s="1"/>
  <c r="U140" i="8"/>
  <c r="U138" i="8"/>
  <c r="U152" i="8"/>
  <c r="U153" i="8"/>
  <c r="V49" i="8"/>
  <c r="V148" i="8"/>
  <c r="V63" i="8"/>
  <c r="V153" i="8"/>
  <c r="V75" i="18"/>
  <c r="V76" i="18"/>
  <c r="T285" i="8"/>
  <c r="Y8" i="8"/>
  <c r="X10" i="8"/>
  <c r="X21" i="8"/>
  <c r="X27" i="8"/>
  <c r="U29" i="5"/>
  <c r="V6" i="5"/>
  <c r="U63" i="5"/>
  <c r="U141" i="5"/>
  <c r="U292" i="8"/>
  <c r="T33" i="5"/>
  <c r="Y19" i="8"/>
  <c r="T151" i="5"/>
  <c r="V149" i="5"/>
  <c r="U32" i="5"/>
  <c r="U31" i="5"/>
  <c r="U30" i="5"/>
  <c r="U36" i="5"/>
  <c r="U34" i="5"/>
  <c r="U35" i="5"/>
  <c r="AH52" i="5"/>
  <c r="AI49" i="5"/>
  <c r="V246" i="8"/>
  <c r="V195" i="8"/>
  <c r="V140" i="5"/>
  <c r="V19" i="5"/>
  <c r="V132" i="5"/>
  <c r="U43" i="8"/>
  <c r="T83" i="8"/>
  <c r="V148" i="5"/>
  <c r="V133" i="5"/>
  <c r="T37" i="5"/>
  <c r="X33" i="8"/>
  <c r="W75" i="8"/>
  <c r="W126" i="8" s="1"/>
  <c r="U118" i="5"/>
  <c r="AA8" i="17"/>
  <c r="Y67" i="18" s="1"/>
  <c r="V31" i="7"/>
  <c r="V18" i="7"/>
  <c r="R69" i="8"/>
  <c r="Q89" i="8"/>
  <c r="V288" i="8"/>
  <c r="V131" i="5"/>
  <c r="X4" i="18"/>
  <c r="X3" i="18"/>
  <c r="Y2" i="18"/>
  <c r="Y74" i="18" s="1"/>
  <c r="X59" i="18"/>
  <c r="U44" i="2"/>
  <c r="X24" i="8"/>
  <c r="V59" i="5"/>
  <c r="W82" i="5"/>
  <c r="W83" i="5" s="1"/>
  <c r="W21" i="5"/>
  <c r="W22" i="5" s="1"/>
  <c r="W23" i="5"/>
  <c r="W27" i="5"/>
  <c r="W84" i="5"/>
  <c r="W80" i="5"/>
  <c r="W78" i="5"/>
  <c r="W79" i="5" s="1"/>
  <c r="W25" i="5"/>
  <c r="W26" i="5" s="1"/>
  <c r="U35" i="7"/>
  <c r="V144" i="5"/>
  <c r="V294" i="8"/>
  <c r="U286" i="8"/>
  <c r="V137" i="5"/>
  <c r="U86" i="5"/>
  <c r="U181" i="8" s="1"/>
  <c r="V147" i="5"/>
  <c r="V85" i="5"/>
  <c r="V143" i="5"/>
  <c r="V293" i="8"/>
  <c r="X6" i="7"/>
  <c r="W7" i="7"/>
  <c r="V113" i="5"/>
  <c r="V136" i="5"/>
  <c r="V76" i="5"/>
  <c r="V130" i="5"/>
  <c r="V287" i="8"/>
  <c r="V99" i="5"/>
  <c r="V11" i="7"/>
  <c r="V8" i="7"/>
  <c r="AA10" i="17"/>
  <c r="Y69" i="18" s="1"/>
  <c r="U32" i="7"/>
  <c r="U150" i="5"/>
  <c r="S38" i="5"/>
  <c r="S39" i="5" s="1"/>
  <c r="V28" i="5"/>
  <c r="V134" i="5"/>
  <c r="V291" i="8"/>
  <c r="V163" i="8"/>
  <c r="V20" i="2" s="1"/>
  <c r="V263" i="8"/>
  <c r="U104" i="5"/>
  <c r="V290" i="8"/>
  <c r="V139" i="5"/>
  <c r="V138" i="5"/>
  <c r="V289" i="8"/>
  <c r="T57" i="8"/>
  <c r="S77" i="8"/>
  <c r="V56" i="5"/>
  <c r="AF47" i="5"/>
  <c r="AG44" i="5"/>
  <c r="V145" i="5"/>
  <c r="V295" i="8"/>
  <c r="W9" i="5"/>
  <c r="W68" i="5"/>
  <c r="W17" i="5"/>
  <c r="W65" i="5"/>
  <c r="W8" i="5"/>
  <c r="W71" i="5"/>
  <c r="W74" i="5"/>
  <c r="W69" i="5"/>
  <c r="W10" i="5"/>
  <c r="W15" i="5"/>
  <c r="W72" i="5"/>
  <c r="W67" i="5"/>
  <c r="W18" i="5"/>
  <c r="W75" i="5"/>
  <c r="W66" i="5"/>
  <c r="W16" i="5"/>
  <c r="W12" i="5"/>
  <c r="W11" i="5"/>
  <c r="W73" i="5"/>
  <c r="W14" i="5"/>
  <c r="X13" i="8"/>
  <c r="V66" i="8" l="1"/>
  <c r="V67" i="8" s="1"/>
  <c r="V65" i="8"/>
  <c r="J61" i="8"/>
  <c r="K59" i="8" s="1"/>
  <c r="J80" i="8"/>
  <c r="J81" i="8" s="1"/>
  <c r="J307" i="8" s="1"/>
  <c r="N46" i="8"/>
  <c r="N85" i="8"/>
  <c r="O52" i="8"/>
  <c r="L101" i="5"/>
  <c r="L40" i="8"/>
  <c r="W114" i="5"/>
  <c r="Y25" i="8"/>
  <c r="T197" i="8"/>
  <c r="T24" i="21"/>
  <c r="T26" i="21" s="1"/>
  <c r="X5" i="8"/>
  <c r="W4" i="21"/>
  <c r="X13" i="20"/>
  <c r="W100" i="5"/>
  <c r="W48" i="5"/>
  <c r="W59" i="5" s="1"/>
  <c r="X20" i="8"/>
  <c r="X9" i="8"/>
  <c r="Y26" i="8"/>
  <c r="Z26" i="8" s="1"/>
  <c r="X22" i="8"/>
  <c r="Y22" i="8" s="1"/>
  <c r="W17" i="8"/>
  <c r="Y27" i="8"/>
  <c r="U141" i="8"/>
  <c r="Y11" i="8"/>
  <c r="S15" i="2"/>
  <c r="U154" i="8"/>
  <c r="U157" i="8" s="1"/>
  <c r="U198" i="8" s="1"/>
  <c r="V112" i="8"/>
  <c r="V164" i="8" s="1"/>
  <c r="V18" i="2" s="1"/>
  <c r="V42" i="2" s="1"/>
  <c r="V37" i="8"/>
  <c r="V113" i="8"/>
  <c r="V114" i="8" s="1"/>
  <c r="T14" i="2"/>
  <c r="T182" i="8"/>
  <c r="T198" i="8"/>
  <c r="AA12" i="17"/>
  <c r="Y71" i="18" s="1"/>
  <c r="V155" i="8"/>
  <c r="V156" i="8" s="1"/>
  <c r="V140" i="8"/>
  <c r="V152" i="8"/>
  <c r="V154" i="8" s="1"/>
  <c r="V138" i="8"/>
  <c r="V146" i="8"/>
  <c r="V149" i="8" s="1"/>
  <c r="W148" i="8"/>
  <c r="W63" i="8"/>
  <c r="W49" i="8"/>
  <c r="W75" i="18"/>
  <c r="W76" i="18"/>
  <c r="Z19" i="8"/>
  <c r="Z25" i="8"/>
  <c r="Y10" i="8"/>
  <c r="Z14" i="8"/>
  <c r="Y21" i="8"/>
  <c r="Y13" i="8"/>
  <c r="U151" i="5"/>
  <c r="Y16" i="8"/>
  <c r="X48" i="5"/>
  <c r="V29" i="5"/>
  <c r="W6" i="5"/>
  <c r="V63" i="5"/>
  <c r="T38" i="5"/>
  <c r="T39" i="5" s="1"/>
  <c r="U285" i="8"/>
  <c r="T248" i="8"/>
  <c r="W148" i="5"/>
  <c r="Z8" i="8"/>
  <c r="W149" i="5"/>
  <c r="V141" i="5"/>
  <c r="W132" i="5"/>
  <c r="V31" i="5"/>
  <c r="V32" i="5"/>
  <c r="V30" i="5"/>
  <c r="V36" i="5"/>
  <c r="V34" i="5"/>
  <c r="V35" i="5"/>
  <c r="U33" i="5"/>
  <c r="U83" i="8"/>
  <c r="V43" i="8"/>
  <c r="AI52" i="5"/>
  <c r="AJ49" i="5"/>
  <c r="AJ52" i="5" s="1"/>
  <c r="V86" i="5"/>
  <c r="V181" i="8" s="1"/>
  <c r="X75" i="8"/>
  <c r="X126" i="8" s="1"/>
  <c r="Y33" i="8"/>
  <c r="W246" i="8"/>
  <c r="W195" i="8"/>
  <c r="W56" i="5"/>
  <c r="V44" i="2"/>
  <c r="AB10" i="17"/>
  <c r="Z69" i="18" s="1"/>
  <c r="W31" i="7"/>
  <c r="W18" i="7"/>
  <c r="W144" i="5"/>
  <c r="W294" i="8"/>
  <c r="Y24" i="8"/>
  <c r="X114" i="5"/>
  <c r="Y3" i="18"/>
  <c r="Y4" i="18"/>
  <c r="Z2" i="18"/>
  <c r="Z74" i="18" s="1"/>
  <c r="Y59" i="18"/>
  <c r="S69" i="8"/>
  <c r="R89" i="8"/>
  <c r="W19" i="5"/>
  <c r="V286" i="8"/>
  <c r="W76" i="5"/>
  <c r="W287" i="8"/>
  <c r="W130" i="5"/>
  <c r="W99" i="5"/>
  <c r="X78" i="5"/>
  <c r="X79" i="5" s="1"/>
  <c r="X25" i="5"/>
  <c r="X26" i="5" s="1"/>
  <c r="X80" i="5"/>
  <c r="X23" i="5"/>
  <c r="X84" i="5"/>
  <c r="X21" i="5"/>
  <c r="X22" i="5" s="1"/>
  <c r="X82" i="5"/>
  <c r="X83" i="5" s="1"/>
  <c r="X27" i="5"/>
  <c r="V35" i="7"/>
  <c r="W8" i="7"/>
  <c r="W11" i="7"/>
  <c r="X66" i="5"/>
  <c r="X75" i="5"/>
  <c r="X8" i="5"/>
  <c r="X16" i="5"/>
  <c r="X74" i="5"/>
  <c r="X9" i="5"/>
  <c r="X67" i="5"/>
  <c r="X72" i="5"/>
  <c r="X17" i="5"/>
  <c r="X15" i="5"/>
  <c r="X71" i="5"/>
  <c r="X12" i="5"/>
  <c r="X14" i="5"/>
  <c r="X65" i="5"/>
  <c r="X11" i="5"/>
  <c r="X69" i="5"/>
  <c r="X10" i="5"/>
  <c r="X73" i="5"/>
  <c r="X18" i="5"/>
  <c r="X68" i="5"/>
  <c r="W136" i="5"/>
  <c r="W113" i="5"/>
  <c r="V32" i="7"/>
  <c r="W295" i="8"/>
  <c r="W145" i="5"/>
  <c r="W163" i="8"/>
  <c r="W20" i="2" s="1"/>
  <c r="W263" i="8"/>
  <c r="W140" i="5"/>
  <c r="W133" i="5"/>
  <c r="V150" i="5"/>
  <c r="W147" i="5"/>
  <c r="W134" i="5"/>
  <c r="W291" i="8"/>
  <c r="AG47" i="5"/>
  <c r="AH44" i="5"/>
  <c r="V118" i="5"/>
  <c r="Y6" i="7"/>
  <c r="X7" i="7"/>
  <c r="W85" i="5"/>
  <c r="W293" i="8"/>
  <c r="W143" i="5"/>
  <c r="W289" i="8"/>
  <c r="W138" i="5"/>
  <c r="W131" i="5"/>
  <c r="W288" i="8"/>
  <c r="W139" i="5"/>
  <c r="W290" i="8"/>
  <c r="U57" i="8"/>
  <c r="T77" i="8"/>
  <c r="V104" i="5"/>
  <c r="AB8" i="17"/>
  <c r="Z67" i="18" s="1"/>
  <c r="W137" i="5"/>
  <c r="U37" i="5"/>
  <c r="V292" i="8"/>
  <c r="W28" i="5"/>
  <c r="W66" i="8" l="1"/>
  <c r="W65" i="8"/>
  <c r="K60" i="8"/>
  <c r="K79" i="8"/>
  <c r="K10" i="6" s="1"/>
  <c r="K11" i="6" s="1"/>
  <c r="W67" i="8"/>
  <c r="L41" i="8"/>
  <c r="M39" i="8" s="1"/>
  <c r="O53" i="8"/>
  <c r="P51" i="8" s="1"/>
  <c r="N47" i="8"/>
  <c r="O45" i="8" s="1"/>
  <c r="N86" i="8"/>
  <c r="N87" i="8" s="1"/>
  <c r="N308" i="8" s="1"/>
  <c r="Y20" i="8"/>
  <c r="Y100" i="5" s="1"/>
  <c r="X17" i="8"/>
  <c r="T199" i="8"/>
  <c r="U197" i="8"/>
  <c r="U199" i="8" s="1"/>
  <c r="U24" i="21"/>
  <c r="U26" i="21" s="1"/>
  <c r="Y5" i="8"/>
  <c r="X4" i="21"/>
  <c r="Y13" i="20"/>
  <c r="Y9" i="8"/>
  <c r="Z9" i="8" s="1"/>
  <c r="U182" i="8"/>
  <c r="Z15" i="8"/>
  <c r="AA26" i="8" s="1"/>
  <c r="X100" i="5"/>
  <c r="X43" i="5"/>
  <c r="X56" i="5" s="1"/>
  <c r="Z16" i="8"/>
  <c r="Z21" i="8"/>
  <c r="Z22" i="8"/>
  <c r="Z11" i="8"/>
  <c r="U14" i="2"/>
  <c r="U15" i="2" s="1"/>
  <c r="V157" i="8"/>
  <c r="V14" i="2" s="1"/>
  <c r="AA8" i="8"/>
  <c r="W86" i="5"/>
  <c r="W181" i="8" s="1"/>
  <c r="W113" i="8"/>
  <c r="W114" i="8" s="1"/>
  <c r="W153" i="8"/>
  <c r="X63" i="8"/>
  <c r="X49" i="8"/>
  <c r="X148" i="8"/>
  <c r="T15" i="2"/>
  <c r="T38" i="2"/>
  <c r="T39" i="2" s="1"/>
  <c r="AA25" i="8"/>
  <c r="W155" i="8"/>
  <c r="W156" i="8" s="1"/>
  <c r="W140" i="8"/>
  <c r="W146" i="8"/>
  <c r="W149" i="8" s="1"/>
  <c r="W37" i="8"/>
  <c r="W152" i="8"/>
  <c r="W138" i="8"/>
  <c r="W112" i="8"/>
  <c r="W164" i="8" s="1"/>
  <c r="W18" i="2" s="1"/>
  <c r="W42" i="2" s="1"/>
  <c r="V141" i="8"/>
  <c r="AB12" i="17"/>
  <c r="Z71" i="18" s="1"/>
  <c r="X75" i="18"/>
  <c r="X76" i="18"/>
  <c r="Z10" i="8"/>
  <c r="AA14" i="8"/>
  <c r="Y43" i="5"/>
  <c r="U248" i="8"/>
  <c r="Z27" i="8"/>
  <c r="X6" i="5"/>
  <c r="W63" i="5"/>
  <c r="W150" i="5"/>
  <c r="AA19" i="8"/>
  <c r="V151" i="5"/>
  <c r="X140" i="5"/>
  <c r="Z13" i="8"/>
  <c r="Y48" i="5"/>
  <c r="U38" i="5"/>
  <c r="U39" i="5" s="1"/>
  <c r="W30" i="5"/>
  <c r="W32" i="5"/>
  <c r="W31" i="5"/>
  <c r="W34" i="5"/>
  <c r="W36" i="5"/>
  <c r="W35" i="5"/>
  <c r="Y75" i="8"/>
  <c r="Y126" i="8" s="1"/>
  <c r="Z33" i="8"/>
  <c r="X246" i="8"/>
  <c r="X195" i="8"/>
  <c r="V83" i="8"/>
  <c r="W43" i="8"/>
  <c r="V37" i="5"/>
  <c r="W292" i="8"/>
  <c r="X132" i="5"/>
  <c r="X148" i="5"/>
  <c r="W286" i="8"/>
  <c r="AC8" i="17"/>
  <c r="AA67" i="18" s="1"/>
  <c r="V57" i="8"/>
  <c r="U77" i="8"/>
  <c r="W44" i="2"/>
  <c r="X136" i="5"/>
  <c r="X113" i="5"/>
  <c r="W35" i="7"/>
  <c r="W32" i="7"/>
  <c r="T69" i="8"/>
  <c r="S89" i="8"/>
  <c r="X11" i="7"/>
  <c r="X8" i="7"/>
  <c r="AC10" i="17"/>
  <c r="AA69" i="18" s="1"/>
  <c r="X19" i="5"/>
  <c r="X149" i="5"/>
  <c r="Y75" i="5"/>
  <c r="Y72" i="5"/>
  <c r="Y12" i="5"/>
  <c r="Y65" i="5"/>
  <c r="Y9" i="5"/>
  <c r="Y69" i="5"/>
  <c r="Y18" i="5"/>
  <c r="Y66" i="5"/>
  <c r="Y67" i="5"/>
  <c r="Y73" i="5"/>
  <c r="Y14" i="5"/>
  <c r="Y11" i="5"/>
  <c r="Y16" i="5"/>
  <c r="Y68" i="5"/>
  <c r="Y8" i="5"/>
  <c r="Y74" i="5"/>
  <c r="Y15" i="5"/>
  <c r="Y71" i="5"/>
  <c r="Y10" i="5"/>
  <c r="Y17" i="5"/>
  <c r="X289" i="8"/>
  <c r="X138" i="5"/>
  <c r="X144" i="5"/>
  <c r="X294" i="8"/>
  <c r="X163" i="8"/>
  <c r="X20" i="2" s="1"/>
  <c r="X263" i="8"/>
  <c r="X59" i="5"/>
  <c r="Z24" i="8"/>
  <c r="Y114" i="5"/>
  <c r="Y21" i="5"/>
  <c r="Y22" i="5" s="1"/>
  <c r="Y82" i="5"/>
  <c r="Y83" i="5" s="1"/>
  <c r="Y23" i="5"/>
  <c r="Y25" i="5"/>
  <c r="Y26" i="5" s="1"/>
  <c r="Y78" i="5"/>
  <c r="Y79" i="5" s="1"/>
  <c r="Y84" i="5"/>
  <c r="Y27" i="5"/>
  <c r="Y80" i="5"/>
  <c r="X134" i="5"/>
  <c r="X291" i="8"/>
  <c r="X145" i="5"/>
  <c r="X295" i="8"/>
  <c r="V33" i="5"/>
  <c r="X133" i="5"/>
  <c r="X137" i="5"/>
  <c r="X28" i="5"/>
  <c r="X31" i="7"/>
  <c r="X18" i="7"/>
  <c r="AH47" i="5"/>
  <c r="AI44" i="5"/>
  <c r="X76" i="5"/>
  <c r="X99" i="5"/>
  <c r="X287" i="8"/>
  <c r="X130" i="5"/>
  <c r="Z6" i="7"/>
  <c r="Y7" i="7"/>
  <c r="X139" i="5"/>
  <c r="X290" i="8"/>
  <c r="X131" i="5"/>
  <c r="X288" i="8"/>
  <c r="W104" i="5"/>
  <c r="W118" i="5"/>
  <c r="X85" i="5"/>
  <c r="X143" i="5"/>
  <c r="X293" i="8"/>
  <c r="AA2" i="18"/>
  <c r="AA74" i="18" s="1"/>
  <c r="Z4" i="18"/>
  <c r="Z59" i="18"/>
  <c r="Z3" i="18"/>
  <c r="W29" i="5"/>
  <c r="X147" i="5"/>
  <c r="W141" i="5"/>
  <c r="V285" i="8"/>
  <c r="X65" i="8" l="1"/>
  <c r="X66" i="8" s="1"/>
  <c r="X67" i="8" s="1"/>
  <c r="K61" i="8"/>
  <c r="L59" i="8" s="1"/>
  <c r="K80" i="8"/>
  <c r="K81" i="8" s="1"/>
  <c r="K307" i="8" s="1"/>
  <c r="O46" i="8"/>
  <c r="O85" i="8"/>
  <c r="P52" i="8"/>
  <c r="M101" i="5"/>
  <c r="M40" i="8"/>
  <c r="Y17" i="8"/>
  <c r="Z20" i="8"/>
  <c r="Z100" i="5" s="1"/>
  <c r="V248" i="8"/>
  <c r="V24" i="21"/>
  <c r="V26" i="21" s="1"/>
  <c r="Z5" i="8"/>
  <c r="Y4" i="21"/>
  <c r="Z13" i="20"/>
  <c r="AA15" i="8"/>
  <c r="AB15" i="8" s="1"/>
  <c r="W151" i="5"/>
  <c r="AA27" i="8"/>
  <c r="U38" i="2"/>
  <c r="U39" i="2" s="1"/>
  <c r="AA21" i="8"/>
  <c r="AB14" i="8"/>
  <c r="AA11" i="8"/>
  <c r="AA22" i="8"/>
  <c r="AB19" i="8"/>
  <c r="V198" i="8"/>
  <c r="V182" i="8"/>
  <c r="W141" i="8"/>
  <c r="W154" i="8"/>
  <c r="W157" i="8" s="1"/>
  <c r="W182" i="8" s="1"/>
  <c r="AB25" i="8"/>
  <c r="AC12" i="17"/>
  <c r="AA71" i="18" s="1"/>
  <c r="X112" i="8"/>
  <c r="X164" i="8" s="1"/>
  <c r="X18" i="2" s="1"/>
  <c r="X42" i="2" s="1"/>
  <c r="X146" i="8"/>
  <c r="X149" i="8" s="1"/>
  <c r="X153" i="8"/>
  <c r="X37" i="8"/>
  <c r="V38" i="2"/>
  <c r="V39" i="2" s="1"/>
  <c r="V15" i="2"/>
  <c r="Y49" i="8"/>
  <c r="Y148" i="8"/>
  <c r="Y63" i="8"/>
  <c r="Y153" i="8"/>
  <c r="X152" i="8"/>
  <c r="X154" i="8" s="1"/>
  <c r="X138" i="8"/>
  <c r="X155" i="8"/>
  <c r="X156" i="8" s="1"/>
  <c r="X140" i="8"/>
  <c r="X113" i="8"/>
  <c r="X114" i="8" s="1"/>
  <c r="Y75" i="18"/>
  <c r="Y76" i="18"/>
  <c r="AA10" i="8"/>
  <c r="Y133" i="5"/>
  <c r="Z48" i="5"/>
  <c r="AA16" i="8"/>
  <c r="X63" i="5"/>
  <c r="Y6" i="5"/>
  <c r="V197" i="8"/>
  <c r="AB8" i="8"/>
  <c r="Y137" i="5"/>
  <c r="X141" i="5"/>
  <c r="X150" i="5"/>
  <c r="Y148" i="5"/>
  <c r="X292" i="8"/>
  <c r="Y149" i="5"/>
  <c r="AA13" i="8"/>
  <c r="X30" i="5"/>
  <c r="X32" i="5"/>
  <c r="X31" i="5"/>
  <c r="X35" i="5"/>
  <c r="X36" i="5"/>
  <c r="X34" i="5"/>
  <c r="V38" i="5"/>
  <c r="V39" i="5" s="1"/>
  <c r="Y246" i="8"/>
  <c r="Y195" i="8"/>
  <c r="Z75" i="8"/>
  <c r="Z126" i="8" s="1"/>
  <c r="AA33" i="8"/>
  <c r="W285" i="8"/>
  <c r="X43" i="8"/>
  <c r="W83" i="8"/>
  <c r="Y144" i="5"/>
  <c r="Y294" i="8"/>
  <c r="X118" i="5"/>
  <c r="AD8" i="17"/>
  <c r="AB67" i="18" s="1"/>
  <c r="Y19" i="5"/>
  <c r="X29" i="5"/>
  <c r="Y145" i="5"/>
  <c r="Y295" i="8"/>
  <c r="X44" i="2"/>
  <c r="Y291" i="8"/>
  <c r="Y134" i="5"/>
  <c r="X32" i="7"/>
  <c r="Y163" i="8"/>
  <c r="Y20" i="2" s="1"/>
  <c r="Y263" i="8"/>
  <c r="Z7" i="7"/>
  <c r="AA6" i="7"/>
  <c r="AI47" i="5"/>
  <c r="AJ44" i="5"/>
  <c r="AJ47" i="5" s="1"/>
  <c r="Y56" i="5"/>
  <c r="Y139" i="5"/>
  <c r="Y290" i="8"/>
  <c r="Y288" i="8"/>
  <c r="Y131" i="5"/>
  <c r="Y130" i="5"/>
  <c r="Y287" i="8"/>
  <c r="Y99" i="5"/>
  <c r="Y76" i="5"/>
  <c r="AD10" i="17"/>
  <c r="AB69" i="18" s="1"/>
  <c r="Z16" i="5"/>
  <c r="Z71" i="5"/>
  <c r="Z11" i="5"/>
  <c r="Z74" i="5"/>
  <c r="Z75" i="5"/>
  <c r="Z8" i="5"/>
  <c r="Z72" i="5"/>
  <c r="Z9" i="5"/>
  <c r="Z15" i="5"/>
  <c r="Z69" i="5"/>
  <c r="Z12" i="5"/>
  <c r="Z17" i="5"/>
  <c r="Z18" i="5"/>
  <c r="Z68" i="5"/>
  <c r="Z67" i="5"/>
  <c r="Z66" i="5"/>
  <c r="Z73" i="5"/>
  <c r="Z14" i="5"/>
  <c r="Z10" i="5"/>
  <c r="Z65" i="5"/>
  <c r="Y28" i="5"/>
  <c r="W37" i="5"/>
  <c r="AB2" i="18"/>
  <c r="AB74" i="18" s="1"/>
  <c r="AA4" i="18"/>
  <c r="AA3" i="18"/>
  <c r="AA59" i="18"/>
  <c r="Y85" i="5"/>
  <c r="Y143" i="5"/>
  <c r="Y293" i="8"/>
  <c r="Y136" i="5"/>
  <c r="Y113" i="5"/>
  <c r="Y138" i="5"/>
  <c r="Y289" i="8"/>
  <c r="Z17" i="8"/>
  <c r="X104" i="5"/>
  <c r="W57" i="8"/>
  <c r="V77" i="8"/>
  <c r="Y8" i="7"/>
  <c r="Y11" i="7"/>
  <c r="Y18" i="7"/>
  <c r="Y31" i="7"/>
  <c r="Z114" i="5"/>
  <c r="AA24" i="8"/>
  <c r="Y59" i="5"/>
  <c r="Z23" i="5"/>
  <c r="Z27" i="5"/>
  <c r="Z78" i="5"/>
  <c r="Z79" i="5" s="1"/>
  <c r="Z82" i="5"/>
  <c r="Z83" i="5" s="1"/>
  <c r="Z80" i="5"/>
  <c r="Z84" i="5"/>
  <c r="Z21" i="5"/>
  <c r="Z22" i="5" s="1"/>
  <c r="Z25" i="5"/>
  <c r="Z26" i="5" s="1"/>
  <c r="X35" i="7"/>
  <c r="U69" i="8"/>
  <c r="T89" i="8"/>
  <c r="W33" i="5"/>
  <c r="X86" i="5"/>
  <c r="X181" i="8" s="1"/>
  <c r="X286" i="8"/>
  <c r="Y147" i="5"/>
  <c r="Y132" i="5"/>
  <c r="Y140" i="5"/>
  <c r="AA20" i="8" l="1"/>
  <c r="Y66" i="8"/>
  <c r="Y65" i="8"/>
  <c r="Y67" i="8"/>
  <c r="L60" i="8"/>
  <c r="L79" i="8"/>
  <c r="L10" i="6" s="1"/>
  <c r="L11" i="6" s="1"/>
  <c r="M41" i="8"/>
  <c r="N39" i="8" s="1"/>
  <c r="P53" i="8"/>
  <c r="Q51" i="8" s="1"/>
  <c r="O47" i="8"/>
  <c r="P45" i="8" s="1"/>
  <c r="O86" i="8"/>
  <c r="O87" i="8" s="1"/>
  <c r="O308" i="8" s="1"/>
  <c r="AA9" i="8"/>
  <c r="AB9" i="8" s="1"/>
  <c r="Z43" i="5"/>
  <c r="Z56" i="5" s="1"/>
  <c r="W248" i="8"/>
  <c r="W24" i="21"/>
  <c r="W26" i="21" s="1"/>
  <c r="AA5" i="8"/>
  <c r="Z4" i="21"/>
  <c r="AA13" i="20"/>
  <c r="AA48" i="5"/>
  <c r="W197" i="8"/>
  <c r="AB26" i="8"/>
  <c r="AC26" i="8" s="1"/>
  <c r="AB16" i="8"/>
  <c r="AA43" i="5"/>
  <c r="AB10" i="8"/>
  <c r="AC25" i="8"/>
  <c r="AB22" i="8"/>
  <c r="AB11" i="8"/>
  <c r="AC8" i="8"/>
  <c r="AC14" i="8"/>
  <c r="V199" i="8"/>
  <c r="X141" i="8"/>
  <c r="W198" i="8"/>
  <c r="W14" i="2"/>
  <c r="W15" i="2" s="1"/>
  <c r="Z148" i="5"/>
  <c r="AB21" i="8"/>
  <c r="Y146" i="8"/>
  <c r="Y149" i="8" s="1"/>
  <c r="Y113" i="8"/>
  <c r="Y114" i="8" s="1"/>
  <c r="Y155" i="8"/>
  <c r="Y156" i="8" s="1"/>
  <c r="Y140" i="8"/>
  <c r="Y37" i="8"/>
  <c r="AD12" i="17"/>
  <c r="AB71" i="18" s="1"/>
  <c r="X157" i="8"/>
  <c r="Y152" i="8"/>
  <c r="Y154" i="8" s="1"/>
  <c r="Y138" i="8"/>
  <c r="Y112" i="8"/>
  <c r="Y164" i="8" s="1"/>
  <c r="Y18" i="2" s="1"/>
  <c r="Y42" i="2" s="1"/>
  <c r="Z153" i="8"/>
  <c r="Z63" i="8"/>
  <c r="Z113" i="8"/>
  <c r="Z114" i="8" s="1"/>
  <c r="Z148" i="8"/>
  <c r="Z49" i="8"/>
  <c r="Z146" i="8"/>
  <c r="Z75" i="18"/>
  <c r="Z76" i="18"/>
  <c r="AB27" i="8"/>
  <c r="AC19" i="8"/>
  <c r="Z6" i="5"/>
  <c r="Y63" i="5"/>
  <c r="X151" i="5"/>
  <c r="X285" i="8"/>
  <c r="Y292" i="8"/>
  <c r="AB13" i="8"/>
  <c r="Z28" i="5"/>
  <c r="Y141" i="5"/>
  <c r="Z137" i="5"/>
  <c r="Y32" i="5"/>
  <c r="Y31" i="5"/>
  <c r="Y30" i="5"/>
  <c r="Y35" i="5"/>
  <c r="Y36" i="5"/>
  <c r="Y34" i="5"/>
  <c r="W38" i="5"/>
  <c r="W39" i="5" s="1"/>
  <c r="X83" i="8"/>
  <c r="Y43" i="8"/>
  <c r="AA75" i="8"/>
  <c r="AA126" i="8" s="1"/>
  <c r="AB33" i="8"/>
  <c r="Z149" i="5"/>
  <c r="Z195" i="8"/>
  <c r="Z246" i="8"/>
  <c r="X33" i="5"/>
  <c r="Z145" i="5"/>
  <c r="Z295" i="8"/>
  <c r="X57" i="8"/>
  <c r="W77" i="8"/>
  <c r="Z163" i="8"/>
  <c r="Z20" i="2" s="1"/>
  <c r="Z263" i="8"/>
  <c r="Z31" i="7"/>
  <c r="Z18" i="7"/>
  <c r="AE8" i="17"/>
  <c r="AC67" i="18" s="1"/>
  <c r="Z132" i="5"/>
  <c r="V69" i="8"/>
  <c r="U89" i="8"/>
  <c r="Z85" i="5"/>
  <c r="Z143" i="5"/>
  <c r="Z293" i="8"/>
  <c r="Y118" i="5"/>
  <c r="AC2" i="18"/>
  <c r="AC74" i="18" s="1"/>
  <c r="AB3" i="18"/>
  <c r="AB4" i="18"/>
  <c r="AB59" i="18"/>
  <c r="Z76" i="5"/>
  <c r="Z287" i="8"/>
  <c r="Z130" i="5"/>
  <c r="Z99" i="5"/>
  <c r="Z288" i="8"/>
  <c r="Z131" i="5"/>
  <c r="Z290" i="8"/>
  <c r="Z139" i="5"/>
  <c r="AA23" i="5"/>
  <c r="AA21" i="5"/>
  <c r="AA22" i="5" s="1"/>
  <c r="AA82" i="5"/>
  <c r="AA83" i="5" s="1"/>
  <c r="AA25" i="5"/>
  <c r="AA26" i="5" s="1"/>
  <c r="AA27" i="5"/>
  <c r="AA84" i="5"/>
  <c r="AA80" i="5"/>
  <c r="AA78" i="5"/>
  <c r="AA79" i="5" s="1"/>
  <c r="AB6" i="7"/>
  <c r="AA7" i="7"/>
  <c r="Y29" i="5"/>
  <c r="Z144" i="5"/>
  <c r="Z294" i="8"/>
  <c r="Z59" i="5"/>
  <c r="AB24" i="8"/>
  <c r="AA114" i="5"/>
  <c r="Y35" i="7"/>
  <c r="Y104" i="5"/>
  <c r="Z138" i="5"/>
  <c r="Z289" i="8"/>
  <c r="AE10" i="17"/>
  <c r="AC69" i="18" s="1"/>
  <c r="AB20" i="8"/>
  <c r="AA100" i="5"/>
  <c r="Z147" i="5"/>
  <c r="Y86" i="5"/>
  <c r="Y181" i="8" s="1"/>
  <c r="Z140" i="5"/>
  <c r="Y32" i="7"/>
  <c r="AA17" i="8"/>
  <c r="Z11" i="7"/>
  <c r="Z8" i="7"/>
  <c r="Z291" i="8"/>
  <c r="Z134" i="5"/>
  <c r="Z136" i="5"/>
  <c r="Z113" i="5"/>
  <c r="Y44" i="2"/>
  <c r="AA69" i="5"/>
  <c r="AA72" i="5"/>
  <c r="AA8" i="5"/>
  <c r="AA9" i="5"/>
  <c r="AA16" i="5"/>
  <c r="AA18" i="5"/>
  <c r="AA67" i="5"/>
  <c r="AA75" i="5"/>
  <c r="AA10" i="5"/>
  <c r="AA12" i="5"/>
  <c r="AA14" i="5"/>
  <c r="AA73" i="5"/>
  <c r="AA68" i="5"/>
  <c r="AA17" i="5"/>
  <c r="AA11" i="5"/>
  <c r="AA71" i="5"/>
  <c r="AA66" i="5"/>
  <c r="AA15" i="5"/>
  <c r="AA65" i="5"/>
  <c r="AA74" i="5"/>
  <c r="Y150" i="5"/>
  <c r="Z133" i="5"/>
  <c r="Z19" i="5"/>
  <c r="Y286" i="8"/>
  <c r="X37" i="5"/>
  <c r="Z65" i="8" l="1"/>
  <c r="Z66" i="8" s="1"/>
  <c r="Z67" i="8" s="1"/>
  <c r="L61" i="8"/>
  <c r="M59" i="8" s="1"/>
  <c r="L80" i="8"/>
  <c r="L81" i="8" s="1"/>
  <c r="L307" i="8" s="1"/>
  <c r="P46" i="8"/>
  <c r="P85" i="8"/>
  <c r="Q52" i="8"/>
  <c r="N101" i="5"/>
  <c r="N40" i="8"/>
  <c r="AC10" i="8"/>
  <c r="AB5" i="8"/>
  <c r="AA4" i="21"/>
  <c r="AB13" i="20"/>
  <c r="X248" i="8"/>
  <c r="X24" i="21"/>
  <c r="X26" i="21" s="1"/>
  <c r="W199" i="8"/>
  <c r="AC15" i="8"/>
  <c r="AD26" i="8" s="1"/>
  <c r="AC16" i="8"/>
  <c r="Y157" i="8"/>
  <c r="Y198" i="8" s="1"/>
  <c r="W38" i="2"/>
  <c r="W39" i="2" s="1"/>
  <c r="AD14" i="8"/>
  <c r="AD19" i="8"/>
  <c r="AC11" i="8"/>
  <c r="AC22" i="8"/>
  <c r="AD15" i="8"/>
  <c r="AD25" i="8"/>
  <c r="Z149" i="8"/>
  <c r="AB43" i="5"/>
  <c r="AC21" i="8"/>
  <c r="Z138" i="8"/>
  <c r="Z152" i="8"/>
  <c r="Z154" i="8" s="1"/>
  <c r="AA49" i="8"/>
  <c r="AA148" i="8"/>
  <c r="AA63" i="8"/>
  <c r="AA153" i="8"/>
  <c r="AA146" i="8"/>
  <c r="Y141" i="8"/>
  <c r="Z155" i="8"/>
  <c r="Z156" i="8" s="1"/>
  <c r="Z140" i="8"/>
  <c r="Z112" i="8"/>
  <c r="Z164" i="8" s="1"/>
  <c r="Z18" i="2" s="1"/>
  <c r="Z42" i="2" s="1"/>
  <c r="Z37" i="8"/>
  <c r="X14" i="2"/>
  <c r="X182" i="8"/>
  <c r="X198" i="8"/>
  <c r="AE12" i="17"/>
  <c r="AC71" i="18" s="1"/>
  <c r="AA75" i="18"/>
  <c r="AA76" i="18"/>
  <c r="AD8" i="8"/>
  <c r="AC27" i="8"/>
  <c r="AB48" i="5"/>
  <c r="Z63" i="5"/>
  <c r="AA6" i="5"/>
  <c r="AA149" i="5"/>
  <c r="X197" i="8"/>
  <c r="AC13" i="8"/>
  <c r="Y285" i="8"/>
  <c r="Z29" i="5"/>
  <c r="Y151" i="5"/>
  <c r="AA133" i="5"/>
  <c r="Y33" i="5"/>
  <c r="Z31" i="5"/>
  <c r="Z30" i="5"/>
  <c r="Z32" i="5"/>
  <c r="Z36" i="5"/>
  <c r="Z34" i="5"/>
  <c r="Z35" i="5"/>
  <c r="X38" i="5"/>
  <c r="X39" i="5" s="1"/>
  <c r="AA195" i="8"/>
  <c r="AA246" i="8"/>
  <c r="Z43" i="8"/>
  <c r="Y83" i="8"/>
  <c r="AC33" i="8"/>
  <c r="AB75" i="8"/>
  <c r="AB126" i="8" s="1"/>
  <c r="AA140" i="5"/>
  <c r="AA18" i="7"/>
  <c r="AA31" i="7"/>
  <c r="AA85" i="5"/>
  <c r="AA293" i="8"/>
  <c r="AA143" i="5"/>
  <c r="AA163" i="8"/>
  <c r="AA20" i="2" s="1"/>
  <c r="AA263" i="8"/>
  <c r="AA137" i="5"/>
  <c r="Y37" i="5"/>
  <c r="AA147" i="5"/>
  <c r="Z86" i="5"/>
  <c r="Z181" i="8" s="1"/>
  <c r="AA287" i="8"/>
  <c r="AA76" i="5"/>
  <c r="AA99" i="5"/>
  <c r="AA130" i="5"/>
  <c r="Z104" i="5"/>
  <c r="AF10" i="17"/>
  <c r="AD69" i="18" s="1"/>
  <c r="AD2" i="18"/>
  <c r="AD74" i="18" s="1"/>
  <c r="AC4" i="18"/>
  <c r="AC59" i="18"/>
  <c r="AC3" i="18"/>
  <c r="AB10" i="5"/>
  <c r="AB69" i="5"/>
  <c r="AB74" i="5"/>
  <c r="AB14" i="5"/>
  <c r="AB73" i="5"/>
  <c r="AB67" i="5"/>
  <c r="AB71" i="5"/>
  <c r="AB11" i="5"/>
  <c r="AB65" i="5"/>
  <c r="AB17" i="5"/>
  <c r="AB66" i="5"/>
  <c r="AB15" i="5"/>
  <c r="AB72" i="5"/>
  <c r="AB9" i="5"/>
  <c r="AB18" i="5"/>
  <c r="AB12" i="5"/>
  <c r="AB68" i="5"/>
  <c r="AB75" i="5"/>
  <c r="AB16" i="5"/>
  <c r="AB8" i="5"/>
  <c r="Y57" i="8"/>
  <c r="X77" i="8"/>
  <c r="AA132" i="5"/>
  <c r="AA19" i="5"/>
  <c r="Z150" i="5"/>
  <c r="AA139" i="5"/>
  <c r="AA290" i="8"/>
  <c r="AA136" i="5"/>
  <c r="AA113" i="5"/>
  <c r="AA138" i="5"/>
  <c r="AA289" i="8"/>
  <c r="Z118" i="5"/>
  <c r="AB82" i="5"/>
  <c r="AB83" i="5" s="1"/>
  <c r="AB80" i="5"/>
  <c r="AB78" i="5"/>
  <c r="AB79" i="5" s="1"/>
  <c r="AB25" i="5"/>
  <c r="AB26" i="5" s="1"/>
  <c r="AB84" i="5"/>
  <c r="AB23" i="5"/>
  <c r="AB21" i="5"/>
  <c r="AB22" i="5" s="1"/>
  <c r="AB27" i="5"/>
  <c r="AA294" i="8"/>
  <c r="AA144" i="5"/>
  <c r="AA11" i="7"/>
  <c r="AA8" i="7"/>
  <c r="W69" i="8"/>
  <c r="V89" i="8"/>
  <c r="AF8" i="17"/>
  <c r="AD67" i="18" s="1"/>
  <c r="AA148" i="5"/>
  <c r="Z141" i="5"/>
  <c r="Z292" i="8"/>
  <c r="AA288" i="8"/>
  <c r="AA131" i="5"/>
  <c r="AA291" i="8"/>
  <c r="AA134" i="5"/>
  <c r="Z32" i="7"/>
  <c r="Z35" i="7"/>
  <c r="AC9" i="8"/>
  <c r="AB17" i="8"/>
  <c r="AC20" i="8"/>
  <c r="AA56" i="5"/>
  <c r="AB100" i="5"/>
  <c r="AB114" i="5"/>
  <c r="AC24" i="8"/>
  <c r="AA59" i="5"/>
  <c r="AB7" i="7"/>
  <c r="AC6" i="7"/>
  <c r="AA295" i="8"/>
  <c r="AA145" i="5"/>
  <c r="Z44" i="2"/>
  <c r="AA28" i="5"/>
  <c r="Z286" i="8"/>
  <c r="AA65" i="8" l="1"/>
  <c r="AA66" i="8" s="1"/>
  <c r="AA67" i="8" s="1"/>
  <c r="M60" i="8"/>
  <c r="M79" i="8"/>
  <c r="M10" i="6" s="1"/>
  <c r="M11" i="6" s="1"/>
  <c r="N41" i="8"/>
  <c r="O39" i="8" s="1"/>
  <c r="Q53" i="8"/>
  <c r="R51" i="8" s="1"/>
  <c r="P47" i="8"/>
  <c r="Q45" i="8" s="1"/>
  <c r="P86" i="8"/>
  <c r="P87" i="8" s="1"/>
  <c r="P308" i="8" s="1"/>
  <c r="AD10" i="8"/>
  <c r="Y14" i="2"/>
  <c r="Y15" i="2" s="1"/>
  <c r="AD27" i="8"/>
  <c r="Y197" i="8"/>
  <c r="Y24" i="21"/>
  <c r="Y26" i="21" s="1"/>
  <c r="AC5" i="8"/>
  <c r="AB4" i="21"/>
  <c r="AC13" i="20"/>
  <c r="Y182" i="8"/>
  <c r="Y199" i="8"/>
  <c r="AE14" i="8"/>
  <c r="AD11" i="8"/>
  <c r="AE26" i="8"/>
  <c r="AE25" i="8"/>
  <c r="AD22" i="8"/>
  <c r="AE8" i="8"/>
  <c r="AE15" i="8"/>
  <c r="AD21" i="8"/>
  <c r="AC43" i="5"/>
  <c r="AA149" i="8"/>
  <c r="X199" i="8"/>
  <c r="Z141" i="8"/>
  <c r="AF12" i="17"/>
  <c r="AD71" i="18" s="1"/>
  <c r="X38" i="2"/>
  <c r="X39" i="2" s="1"/>
  <c r="X15" i="2"/>
  <c r="AA140" i="8"/>
  <c r="AA155" i="8"/>
  <c r="AA156" i="8" s="1"/>
  <c r="AA37" i="8"/>
  <c r="AA112" i="8"/>
  <c r="AB63" i="8"/>
  <c r="AB49" i="8"/>
  <c r="AB148" i="8"/>
  <c r="AB153" i="8"/>
  <c r="AA113" i="8"/>
  <c r="AA114" i="8" s="1"/>
  <c r="AA152" i="8"/>
  <c r="AA154" i="8" s="1"/>
  <c r="AA157" i="8" s="1"/>
  <c r="AA138" i="8"/>
  <c r="Y38" i="2"/>
  <c r="Y39" i="2" s="1"/>
  <c r="Z157" i="8"/>
  <c r="AB75" i="18"/>
  <c r="AB76" i="18"/>
  <c r="AE19" i="8"/>
  <c r="AC48" i="5"/>
  <c r="AD16" i="8"/>
  <c r="AA63" i="5"/>
  <c r="AB6" i="5"/>
  <c r="Y248" i="8"/>
  <c r="Z37" i="5"/>
  <c r="Y38" i="5"/>
  <c r="Y39" i="5" s="1"/>
  <c r="Z151" i="5"/>
  <c r="AB137" i="5"/>
  <c r="AB133" i="5"/>
  <c r="AB148" i="5"/>
  <c r="AA30" i="5"/>
  <c r="AA31" i="5"/>
  <c r="AA32" i="5"/>
  <c r="AA34" i="5"/>
  <c r="AA35" i="5"/>
  <c r="AA36" i="5"/>
  <c r="AD33" i="8"/>
  <c r="AC75" i="8"/>
  <c r="AC126" i="8" s="1"/>
  <c r="AB132" i="5"/>
  <c r="Z33" i="5"/>
  <c r="Z83" i="8"/>
  <c r="AA43" i="8"/>
  <c r="AB246" i="8"/>
  <c r="AB195" i="8"/>
  <c r="AA29" i="5"/>
  <c r="AA292" i="8"/>
  <c r="AB59" i="5"/>
  <c r="AD24" i="8"/>
  <c r="AC114" i="5"/>
  <c r="AA32" i="7"/>
  <c r="AB294" i="8"/>
  <c r="AB144" i="5"/>
  <c r="AB131" i="5"/>
  <c r="AB288" i="8"/>
  <c r="AC7" i="7"/>
  <c r="AD6" i="7"/>
  <c r="AA104" i="5"/>
  <c r="AE2" i="18"/>
  <c r="AE74" i="18" s="1"/>
  <c r="AD4" i="18"/>
  <c r="AD59" i="18"/>
  <c r="AD3" i="18"/>
  <c r="AG10" i="17"/>
  <c r="AE69" i="18" s="1"/>
  <c r="AA44" i="2"/>
  <c r="AB147" i="5"/>
  <c r="AB19" i="5"/>
  <c r="AA150" i="5"/>
  <c r="AD20" i="8"/>
  <c r="AC100" i="5"/>
  <c r="AB56" i="5"/>
  <c r="X69" i="8"/>
  <c r="W89" i="8"/>
  <c r="AB136" i="5"/>
  <c r="AB113" i="5"/>
  <c r="AB290" i="8"/>
  <c r="AB139" i="5"/>
  <c r="AB11" i="7"/>
  <c r="AB8" i="7"/>
  <c r="AC18" i="5"/>
  <c r="AC17" i="5"/>
  <c r="AC65" i="5"/>
  <c r="AC71" i="5"/>
  <c r="AC66" i="5"/>
  <c r="AC10" i="5"/>
  <c r="AC9" i="5"/>
  <c r="AC11" i="5"/>
  <c r="AC12" i="5"/>
  <c r="AC69" i="5"/>
  <c r="AC73" i="5"/>
  <c r="AC67" i="5"/>
  <c r="AC72" i="5"/>
  <c r="AC75" i="5"/>
  <c r="AC15" i="5"/>
  <c r="AC16" i="5"/>
  <c r="AC68" i="5"/>
  <c r="AC74" i="5"/>
  <c r="AC14" i="5"/>
  <c r="AC8" i="5"/>
  <c r="AB145" i="5"/>
  <c r="AB295" i="8"/>
  <c r="Z57" i="8"/>
  <c r="Y77" i="8"/>
  <c r="AB130" i="5"/>
  <c r="AB99" i="5"/>
  <c r="AB76" i="5"/>
  <c r="AB287" i="8"/>
  <c r="AB138" i="5"/>
  <c r="AB289" i="8"/>
  <c r="AC82" i="5"/>
  <c r="AC83" i="5" s="1"/>
  <c r="AC27" i="5"/>
  <c r="AC84" i="5"/>
  <c r="AC21" i="5"/>
  <c r="AC22" i="5" s="1"/>
  <c r="AC78" i="5"/>
  <c r="AC79" i="5" s="1"/>
  <c r="AC80" i="5"/>
  <c r="AC25" i="5"/>
  <c r="AC26" i="5" s="1"/>
  <c r="AC23" i="5"/>
  <c r="AA141" i="5"/>
  <c r="Z285" i="8"/>
  <c r="AB28" i="5"/>
  <c r="AB149" i="5"/>
  <c r="AD13" i="8"/>
  <c r="AB31" i="7"/>
  <c r="AB18" i="7"/>
  <c r="AD9" i="8"/>
  <c r="AC17" i="8"/>
  <c r="AA35" i="7"/>
  <c r="AG8" i="17"/>
  <c r="AE67" i="18" s="1"/>
  <c r="AA118" i="5"/>
  <c r="AB143" i="5"/>
  <c r="AB293" i="8"/>
  <c r="AB85" i="5"/>
  <c r="AB291" i="8"/>
  <c r="AB134" i="5"/>
  <c r="AB263" i="8"/>
  <c r="AB163" i="8"/>
  <c r="AB20" i="2" s="1"/>
  <c r="AB140" i="5"/>
  <c r="AA286" i="8"/>
  <c r="AA86" i="5"/>
  <c r="AA181" i="8" s="1"/>
  <c r="AB65" i="8" l="1"/>
  <c r="AB66" i="8" s="1"/>
  <c r="AB67" i="8" s="1"/>
  <c r="M61" i="8"/>
  <c r="N59" i="8" s="1"/>
  <c r="M80" i="8"/>
  <c r="M81" i="8" s="1"/>
  <c r="M307" i="8" s="1"/>
  <c r="Q46" i="8"/>
  <c r="Q85" i="8"/>
  <c r="R52" i="8"/>
  <c r="O101" i="5"/>
  <c r="O40" i="8"/>
  <c r="AD48" i="5"/>
  <c r="AE16" i="8"/>
  <c r="AE21" i="8"/>
  <c r="Z248" i="8"/>
  <c r="Z24" i="21"/>
  <c r="Z26" i="21" s="1"/>
  <c r="AD5" i="8"/>
  <c r="AC4" i="21"/>
  <c r="AD13" i="20"/>
  <c r="AF14" i="8"/>
  <c r="AF19" i="8"/>
  <c r="AF25" i="8"/>
  <c r="AE11" i="8"/>
  <c r="AE22" i="8"/>
  <c r="AF15" i="8"/>
  <c r="AD43" i="5"/>
  <c r="AE10" i="8"/>
  <c r="AF26" i="8"/>
  <c r="AB155" i="8"/>
  <c r="AB156" i="8" s="1"/>
  <c r="AB140" i="8"/>
  <c r="AB37" i="8"/>
  <c r="AB138" i="8"/>
  <c r="AB152" i="8"/>
  <c r="AB154" i="8" s="1"/>
  <c r="AG12" i="17"/>
  <c r="AE71" i="18" s="1"/>
  <c r="Z198" i="8"/>
  <c r="Z182" i="8"/>
  <c r="Z14" i="2"/>
  <c r="AA182" i="8"/>
  <c r="AA14" i="2"/>
  <c r="AA198" i="8"/>
  <c r="AB113" i="8"/>
  <c r="AB114" i="8" s="1"/>
  <c r="AB146" i="8"/>
  <c r="AB149" i="8" s="1"/>
  <c r="AB112" i="8"/>
  <c r="AB164" i="8" s="1"/>
  <c r="AB18" i="2" s="1"/>
  <c r="AB42" i="2" s="1"/>
  <c r="AA164" i="8"/>
  <c r="AA18" i="2" s="1"/>
  <c r="AA42" i="2" s="1"/>
  <c r="AA141" i="8"/>
  <c r="AC148" i="8"/>
  <c r="AC49" i="8"/>
  <c r="AC63" i="8"/>
  <c r="AC146" i="8"/>
  <c r="AC153" i="8"/>
  <c r="AC75" i="18"/>
  <c r="AC76" i="18"/>
  <c r="AF8" i="8"/>
  <c r="AE27" i="8"/>
  <c r="AE13" i="8"/>
  <c r="Z197" i="8"/>
  <c r="AA285" i="8"/>
  <c r="AC6" i="5"/>
  <c r="AB63" i="5"/>
  <c r="AC132" i="5"/>
  <c r="AB86" i="5"/>
  <c r="AB181" i="8" s="1"/>
  <c r="AB292" i="8"/>
  <c r="Z38" i="5"/>
  <c r="Z39" i="5" s="1"/>
  <c r="AA37" i="5"/>
  <c r="AA151" i="5"/>
  <c r="AC133" i="5"/>
  <c r="AC137" i="5"/>
  <c r="AB32" i="5"/>
  <c r="AB30" i="5"/>
  <c r="AB31" i="5"/>
  <c r="AB35" i="5"/>
  <c r="AB34" i="5"/>
  <c r="AB36" i="5"/>
  <c r="AD75" i="8"/>
  <c r="AD126" i="8" s="1"/>
  <c r="AE33" i="8"/>
  <c r="AC246" i="8"/>
  <c r="AC195" i="8"/>
  <c r="AB43" i="8"/>
  <c r="AA83" i="8"/>
  <c r="AB141" i="5"/>
  <c r="AC149" i="5"/>
  <c r="AC147" i="5"/>
  <c r="AC28" i="5"/>
  <c r="AC148" i="5"/>
  <c r="AB286" i="8"/>
  <c r="AE20" i="8"/>
  <c r="AD100" i="5"/>
  <c r="AC56" i="5"/>
  <c r="AH8" i="17"/>
  <c r="AF67" i="18" s="1"/>
  <c r="AC145" i="5"/>
  <c r="AC295" i="8"/>
  <c r="AA57" i="8"/>
  <c r="Z77" i="8"/>
  <c r="AC136" i="5"/>
  <c r="AC113" i="5"/>
  <c r="AB104" i="5"/>
  <c r="AB35" i="7"/>
  <c r="AH10" i="17"/>
  <c r="AF69" i="18" s="1"/>
  <c r="AC163" i="8"/>
  <c r="AC20" i="2" s="1"/>
  <c r="AC263" i="8"/>
  <c r="AC19" i="5"/>
  <c r="AC288" i="8"/>
  <c r="AC131" i="5"/>
  <c r="Y69" i="8"/>
  <c r="X89" i="8"/>
  <c r="AC18" i="7"/>
  <c r="AC31" i="7"/>
  <c r="AB44" i="2"/>
  <c r="AC139" i="5"/>
  <c r="AC290" i="8"/>
  <c r="AC134" i="5"/>
  <c r="AC291" i="8"/>
  <c r="AB32" i="7"/>
  <c r="AF2" i="18"/>
  <c r="AF74" i="18" s="1"/>
  <c r="AE59" i="18"/>
  <c r="AE4" i="18"/>
  <c r="AE3" i="18"/>
  <c r="AD7" i="7"/>
  <c r="AE6" i="7"/>
  <c r="AB150" i="5"/>
  <c r="AC140" i="5"/>
  <c r="AB29" i="5"/>
  <c r="AD71" i="5"/>
  <c r="AD68" i="5"/>
  <c r="AD72" i="5"/>
  <c r="AD10" i="5"/>
  <c r="AD11" i="5"/>
  <c r="AD69" i="5"/>
  <c r="AD74" i="5"/>
  <c r="AD16" i="5"/>
  <c r="AD73" i="5"/>
  <c r="AD18" i="5"/>
  <c r="AD17" i="5"/>
  <c r="AD67" i="5"/>
  <c r="AD8" i="5"/>
  <c r="AD65" i="5"/>
  <c r="AD75" i="5"/>
  <c r="AD14" i="5"/>
  <c r="AD9" i="5"/>
  <c r="AD15" i="5"/>
  <c r="AD66" i="5"/>
  <c r="AD12" i="5"/>
  <c r="AE9" i="8"/>
  <c r="AD17" i="8"/>
  <c r="AC294" i="8"/>
  <c r="AC144" i="5"/>
  <c r="AC11" i="7"/>
  <c r="AC8" i="7"/>
  <c r="AC85" i="5"/>
  <c r="AC143" i="5"/>
  <c r="AC293" i="8"/>
  <c r="AC289" i="8"/>
  <c r="AC138" i="5"/>
  <c r="AC76" i="5"/>
  <c r="AC99" i="5"/>
  <c r="AC130" i="5"/>
  <c r="AC287" i="8"/>
  <c r="AB118" i="5"/>
  <c r="AD25" i="5"/>
  <c r="AD26" i="5" s="1"/>
  <c r="AD78" i="5"/>
  <c r="AD79" i="5" s="1"/>
  <c r="AD82" i="5"/>
  <c r="AD83" i="5" s="1"/>
  <c r="AD21" i="5"/>
  <c r="AD22" i="5" s="1"/>
  <c r="AD23" i="5"/>
  <c r="AD84" i="5"/>
  <c r="AD27" i="5"/>
  <c r="AD80" i="5"/>
  <c r="AE24" i="8"/>
  <c r="AD114" i="5"/>
  <c r="AC59" i="5"/>
  <c r="AA33" i="5"/>
  <c r="AF27" i="8" l="1"/>
  <c r="AC65" i="8"/>
  <c r="AC66" i="8" s="1"/>
  <c r="AC67" i="8" s="1"/>
  <c r="N60" i="8"/>
  <c r="N79" i="8"/>
  <c r="N10" i="6" s="1"/>
  <c r="N11" i="6" s="1"/>
  <c r="O41" i="8"/>
  <c r="P39" i="8" s="1"/>
  <c r="R53" i="8"/>
  <c r="S51" i="8" s="1"/>
  <c r="Q47" i="8"/>
  <c r="R45" i="8" s="1"/>
  <c r="Q86" i="8"/>
  <c r="Q87" i="8" s="1"/>
  <c r="Q308" i="8" s="1"/>
  <c r="AF10" i="8"/>
  <c r="AG25" i="8"/>
  <c r="AA248" i="8"/>
  <c r="AA24" i="21"/>
  <c r="AA26" i="21" s="1"/>
  <c r="AE5" i="8"/>
  <c r="AD4" i="21"/>
  <c r="AE13" i="20"/>
  <c r="AG8" i="8"/>
  <c r="AG26" i="8"/>
  <c r="AG14" i="8"/>
  <c r="AH14" i="8" s="1"/>
  <c r="AF22" i="8"/>
  <c r="AF21" i="8"/>
  <c r="AE43" i="5"/>
  <c r="AF11" i="8"/>
  <c r="Z199" i="8"/>
  <c r="AC149" i="8"/>
  <c r="AG15" i="8"/>
  <c r="AD132" i="5"/>
  <c r="AC37" i="8"/>
  <c r="AC140" i="8"/>
  <c r="AC155" i="8"/>
  <c r="AC156" i="8" s="1"/>
  <c r="AD63" i="8"/>
  <c r="AD153" i="8"/>
  <c r="AD148" i="8"/>
  <c r="AD146" i="8"/>
  <c r="AD49" i="8"/>
  <c r="AB157" i="8"/>
  <c r="AB141" i="8"/>
  <c r="AC138" i="8"/>
  <c r="AC152" i="8"/>
  <c r="AC154" i="8" s="1"/>
  <c r="AC112" i="8"/>
  <c r="AC113" i="8"/>
  <c r="AC114" i="8" s="1"/>
  <c r="AA15" i="2"/>
  <c r="AA38" i="2"/>
  <c r="AA39" i="2" s="1"/>
  <c r="Z38" i="2"/>
  <c r="Z39" i="2" s="1"/>
  <c r="Z15" i="2"/>
  <c r="AH12" i="17"/>
  <c r="AF71" i="18" s="1"/>
  <c r="AD75" i="18"/>
  <c r="AD76" i="18"/>
  <c r="AA197" i="8"/>
  <c r="AA199" i="8" s="1"/>
  <c r="AE48" i="5"/>
  <c r="AG19" i="8"/>
  <c r="AF16" i="8"/>
  <c r="AG16" i="8" s="1"/>
  <c r="AC292" i="8"/>
  <c r="AA38" i="5"/>
  <c r="AA39" i="5" s="1"/>
  <c r="AC29" i="5"/>
  <c r="AD6" i="5"/>
  <c r="AC63" i="5"/>
  <c r="AB285" i="8"/>
  <c r="AD140" i="5"/>
  <c r="AC141" i="5"/>
  <c r="AB151" i="5"/>
  <c r="AD137" i="5"/>
  <c r="AC32" i="5"/>
  <c r="AC31" i="5"/>
  <c r="AC30" i="5"/>
  <c r="AC36" i="5"/>
  <c r="AC34" i="5"/>
  <c r="AC35" i="5"/>
  <c r="AD195" i="8"/>
  <c r="AD246" i="8"/>
  <c r="AB33" i="5"/>
  <c r="AC150" i="5"/>
  <c r="AC43" i="8"/>
  <c r="AB83" i="8"/>
  <c r="AE75" i="8"/>
  <c r="AE126" i="8" s="1"/>
  <c r="AF33" i="8"/>
  <c r="AD28" i="5"/>
  <c r="AF4" i="18"/>
  <c r="AG2" i="18"/>
  <c r="AG74" i="18" s="1"/>
  <c r="AF3" i="18"/>
  <c r="AF59" i="18"/>
  <c r="AD145" i="5"/>
  <c r="AD295" i="8"/>
  <c r="AD143" i="5"/>
  <c r="AD85" i="5"/>
  <c r="AD293" i="8"/>
  <c r="AC104" i="5"/>
  <c r="AD163" i="8"/>
  <c r="AD20" i="2" s="1"/>
  <c r="AD263" i="8"/>
  <c r="AD144" i="5"/>
  <c r="AD294" i="8"/>
  <c r="AC35" i="7"/>
  <c r="AC118" i="5"/>
  <c r="AF9" i="8"/>
  <c r="AE17" i="8"/>
  <c r="AD138" i="5"/>
  <c r="AD289" i="8"/>
  <c r="AD113" i="5"/>
  <c r="AD136" i="5"/>
  <c r="AE7" i="7"/>
  <c r="AF6" i="7"/>
  <c r="AI10" i="17"/>
  <c r="AG69" i="18" s="1"/>
  <c r="AI8" i="17"/>
  <c r="AG67" i="18" s="1"/>
  <c r="AD149" i="5"/>
  <c r="AD147" i="5"/>
  <c r="AD19" i="5"/>
  <c r="AD288" i="8"/>
  <c r="AD131" i="5"/>
  <c r="AD139" i="5"/>
  <c r="AD290" i="8"/>
  <c r="AC44" i="2"/>
  <c r="AD31" i="7"/>
  <c r="AD18" i="7"/>
  <c r="AF24" i="8"/>
  <c r="AF48" i="5" s="1"/>
  <c r="AE114" i="5"/>
  <c r="AD59" i="5"/>
  <c r="AC32" i="7"/>
  <c r="AD130" i="5"/>
  <c r="AD99" i="5"/>
  <c r="AD287" i="8"/>
  <c r="AD76" i="5"/>
  <c r="AD134" i="5"/>
  <c r="AD291" i="8"/>
  <c r="AD11" i="7"/>
  <c r="AD8" i="7"/>
  <c r="Z69" i="8"/>
  <c r="Y89" i="8"/>
  <c r="AE82" i="5"/>
  <c r="AE83" i="5" s="1"/>
  <c r="AE80" i="5"/>
  <c r="AE25" i="5"/>
  <c r="AE26" i="5" s="1"/>
  <c r="AE27" i="5"/>
  <c r="AE84" i="5"/>
  <c r="AE23" i="5"/>
  <c r="AE21" i="5"/>
  <c r="AE22" i="5" s="1"/>
  <c r="AE78" i="5"/>
  <c r="AE79" i="5" s="1"/>
  <c r="AB57" i="8"/>
  <c r="AA77" i="8"/>
  <c r="AE68" i="5"/>
  <c r="AE69" i="5"/>
  <c r="AE11" i="5"/>
  <c r="AE12" i="5"/>
  <c r="AE9" i="5"/>
  <c r="AE65" i="5"/>
  <c r="AE16" i="5"/>
  <c r="AE8" i="5"/>
  <c r="AE66" i="5"/>
  <c r="AE74" i="5"/>
  <c r="AE15" i="5"/>
  <c r="AE72" i="5"/>
  <c r="AE10" i="5"/>
  <c r="AE73" i="5"/>
  <c r="AE75" i="5"/>
  <c r="AE18" i="5"/>
  <c r="AE67" i="5"/>
  <c r="AE17" i="5"/>
  <c r="AE71" i="5"/>
  <c r="AE14" i="5"/>
  <c r="AF20" i="8"/>
  <c r="AE100" i="5"/>
  <c r="AD56" i="5"/>
  <c r="AD148" i="5"/>
  <c r="AC286" i="8"/>
  <c r="AC86" i="5"/>
  <c r="AC181" i="8" s="1"/>
  <c r="AD133" i="5"/>
  <c r="AB37" i="5"/>
  <c r="AF13" i="8"/>
  <c r="AD65" i="8" l="1"/>
  <c r="AD66" i="8" s="1"/>
  <c r="AD67" i="8" s="1"/>
  <c r="N61" i="8"/>
  <c r="O59" i="8" s="1"/>
  <c r="N80" i="8"/>
  <c r="N81" i="8" s="1"/>
  <c r="N307" i="8" s="1"/>
  <c r="S52" i="8"/>
  <c r="R46" i="8"/>
  <c r="R85" i="8"/>
  <c r="P40" i="8"/>
  <c r="P101" i="5"/>
  <c r="AG21" i="8"/>
  <c r="AH25" i="8"/>
  <c r="AI14" i="8" s="1"/>
  <c r="AH15" i="8"/>
  <c r="AB248" i="8"/>
  <c r="AB24" i="21"/>
  <c r="AB26" i="21" s="1"/>
  <c r="AF5" i="8"/>
  <c r="AE4" i="21"/>
  <c r="AF13" i="20"/>
  <c r="AH19" i="8"/>
  <c r="AI25" i="8"/>
  <c r="AF43" i="5"/>
  <c r="AG22" i="8"/>
  <c r="AG10" i="8"/>
  <c r="AH21" i="8" s="1"/>
  <c r="AG11" i="8"/>
  <c r="AC157" i="8"/>
  <c r="AC14" i="2" s="1"/>
  <c r="AH26" i="8"/>
  <c r="AG27" i="8"/>
  <c r="AH27" i="8" s="1"/>
  <c r="AD141" i="5"/>
  <c r="AI12" i="17"/>
  <c r="AG71" i="18" s="1"/>
  <c r="AC164" i="8"/>
  <c r="AC18" i="2" s="1"/>
  <c r="AC42" i="2" s="1"/>
  <c r="AB14" i="2"/>
  <c r="AB182" i="8"/>
  <c r="AB198" i="8"/>
  <c r="AD149" i="8"/>
  <c r="AD37" i="8"/>
  <c r="AD112" i="8"/>
  <c r="AD164" i="8" s="1"/>
  <c r="AD18" i="2" s="1"/>
  <c r="AD42" i="2" s="1"/>
  <c r="AD152" i="8"/>
  <c r="AD154" i="8" s="1"/>
  <c r="AD138" i="8"/>
  <c r="AE63" i="8"/>
  <c r="AE49" i="8"/>
  <c r="AE113" i="8"/>
  <c r="AE148" i="8"/>
  <c r="AD140" i="8"/>
  <c r="AD155" i="8"/>
  <c r="AD156" i="8" s="1"/>
  <c r="AD113" i="8"/>
  <c r="AD114" i="8" s="1"/>
  <c r="AC141" i="8"/>
  <c r="AE75" i="18"/>
  <c r="AE76" i="18"/>
  <c r="AH8" i="8"/>
  <c r="AC285" i="8"/>
  <c r="AD29" i="5"/>
  <c r="AG13" i="8"/>
  <c r="AD63" i="5"/>
  <c r="AE6" i="5"/>
  <c r="AE132" i="5"/>
  <c r="AB197" i="8"/>
  <c r="AE140" i="5"/>
  <c r="AC151" i="5"/>
  <c r="AE133" i="5"/>
  <c r="AE28" i="5"/>
  <c r="B159" i="5"/>
  <c r="C155" i="5"/>
  <c r="AD31" i="5"/>
  <c r="AD32" i="5"/>
  <c r="AD30" i="5"/>
  <c r="AD36" i="5"/>
  <c r="AD34" i="5"/>
  <c r="AD35" i="5"/>
  <c r="AB38" i="5"/>
  <c r="AB39" i="5" s="1"/>
  <c r="AE195" i="8"/>
  <c r="AE246" i="8"/>
  <c r="AG33" i="8"/>
  <c r="AF75" i="8"/>
  <c r="AC83" i="8"/>
  <c r="AD43" i="8"/>
  <c r="AD86" i="5"/>
  <c r="AD181" i="8" s="1"/>
  <c r="AE137" i="5"/>
  <c r="AE131" i="5"/>
  <c r="AE288" i="8"/>
  <c r="AA69" i="8"/>
  <c r="Z89" i="8"/>
  <c r="AD35" i="7"/>
  <c r="AJ8" i="17"/>
  <c r="AH67" i="18" s="1"/>
  <c r="AD44" i="2"/>
  <c r="AD150" i="5"/>
  <c r="AE139" i="5"/>
  <c r="AE290" i="8"/>
  <c r="AE134" i="5"/>
  <c r="AE291" i="8"/>
  <c r="AC57" i="8"/>
  <c r="AB77" i="8"/>
  <c r="AD32" i="7"/>
  <c r="AE136" i="5"/>
  <c r="AE113" i="5"/>
  <c r="AE85" i="5"/>
  <c r="AE143" i="5"/>
  <c r="AE293" i="8"/>
  <c r="AD118" i="5"/>
  <c r="AJ10" i="17"/>
  <c r="AH69" i="18" s="1"/>
  <c r="AE18" i="7"/>
  <c r="AE31" i="7"/>
  <c r="AG9" i="8"/>
  <c r="AF17" i="8"/>
  <c r="AE11" i="7"/>
  <c r="AE8" i="7"/>
  <c r="AE149" i="5"/>
  <c r="AD286" i="8"/>
  <c r="AC33" i="5"/>
  <c r="AD292" i="8"/>
  <c r="AE289" i="8"/>
  <c r="AE138" i="5"/>
  <c r="AE287" i="8"/>
  <c r="AE130" i="5"/>
  <c r="AE99" i="5"/>
  <c r="AE76" i="5"/>
  <c r="AE294" i="8"/>
  <c r="AE144" i="5"/>
  <c r="AF69" i="5"/>
  <c r="AF17" i="5"/>
  <c r="AF18" i="5"/>
  <c r="AF71" i="5"/>
  <c r="AF12" i="5"/>
  <c r="AF67" i="5"/>
  <c r="AF75" i="5"/>
  <c r="AF72" i="5"/>
  <c r="AF68" i="5"/>
  <c r="AF15" i="5"/>
  <c r="AF14" i="5"/>
  <c r="AF10" i="5"/>
  <c r="AF9" i="5"/>
  <c r="AF73" i="5"/>
  <c r="AF8" i="5"/>
  <c r="AF16" i="5"/>
  <c r="AF65" i="5"/>
  <c r="AF11" i="5"/>
  <c r="AF74" i="5"/>
  <c r="AF66" i="5"/>
  <c r="AG4" i="18"/>
  <c r="AH2" i="18"/>
  <c r="AH74" i="18" s="1"/>
  <c r="AG3" i="18"/>
  <c r="AG59" i="18"/>
  <c r="AG20" i="8"/>
  <c r="AE56" i="5"/>
  <c r="AF100" i="5"/>
  <c r="AE295" i="8"/>
  <c r="AE145" i="5"/>
  <c r="AD104" i="5"/>
  <c r="AE59" i="5"/>
  <c r="AF114" i="5"/>
  <c r="AG24" i="8"/>
  <c r="AF27" i="5"/>
  <c r="AF82" i="5"/>
  <c r="AF83" i="5" s="1"/>
  <c r="AF21" i="5"/>
  <c r="AF22" i="5" s="1"/>
  <c r="AF23" i="5"/>
  <c r="AF84" i="5"/>
  <c r="AF78" i="5"/>
  <c r="AF79" i="5" s="1"/>
  <c r="AF80" i="5"/>
  <c r="AF25" i="5"/>
  <c r="AF26" i="5" s="1"/>
  <c r="AF7" i="7"/>
  <c r="AG6" i="7"/>
  <c r="AE263" i="8"/>
  <c r="AE163" i="8"/>
  <c r="AE20" i="2" s="1"/>
  <c r="AE19" i="5"/>
  <c r="AE148" i="5"/>
  <c r="AE147" i="5"/>
  <c r="AC37" i="5"/>
  <c r="AE65" i="8" l="1"/>
  <c r="AE66" i="8" s="1"/>
  <c r="AE67" i="8" s="1"/>
  <c r="O60" i="8"/>
  <c r="O79" i="8"/>
  <c r="O10" i="6" s="1"/>
  <c r="O11" i="6" s="1"/>
  <c r="S53" i="8"/>
  <c r="T51" i="8" s="1"/>
  <c r="P41" i="8"/>
  <c r="Q39" i="8" s="1"/>
  <c r="R47" i="8"/>
  <c r="S45" i="8" s="1"/>
  <c r="R86" i="8"/>
  <c r="R87" i="8" s="1"/>
  <c r="R308" i="8" s="1"/>
  <c r="AI19" i="8"/>
  <c r="AI15" i="8"/>
  <c r="AC248" i="8"/>
  <c r="AC24" i="21"/>
  <c r="AC26" i="21" s="1"/>
  <c r="AG5" i="8"/>
  <c r="AF4" i="21"/>
  <c r="AG13" i="20"/>
  <c r="AH22" i="8"/>
  <c r="AG43" i="5"/>
  <c r="AJ25" i="8"/>
  <c r="AH10" i="8"/>
  <c r="AI10" i="8" s="1"/>
  <c r="AH11" i="8"/>
  <c r="AI22" i="8" s="1"/>
  <c r="AJ14" i="8"/>
  <c r="AC198" i="8"/>
  <c r="AD151" i="5"/>
  <c r="AC182" i="8"/>
  <c r="AI26" i="8"/>
  <c r="AH16" i="8"/>
  <c r="AI16" i="8" s="1"/>
  <c r="AG48" i="5"/>
  <c r="AD141" i="8"/>
  <c r="AB199" i="8"/>
  <c r="AE37" i="8"/>
  <c r="AE140" i="8"/>
  <c r="AE155" i="8"/>
  <c r="AE156" i="8" s="1"/>
  <c r="AE112" i="8"/>
  <c r="AE146" i="8"/>
  <c r="AE149" i="8" s="1"/>
  <c r="AE153" i="8"/>
  <c r="AC38" i="2"/>
  <c r="AC39" i="2" s="1"/>
  <c r="AC15" i="2"/>
  <c r="AF148" i="8"/>
  <c r="AF49" i="8"/>
  <c r="AF113" i="8"/>
  <c r="AF114" i="8" s="1"/>
  <c r="AF63" i="8"/>
  <c r="AE114" i="8"/>
  <c r="AE138" i="8"/>
  <c r="AE152" i="8"/>
  <c r="AD157" i="8"/>
  <c r="AB15" i="2"/>
  <c r="AB38" i="2"/>
  <c r="AB39" i="2" s="1"/>
  <c r="AJ12" i="17"/>
  <c r="AH71" i="18" s="1"/>
  <c r="AF75" i="18"/>
  <c r="AF76" i="18"/>
  <c r="AI8" i="8"/>
  <c r="AH13" i="8"/>
  <c r="AF6" i="5"/>
  <c r="AE63" i="5"/>
  <c r="AE29" i="5"/>
  <c r="AC197" i="8"/>
  <c r="AF132" i="5"/>
  <c r="AE141" i="5"/>
  <c r="AF28" i="5"/>
  <c r="AD33" i="5"/>
  <c r="B155" i="5"/>
  <c r="B160" i="5" s="1"/>
  <c r="B194" i="8" s="1"/>
  <c r="B196" i="8" s="1"/>
  <c r="B200" i="8" s="1"/>
  <c r="C159" i="5"/>
  <c r="C160" i="5" s="1"/>
  <c r="C194" i="8" s="1"/>
  <c r="C196" i="8" s="1"/>
  <c r="C200" i="8" s="1"/>
  <c r="AE30" i="5"/>
  <c r="AE31" i="5"/>
  <c r="AE32" i="5"/>
  <c r="AE34" i="5"/>
  <c r="AE36" i="5"/>
  <c r="AE35" i="5"/>
  <c r="AE43" i="8"/>
  <c r="AD83" i="8"/>
  <c r="AH33" i="8"/>
  <c r="AG75" i="8"/>
  <c r="AF19" i="5"/>
  <c r="AF143" i="5"/>
  <c r="AF293" i="8"/>
  <c r="AF85" i="5"/>
  <c r="AE35" i="7"/>
  <c r="AH6" i="7"/>
  <c r="AG7" i="7"/>
  <c r="AH24" i="8"/>
  <c r="AF59" i="5"/>
  <c r="AG114" i="5"/>
  <c r="AF163" i="8"/>
  <c r="AF20" i="2" s="1"/>
  <c r="AF263" i="8"/>
  <c r="AF138" i="5"/>
  <c r="AF289" i="8"/>
  <c r="AH9" i="8"/>
  <c r="AG17" i="8"/>
  <c r="AD57" i="8"/>
  <c r="AC77" i="8"/>
  <c r="AK8" i="17"/>
  <c r="AI67" i="18" s="1"/>
  <c r="AB69" i="8"/>
  <c r="AA89" i="8"/>
  <c r="AF149" i="5"/>
  <c r="AC38" i="5"/>
  <c r="AC39" i="5" s="1"/>
  <c r="AF290" i="8"/>
  <c r="AF139" i="5"/>
  <c r="AE44" i="2"/>
  <c r="AF145" i="5"/>
  <c r="AF295" i="8"/>
  <c r="AF144" i="5"/>
  <c r="AF294" i="8"/>
  <c r="AH3" i="18"/>
  <c r="AI2" i="18"/>
  <c r="AI74" i="18" s="1"/>
  <c r="AH4" i="18"/>
  <c r="AH59" i="18"/>
  <c r="AF288" i="8"/>
  <c r="AF131" i="5"/>
  <c r="AF113" i="5"/>
  <c r="AF136" i="5"/>
  <c r="AE118" i="5"/>
  <c r="AK10" i="17"/>
  <c r="AI69" i="18" s="1"/>
  <c r="AF140" i="5"/>
  <c r="AE86" i="5"/>
  <c r="AE181" i="8" s="1"/>
  <c r="AF147" i="5"/>
  <c r="AF137" i="5"/>
  <c r="AE286" i="8"/>
  <c r="AD285" i="8"/>
  <c r="AE150" i="5"/>
  <c r="AG84" i="5"/>
  <c r="AG23" i="5"/>
  <c r="AG21" i="5"/>
  <c r="AG22" i="5" s="1"/>
  <c r="AG82" i="5"/>
  <c r="AG83" i="5" s="1"/>
  <c r="AG27" i="5"/>
  <c r="AG78" i="5"/>
  <c r="AG79" i="5" s="1"/>
  <c r="AG80" i="5"/>
  <c r="AG25" i="5"/>
  <c r="AG26" i="5" s="1"/>
  <c r="AG74" i="5"/>
  <c r="AG71" i="5"/>
  <c r="AG14" i="5"/>
  <c r="AG73" i="5"/>
  <c r="AG8" i="5"/>
  <c r="AG18" i="5"/>
  <c r="AG72" i="5"/>
  <c r="AG66" i="5"/>
  <c r="AG12" i="5"/>
  <c r="AG11" i="5"/>
  <c r="AG68" i="5"/>
  <c r="AG16" i="5"/>
  <c r="AG15" i="5"/>
  <c r="AG67" i="5"/>
  <c r="AG17" i="5"/>
  <c r="AG10" i="5"/>
  <c r="AG69" i="5"/>
  <c r="AG65" i="5"/>
  <c r="AG75" i="5"/>
  <c r="AG9" i="5"/>
  <c r="AF31" i="7"/>
  <c r="AF18" i="7"/>
  <c r="AH20" i="8"/>
  <c r="AH43" i="5" s="1"/>
  <c r="AG100" i="5"/>
  <c r="AF56" i="5"/>
  <c r="AF8" i="7"/>
  <c r="AF11" i="7"/>
  <c r="AF130" i="5"/>
  <c r="AF287" i="8"/>
  <c r="AF76" i="5"/>
  <c r="AF99" i="5"/>
  <c r="AF291" i="8"/>
  <c r="AF134" i="5"/>
  <c r="AE32" i="7"/>
  <c r="AE104" i="5"/>
  <c r="AF148" i="5"/>
  <c r="AF133" i="5"/>
  <c r="AE292" i="8"/>
  <c r="AD37" i="5"/>
  <c r="AF66" i="8" l="1"/>
  <c r="AF65" i="8"/>
  <c r="AF67" i="8"/>
  <c r="O61" i="8"/>
  <c r="P59" i="8" s="1"/>
  <c r="O80" i="8"/>
  <c r="O81" i="8" s="1"/>
  <c r="O307" i="8" s="1"/>
  <c r="S46" i="8"/>
  <c r="S85" i="8"/>
  <c r="Q101" i="5"/>
  <c r="Q40" i="8"/>
  <c r="T52" i="8"/>
  <c r="AJ8" i="8"/>
  <c r="AJ26" i="8"/>
  <c r="C50" i="20"/>
  <c r="C51" i="20"/>
  <c r="C38" i="20"/>
  <c r="C40" i="20"/>
  <c r="C28" i="20"/>
  <c r="C49" i="20"/>
  <c r="C39" i="20"/>
  <c r="C29" i="20"/>
  <c r="C16" i="20"/>
  <c r="C18" i="20"/>
  <c r="C27" i="20"/>
  <c r="C17" i="20"/>
  <c r="AD248" i="8"/>
  <c r="AD24" i="21"/>
  <c r="AD26" i="21" s="1"/>
  <c r="AH5" i="8"/>
  <c r="AG4" i="21"/>
  <c r="AH13" i="20"/>
  <c r="D50" i="20"/>
  <c r="D49" i="20"/>
  <c r="D38" i="20"/>
  <c r="D39" i="20"/>
  <c r="D40" i="20"/>
  <c r="D51" i="20"/>
  <c r="D27" i="20"/>
  <c r="D29" i="20"/>
  <c r="D16" i="20"/>
  <c r="D17" i="20"/>
  <c r="D18" i="20"/>
  <c r="D28" i="20"/>
  <c r="AD197" i="8"/>
  <c r="AI21" i="8"/>
  <c r="AJ21" i="8" s="1"/>
  <c r="AI11" i="8"/>
  <c r="AJ11" i="8" s="1"/>
  <c r="AJ15" i="8"/>
  <c r="AC199" i="8"/>
  <c r="AI27" i="8"/>
  <c r="AJ27" i="8" s="1"/>
  <c r="AE141" i="8"/>
  <c r="AE154" i="8"/>
  <c r="AE157" i="8" s="1"/>
  <c r="AG49" i="8"/>
  <c r="AG148" i="8"/>
  <c r="AG63" i="8"/>
  <c r="AD14" i="2"/>
  <c r="AD182" i="8"/>
  <c r="AD198" i="8"/>
  <c r="AF146" i="8"/>
  <c r="AF149" i="8" s="1"/>
  <c r="AF37" i="8"/>
  <c r="AF152" i="8"/>
  <c r="AF138" i="8"/>
  <c r="AK12" i="17"/>
  <c r="AI71" i="18" s="1"/>
  <c r="AF140" i="8"/>
  <c r="AF155" i="8"/>
  <c r="AF156" i="8" s="1"/>
  <c r="AF112" i="8"/>
  <c r="AF153" i="8"/>
  <c r="AE164" i="8"/>
  <c r="AE18" i="2" s="1"/>
  <c r="AE42" i="2" s="1"/>
  <c r="AG75" i="18"/>
  <c r="AG76" i="18"/>
  <c r="AJ19" i="8"/>
  <c r="AF29" i="5"/>
  <c r="AG6" i="5"/>
  <c r="AF63" i="5"/>
  <c r="AG140" i="5"/>
  <c r="AF141" i="5"/>
  <c r="AD38" i="5"/>
  <c r="AD39" i="5" s="1"/>
  <c r="AE151" i="5"/>
  <c r="AG147" i="5"/>
  <c r="AG149" i="5"/>
  <c r="AI13" i="8"/>
  <c r="AH48" i="5"/>
  <c r="B245" i="8"/>
  <c r="B247" i="8" s="1"/>
  <c r="B33" i="2"/>
  <c r="B161" i="5"/>
  <c r="C161" i="5"/>
  <c r="C245" i="8"/>
  <c r="C247" i="8" s="1"/>
  <c r="C33" i="2"/>
  <c r="AF30" i="5"/>
  <c r="AF32" i="5"/>
  <c r="AF31" i="5"/>
  <c r="AF35" i="5"/>
  <c r="AF36" i="5"/>
  <c r="AF34" i="5"/>
  <c r="AI33" i="8"/>
  <c r="AH75" i="8"/>
  <c r="AH126" i="8" s="1"/>
  <c r="AF43" i="8"/>
  <c r="AE83" i="8"/>
  <c r="AF35" i="7"/>
  <c r="AF32" i="7"/>
  <c r="AG287" i="8"/>
  <c r="AG130" i="5"/>
  <c r="AG76" i="5"/>
  <c r="AG99" i="5"/>
  <c r="AG113" i="5"/>
  <c r="AG136" i="5"/>
  <c r="AG144" i="5"/>
  <c r="AG294" i="8"/>
  <c r="AG85" i="5"/>
  <c r="AG293" i="8"/>
  <c r="AG143" i="5"/>
  <c r="AL10" i="17"/>
  <c r="AJ69" i="18" s="1"/>
  <c r="AG163" i="8"/>
  <c r="AG20" i="2" s="1"/>
  <c r="AG263" i="8"/>
  <c r="AH72" i="5"/>
  <c r="AH67" i="5"/>
  <c r="AH73" i="5"/>
  <c r="AH71" i="5"/>
  <c r="AH11" i="5"/>
  <c r="AH16" i="5"/>
  <c r="AH68" i="5"/>
  <c r="AH65" i="5"/>
  <c r="AH74" i="5"/>
  <c r="AH18" i="5"/>
  <c r="AH17" i="5"/>
  <c r="AH15" i="5"/>
  <c r="AH69" i="5"/>
  <c r="AH66" i="5"/>
  <c r="AH10" i="5"/>
  <c r="AH75" i="5"/>
  <c r="AH14" i="5"/>
  <c r="AH12" i="5"/>
  <c r="AH8" i="5"/>
  <c r="AH9" i="5"/>
  <c r="AI9" i="8"/>
  <c r="AH17" i="8"/>
  <c r="AF286" i="8"/>
  <c r="AG132" i="5"/>
  <c r="AG28" i="5"/>
  <c r="AF292" i="8"/>
  <c r="AI20" i="8"/>
  <c r="AG56" i="5"/>
  <c r="AH100" i="5"/>
  <c r="AG145" i="5"/>
  <c r="AG295" i="8"/>
  <c r="AG8" i="7"/>
  <c r="AG11" i="7"/>
  <c r="AL8" i="17"/>
  <c r="AJ67" i="18" s="1"/>
  <c r="AI6" i="7"/>
  <c r="AH7" i="7"/>
  <c r="AG133" i="5"/>
  <c r="AG137" i="5"/>
  <c r="AG148" i="5"/>
  <c r="AE33" i="5"/>
  <c r="AF86" i="5"/>
  <c r="AF181" i="8" s="1"/>
  <c r="AF118" i="5"/>
  <c r="AG131" i="5"/>
  <c r="AG288" i="8"/>
  <c r="AG138" i="5"/>
  <c r="AG289" i="8"/>
  <c r="AI3" i="18"/>
  <c r="AI4" i="18"/>
  <c r="AI59" i="18"/>
  <c r="AJ2" i="18"/>
  <c r="AJ74" i="18" s="1"/>
  <c r="AE57" i="8"/>
  <c r="AD77" i="8"/>
  <c r="AF44" i="2"/>
  <c r="AG31" i="7"/>
  <c r="AG18" i="7"/>
  <c r="AF104" i="5"/>
  <c r="AG291" i="8"/>
  <c r="AG134" i="5"/>
  <c r="AG290" i="8"/>
  <c r="AG139" i="5"/>
  <c r="AH80" i="5"/>
  <c r="AH23" i="5"/>
  <c r="AH78" i="5"/>
  <c r="AH79" i="5" s="1"/>
  <c r="AH25" i="5"/>
  <c r="AH26" i="5" s="1"/>
  <c r="AH27" i="5"/>
  <c r="AH84" i="5"/>
  <c r="AH21" i="5"/>
  <c r="AH22" i="5" s="1"/>
  <c r="AH82" i="5"/>
  <c r="AC69" i="8"/>
  <c r="AB89" i="8"/>
  <c r="AH114" i="5"/>
  <c r="AI24" i="8"/>
  <c r="AG59" i="5"/>
  <c r="AG19" i="5"/>
  <c r="AE285" i="8"/>
  <c r="AE37" i="5"/>
  <c r="AF150" i="5"/>
  <c r="AG65" i="8" l="1"/>
  <c r="AG66" i="8" s="1"/>
  <c r="AG67" i="8" s="1"/>
  <c r="AH147" i="5"/>
  <c r="AH83" i="5"/>
  <c r="AH148" i="5" s="1"/>
  <c r="P60" i="8"/>
  <c r="P79" i="8"/>
  <c r="P10" i="6" s="1"/>
  <c r="P11" i="6" s="1"/>
  <c r="T53" i="8"/>
  <c r="U51" i="8" s="1"/>
  <c r="Q41" i="8"/>
  <c r="R39" i="8" s="1"/>
  <c r="S86" i="8"/>
  <c r="S87" i="8" s="1"/>
  <c r="S308" i="8" s="1"/>
  <c r="S47" i="8"/>
  <c r="T45" i="8" s="1"/>
  <c r="C15" i="21"/>
  <c r="C16" i="21" s="1"/>
  <c r="C27" i="21" s="1"/>
  <c r="AE197" i="8"/>
  <c r="AE24" i="21"/>
  <c r="AE26" i="21" s="1"/>
  <c r="B32" i="2"/>
  <c r="B36" i="2" s="1"/>
  <c r="B15" i="21"/>
  <c r="B16" i="21" s="1"/>
  <c r="B27" i="21" s="1"/>
  <c r="AI5" i="8"/>
  <c r="AH4" i="21"/>
  <c r="AI13" i="20"/>
  <c r="AD199" i="8"/>
  <c r="AI43" i="5"/>
  <c r="AJ10" i="8"/>
  <c r="AJ22" i="8"/>
  <c r="AI48" i="5"/>
  <c r="AJ16" i="8"/>
  <c r="AE182" i="8"/>
  <c r="AE14" i="2"/>
  <c r="AE38" i="2" s="1"/>
  <c r="AE39" i="2" s="1"/>
  <c r="AE198" i="8"/>
  <c r="AF141" i="8"/>
  <c r="AF164" i="8"/>
  <c r="AF18" i="2" s="1"/>
  <c r="AF42" i="2" s="1"/>
  <c r="AL12" i="17"/>
  <c r="AJ71" i="18" s="1"/>
  <c r="AF154" i="8"/>
  <c r="AF157" i="8" s="1"/>
  <c r="AD38" i="2"/>
  <c r="AD39" i="2" s="1"/>
  <c r="AD15" i="2"/>
  <c r="AG112" i="8"/>
  <c r="AG37" i="8"/>
  <c r="AG153" i="8"/>
  <c r="AG146" i="8"/>
  <c r="AG149" i="8" s="1"/>
  <c r="AH148" i="8"/>
  <c r="AH63" i="8"/>
  <c r="AH49" i="8"/>
  <c r="AG113" i="8"/>
  <c r="AG114" i="8" s="1"/>
  <c r="AG138" i="8"/>
  <c r="AG152" i="8"/>
  <c r="AG140" i="8"/>
  <c r="AG155" i="8"/>
  <c r="AG156" i="8" s="1"/>
  <c r="AH75" i="18"/>
  <c r="AH76" i="18"/>
  <c r="AE248" i="8"/>
  <c r="AH140" i="5"/>
  <c r="AH6" i="5"/>
  <c r="AG63" i="5"/>
  <c r="AH149" i="5"/>
  <c r="AG86" i="5"/>
  <c r="AG181" i="8" s="1"/>
  <c r="AF151" i="5"/>
  <c r="AG29" i="5"/>
  <c r="F60" i="18"/>
  <c r="AG32" i="5"/>
  <c r="AG31" i="5"/>
  <c r="AG30" i="5"/>
  <c r="AG35" i="5"/>
  <c r="AG36" i="5"/>
  <c r="AG34" i="5"/>
  <c r="AF285" i="8"/>
  <c r="AF83" i="8"/>
  <c r="AG43" i="8"/>
  <c r="AI75" i="8"/>
  <c r="AI126" i="8" s="1"/>
  <c r="AJ33" i="8"/>
  <c r="AJ75" i="8" s="1"/>
  <c r="AJ126" i="8" s="1"/>
  <c r="AH137" i="5"/>
  <c r="AD69" i="8"/>
  <c r="AC89" i="8"/>
  <c r="AH295" i="8"/>
  <c r="AH145" i="5"/>
  <c r="AI114" i="5"/>
  <c r="AH59" i="5"/>
  <c r="AJ24" i="8"/>
  <c r="AJ48" i="5" s="1"/>
  <c r="AH144" i="5"/>
  <c r="AH294" i="8"/>
  <c r="AF57" i="8"/>
  <c r="AE77" i="8"/>
  <c r="AJ6" i="7"/>
  <c r="AJ7" i="7" s="1"/>
  <c r="AI7" i="7"/>
  <c r="AH138" i="5"/>
  <c r="AH289" i="8"/>
  <c r="AH28" i="5"/>
  <c r="AF37" i="5"/>
  <c r="AH19" i="5"/>
  <c r="AH133" i="5"/>
  <c r="AG141" i="5"/>
  <c r="AH85" i="5"/>
  <c r="AH293" i="8"/>
  <c r="AH143" i="5"/>
  <c r="AH263" i="8"/>
  <c r="C268" i="8" s="1"/>
  <c r="AH163" i="8"/>
  <c r="AH20" i="2" s="1"/>
  <c r="AH31" i="7"/>
  <c r="AH18" i="7"/>
  <c r="AG35" i="7"/>
  <c r="AG32" i="7"/>
  <c r="AH130" i="5"/>
  <c r="AH76" i="5"/>
  <c r="AH287" i="8"/>
  <c r="AH99" i="5"/>
  <c r="AH136" i="5"/>
  <c r="AG44" i="2"/>
  <c r="AJ21" i="5"/>
  <c r="AJ22" i="5" s="1"/>
  <c r="AJ84" i="5"/>
  <c r="AJ78" i="5"/>
  <c r="AJ79" i="5" s="1"/>
  <c r="AJ82" i="5"/>
  <c r="AJ23" i="5"/>
  <c r="AJ25" i="5"/>
  <c r="AJ26" i="5" s="1"/>
  <c r="AJ80" i="5"/>
  <c r="AJ27" i="5"/>
  <c r="AF33" i="5"/>
  <c r="AJ4" i="18"/>
  <c r="AJ59" i="18"/>
  <c r="AJ3" i="18"/>
  <c r="AK2" i="18"/>
  <c r="AK74" i="18" s="1"/>
  <c r="AJ10" i="5"/>
  <c r="AJ14" i="5"/>
  <c r="AJ9" i="5"/>
  <c r="AJ73" i="5"/>
  <c r="AJ72" i="5"/>
  <c r="AJ74" i="5"/>
  <c r="AJ11" i="5"/>
  <c r="AJ65" i="5"/>
  <c r="AJ16" i="5"/>
  <c r="AJ75" i="5"/>
  <c r="AJ68" i="5"/>
  <c r="AJ133" i="5" s="1"/>
  <c r="AJ67" i="5"/>
  <c r="AJ66" i="5"/>
  <c r="AJ18" i="5"/>
  <c r="AJ12" i="5"/>
  <c r="AJ17" i="5"/>
  <c r="AJ8" i="5"/>
  <c r="AJ15" i="5"/>
  <c r="AJ71" i="5"/>
  <c r="AJ69" i="5"/>
  <c r="AG104" i="5"/>
  <c r="AG118" i="5"/>
  <c r="AJ20" i="8"/>
  <c r="AH56" i="5"/>
  <c r="AI100" i="5"/>
  <c r="AJ9" i="8"/>
  <c r="AI17" i="8"/>
  <c r="AH134" i="5"/>
  <c r="AH291" i="8"/>
  <c r="AH139" i="5"/>
  <c r="AH290" i="8"/>
  <c r="AI27" i="5"/>
  <c r="AI21" i="5"/>
  <c r="AI22" i="5" s="1"/>
  <c r="AI84" i="5"/>
  <c r="AI23" i="5"/>
  <c r="AI78" i="5"/>
  <c r="AI79" i="5" s="1"/>
  <c r="AI82" i="5"/>
  <c r="AI83" i="5" s="1"/>
  <c r="AI25" i="5"/>
  <c r="AI26" i="5" s="1"/>
  <c r="AI80" i="5"/>
  <c r="AE38" i="5"/>
  <c r="AE39" i="5" s="1"/>
  <c r="AG292" i="8"/>
  <c r="AG286" i="8"/>
  <c r="AH8" i="7"/>
  <c r="AH11" i="7"/>
  <c r="AI17" i="5"/>
  <c r="AI74" i="5"/>
  <c r="AI75" i="5"/>
  <c r="AI67" i="5"/>
  <c r="AI9" i="5"/>
  <c r="AI16" i="5"/>
  <c r="AI10" i="5"/>
  <c r="AI72" i="5"/>
  <c r="AI73" i="5"/>
  <c r="AI65" i="5"/>
  <c r="AI66" i="5"/>
  <c r="AI12" i="5"/>
  <c r="AI15" i="5"/>
  <c r="AI69" i="5"/>
  <c r="AI71" i="5"/>
  <c r="AI11" i="5"/>
  <c r="AI18" i="5"/>
  <c r="AI14" i="5"/>
  <c r="AI8" i="5"/>
  <c r="AI68" i="5"/>
  <c r="AH288" i="8"/>
  <c r="AH131" i="5"/>
  <c r="AJ13" i="8"/>
  <c r="AH132" i="5"/>
  <c r="AG150" i="5"/>
  <c r="AH113" i="5" l="1"/>
  <c r="AH66" i="8"/>
  <c r="AH65" i="8"/>
  <c r="AH67" i="8"/>
  <c r="P61" i="8"/>
  <c r="Q59" i="8" s="1"/>
  <c r="P80" i="8"/>
  <c r="P81" i="8" s="1"/>
  <c r="P307" i="8" s="1"/>
  <c r="T46" i="8"/>
  <c r="T85" i="8"/>
  <c r="U52" i="8"/>
  <c r="R40" i="8"/>
  <c r="R101" i="5"/>
  <c r="AF197" i="8"/>
  <c r="B125" i="8" s="1"/>
  <c r="AF24" i="21"/>
  <c r="AE199" i="8"/>
  <c r="AJ5" i="8"/>
  <c r="AI4" i="21"/>
  <c r="AJ13" i="20"/>
  <c r="AJ43" i="5"/>
  <c r="AJ56" i="5" s="1"/>
  <c r="AE15" i="2"/>
  <c r="AG154" i="8"/>
  <c r="AG157" i="8" s="1"/>
  <c r="AG141" i="8"/>
  <c r="AH155" i="8"/>
  <c r="AH156" i="8" s="1"/>
  <c r="AH140" i="8"/>
  <c r="AH138" i="8"/>
  <c r="AH152" i="8"/>
  <c r="AH37" i="8"/>
  <c r="AH113" i="8"/>
  <c r="AH114" i="8" s="1"/>
  <c r="AH153" i="8"/>
  <c r="AG164" i="8"/>
  <c r="AG18" i="2" s="1"/>
  <c r="AG42" i="2" s="1"/>
  <c r="AJ148" i="8"/>
  <c r="AJ153" i="8"/>
  <c r="AH112" i="8"/>
  <c r="AH164" i="8" s="1"/>
  <c r="AH18" i="2" s="1"/>
  <c r="AH42" i="2" s="1"/>
  <c r="AH146" i="8"/>
  <c r="AH149" i="8" s="1"/>
  <c r="AF198" i="8"/>
  <c r="AF182" i="8"/>
  <c r="AF14" i="2"/>
  <c r="AI148" i="8"/>
  <c r="AI153" i="8"/>
  <c r="AI63" i="8"/>
  <c r="AI49" i="8"/>
  <c r="AI75" i="18"/>
  <c r="AI76" i="18"/>
  <c r="E266" i="8"/>
  <c r="AF248" i="8"/>
  <c r="AI133" i="5"/>
  <c r="AH63" i="5"/>
  <c r="AI6" i="5"/>
  <c r="AJ132" i="5"/>
  <c r="AH141" i="5"/>
  <c r="AH150" i="5"/>
  <c r="G60" i="18"/>
  <c r="AG37" i="5"/>
  <c r="AI148" i="5"/>
  <c r="AJ137" i="5"/>
  <c r="AJ148" i="5"/>
  <c r="AH29" i="5"/>
  <c r="AH31" i="5"/>
  <c r="AH30" i="5"/>
  <c r="AH32" i="5"/>
  <c r="AH36" i="5"/>
  <c r="AH34" i="5"/>
  <c r="AH35" i="5"/>
  <c r="AF38" i="5"/>
  <c r="AF39" i="5" s="1"/>
  <c r="AH292" i="8"/>
  <c r="AI132" i="5"/>
  <c r="AJ147" i="5"/>
  <c r="AG83" i="8"/>
  <c r="AH43" i="8"/>
  <c r="AI149" i="5"/>
  <c r="AJ149" i="5"/>
  <c r="AI136" i="5"/>
  <c r="AI113" i="5"/>
  <c r="AI288" i="8"/>
  <c r="AI131" i="5"/>
  <c r="AH35" i="7"/>
  <c r="AH104" i="5"/>
  <c r="AI145" i="5"/>
  <c r="AI295" i="8"/>
  <c r="AI85" i="5"/>
  <c r="AI293" i="8"/>
  <c r="AI143" i="5"/>
  <c r="AJ136" i="5"/>
  <c r="AJ113" i="5"/>
  <c r="AI263" i="8"/>
  <c r="AI163" i="8"/>
  <c r="AI20" i="2" s="1"/>
  <c r="AJ85" i="5"/>
  <c r="AJ143" i="5"/>
  <c r="AJ293" i="8"/>
  <c r="AG33" i="5"/>
  <c r="AI19" i="5"/>
  <c r="AI140" i="5"/>
  <c r="AG285" i="8"/>
  <c r="AH86" i="5"/>
  <c r="AH181" i="8" s="1"/>
  <c r="AG151" i="5"/>
  <c r="B123" i="8" s="1"/>
  <c r="AJ291" i="8"/>
  <c r="AJ134" i="5"/>
  <c r="AJ76" i="5"/>
  <c r="AJ287" i="8"/>
  <c r="AJ99" i="5"/>
  <c r="AJ130" i="5"/>
  <c r="AJ138" i="5"/>
  <c r="AJ289" i="8"/>
  <c r="AI8" i="7"/>
  <c r="AI11" i="7"/>
  <c r="AJ295" i="8"/>
  <c r="AJ145" i="5"/>
  <c r="AJ18" i="7"/>
  <c r="AJ31" i="7"/>
  <c r="AG57" i="8"/>
  <c r="AF77" i="8"/>
  <c r="AI137" i="5"/>
  <c r="AI147" i="5"/>
  <c r="AI28" i="5"/>
  <c r="AJ17" i="8"/>
  <c r="AJ28" i="5"/>
  <c r="AH286" i="8"/>
  <c r="AI138" i="5"/>
  <c r="AI289" i="8"/>
  <c r="AH118" i="5"/>
  <c r="AI294" i="8"/>
  <c r="AI144" i="5"/>
  <c r="AI56" i="5"/>
  <c r="AJ100" i="5"/>
  <c r="AJ19" i="5"/>
  <c r="AJ131" i="5"/>
  <c r="AJ288" i="8"/>
  <c r="AK3" i="18"/>
  <c r="AK4" i="18"/>
  <c r="AK59" i="18"/>
  <c r="AJ144" i="5"/>
  <c r="AJ294" i="8"/>
  <c r="AI31" i="7"/>
  <c r="AI18" i="7"/>
  <c r="AI291" i="8"/>
  <c r="AI134" i="5"/>
  <c r="AI76" i="5"/>
  <c r="AI99" i="5"/>
  <c r="AI287" i="8"/>
  <c r="AI130" i="5"/>
  <c r="AI290" i="8"/>
  <c r="AI139" i="5"/>
  <c r="AH32" i="7"/>
  <c r="AJ290" i="8"/>
  <c r="AJ139" i="5"/>
  <c r="AH44" i="2"/>
  <c r="AI59" i="5"/>
  <c r="AJ114" i="5"/>
  <c r="AE69" i="8"/>
  <c r="AD89" i="8"/>
  <c r="AJ140" i="5"/>
  <c r="AJ59" i="5"/>
  <c r="AI65" i="8" l="1"/>
  <c r="AI66" i="8" s="1"/>
  <c r="AI67" i="8" s="1"/>
  <c r="Q60" i="8"/>
  <c r="Q79" i="8"/>
  <c r="Q10" i="6" s="1"/>
  <c r="Q11" i="6" s="1"/>
  <c r="R41" i="8"/>
  <c r="S39" i="8" s="1"/>
  <c r="U53" i="8"/>
  <c r="V51" i="8" s="1"/>
  <c r="T86" i="8"/>
  <c r="T87" i="8" s="1"/>
  <c r="T308" i="8" s="1"/>
  <c r="T47" i="8"/>
  <c r="U45" i="8" s="1"/>
  <c r="AF26" i="21"/>
  <c r="AG24" i="21"/>
  <c r="AJ4" i="21"/>
  <c r="AK13" i="20"/>
  <c r="AF199" i="8"/>
  <c r="AH141" i="8"/>
  <c r="AI37" i="8"/>
  <c r="AJ37" i="8" s="1"/>
  <c r="AI152" i="8"/>
  <c r="AI154" i="8" s="1"/>
  <c r="AI138" i="8"/>
  <c r="AI140" i="8"/>
  <c r="AI155" i="8"/>
  <c r="AI156" i="8" s="1"/>
  <c r="AJ113" i="8"/>
  <c r="AJ114" i="8" s="1"/>
  <c r="AJ146" i="8"/>
  <c r="AJ149" i="8" s="1"/>
  <c r="D12" i="13"/>
  <c r="AH154" i="8"/>
  <c r="AH157" i="8" s="1"/>
  <c r="AG182" i="8"/>
  <c r="AG198" i="8"/>
  <c r="AG14" i="2"/>
  <c r="AI112" i="8"/>
  <c r="AI164" i="8" s="1"/>
  <c r="AI18" i="2" s="1"/>
  <c r="AI42" i="2" s="1"/>
  <c r="AI146" i="8"/>
  <c r="AI149" i="8" s="1"/>
  <c r="AI113" i="8"/>
  <c r="AI114" i="8" s="1"/>
  <c r="AF15" i="2"/>
  <c r="AF38" i="2"/>
  <c r="AF39" i="2" s="1"/>
  <c r="C11" i="13"/>
  <c r="B33" i="13" s="1"/>
  <c r="AJ49" i="8"/>
  <c r="AJ112" i="8"/>
  <c r="AJ164" i="8" s="1"/>
  <c r="AJ18" i="2" s="1"/>
  <c r="AJ42" i="2" s="1"/>
  <c r="AJ140" i="8"/>
  <c r="AJ155" i="8"/>
  <c r="AJ156" i="8" s="1"/>
  <c r="AJ138" i="8"/>
  <c r="AJ152" i="8"/>
  <c r="AJ154" i="8" s="1"/>
  <c r="AJ63" i="8"/>
  <c r="D10" i="13"/>
  <c r="AJ75" i="18"/>
  <c r="AJ76" i="18"/>
  <c r="E267" i="8"/>
  <c r="E250" i="8"/>
  <c r="E264" i="8"/>
  <c r="E13" i="6" s="1"/>
  <c r="E14" i="6" s="1"/>
  <c r="E21" i="2"/>
  <c r="E45" i="2" s="1"/>
  <c r="E184" i="8"/>
  <c r="E185" i="8" s="1"/>
  <c r="AI63" i="5"/>
  <c r="AJ6" i="5"/>
  <c r="AJ63" i="5" s="1"/>
  <c r="AH285" i="8"/>
  <c r="AG38" i="5"/>
  <c r="AG39" i="5" s="1"/>
  <c r="AH151" i="5"/>
  <c r="AI141" i="5"/>
  <c r="AJ29" i="5"/>
  <c r="H60" i="18"/>
  <c r="F266" i="8"/>
  <c r="AI30" i="5"/>
  <c r="AI31" i="5"/>
  <c r="AI32" i="5"/>
  <c r="AJ32" i="5"/>
  <c r="AJ30" i="5"/>
  <c r="AJ31" i="5"/>
  <c r="AJ35" i="5"/>
  <c r="AJ34" i="5"/>
  <c r="AJ36" i="5"/>
  <c r="AI34" i="5"/>
  <c r="AI35" i="5"/>
  <c r="AI36" i="5"/>
  <c r="AI43" i="8"/>
  <c r="AH83" i="8"/>
  <c r="AJ11" i="7"/>
  <c r="AJ8" i="7"/>
  <c r="AI118" i="5"/>
  <c r="AH33" i="5"/>
  <c r="AI29" i="5"/>
  <c r="AJ86" i="5"/>
  <c r="AJ181" i="8" s="1"/>
  <c r="AI292" i="8"/>
  <c r="AF69" i="8"/>
  <c r="AE89" i="8"/>
  <c r="AG197" i="8"/>
  <c r="AG248" i="8"/>
  <c r="D16" i="13"/>
  <c r="AI286" i="8"/>
  <c r="AH37" i="5"/>
  <c r="AJ150" i="5"/>
  <c r="AI150" i="5"/>
  <c r="AJ263" i="8"/>
  <c r="AJ163" i="8"/>
  <c r="AJ20" i="2" s="1"/>
  <c r="AH57" i="8"/>
  <c r="AG77" i="8"/>
  <c r="AI32" i="7"/>
  <c r="AJ141" i="5"/>
  <c r="AJ292" i="8"/>
  <c r="AI35" i="7"/>
  <c r="AI104" i="5"/>
  <c r="AI44" i="2"/>
  <c r="AJ286" i="8"/>
  <c r="AI86" i="5"/>
  <c r="AI181" i="8" s="1"/>
  <c r="AJ65" i="8" l="1"/>
  <c r="AJ66" i="8" s="1"/>
  <c r="AJ67" i="8" s="1"/>
  <c r="Q61" i="8"/>
  <c r="R59" i="8" s="1"/>
  <c r="Q80" i="8"/>
  <c r="Q81" i="8" s="1"/>
  <c r="Q307" i="8" s="1"/>
  <c r="U46" i="8"/>
  <c r="U85" i="8"/>
  <c r="V52" i="8"/>
  <c r="S101" i="5"/>
  <c r="S40" i="8"/>
  <c r="AG26" i="21"/>
  <c r="C34" i="21" s="1"/>
  <c r="C32" i="21"/>
  <c r="AH197" i="8"/>
  <c r="AH24" i="21"/>
  <c r="AH26" i="21" s="1"/>
  <c r="AI141" i="8"/>
  <c r="F265" i="8"/>
  <c r="F249" i="8" s="1"/>
  <c r="AJ157" i="8"/>
  <c r="AJ198" i="8" s="1"/>
  <c r="AJ141" i="8"/>
  <c r="B45" i="13"/>
  <c r="E45" i="13" s="1"/>
  <c r="D62" i="13" s="1"/>
  <c r="B11" i="19" s="1"/>
  <c r="B39" i="13"/>
  <c r="B51" i="13"/>
  <c r="AH14" i="2"/>
  <c r="AH182" i="8"/>
  <c r="AH198" i="8"/>
  <c r="B130" i="8"/>
  <c r="AG38" i="2"/>
  <c r="AG39" i="2" s="1"/>
  <c r="AG15" i="2"/>
  <c r="AI157" i="8"/>
  <c r="AK75" i="18"/>
  <c r="AK76" i="18"/>
  <c r="AI151" i="5"/>
  <c r="AH248" i="8"/>
  <c r="F267" i="8"/>
  <c r="F250" i="8"/>
  <c r="F184" i="8"/>
  <c r="F21" i="2"/>
  <c r="F45" i="2" s="1"/>
  <c r="G266" i="8"/>
  <c r="I60" i="18"/>
  <c r="E15" i="6"/>
  <c r="E17" i="6" s="1"/>
  <c r="AJ151" i="5"/>
  <c r="AI285" i="8"/>
  <c r="AJ43" i="8"/>
  <c r="AI83" i="8"/>
  <c r="AJ37" i="5"/>
  <c r="AI37" i="5"/>
  <c r="AJ285" i="8"/>
  <c r="AI57" i="8"/>
  <c r="AH77" i="8"/>
  <c r="AJ118" i="5"/>
  <c r="AJ32" i="7"/>
  <c r="AH38" i="5"/>
  <c r="AH39" i="5" s="1"/>
  <c r="AI33" i="5"/>
  <c r="AJ44" i="2"/>
  <c r="AG199" i="8"/>
  <c r="AJ33" i="5"/>
  <c r="AG69" i="8"/>
  <c r="AF89" i="8"/>
  <c r="AJ35" i="7"/>
  <c r="AJ104" i="5"/>
  <c r="R60" i="8" l="1"/>
  <c r="R79" i="8"/>
  <c r="R10" i="6" s="1"/>
  <c r="R11" i="6" s="1"/>
  <c r="S41" i="8"/>
  <c r="T39" i="8" s="1"/>
  <c r="V53" i="8"/>
  <c r="W51" i="8" s="1"/>
  <c r="U86" i="8"/>
  <c r="U87" i="8" s="1"/>
  <c r="U308" i="8" s="1"/>
  <c r="U47" i="8"/>
  <c r="V45" i="8" s="1"/>
  <c r="AI38" i="5"/>
  <c r="AI39" i="5" s="1"/>
  <c r="AJ248" i="8"/>
  <c r="AJ24" i="21"/>
  <c r="AI197" i="8"/>
  <c r="AI24" i="21"/>
  <c r="AI26" i="21" s="1"/>
  <c r="AH199" i="8"/>
  <c r="F183" i="8"/>
  <c r="F185" i="8" s="1"/>
  <c r="F264" i="8"/>
  <c r="F13" i="6" s="1"/>
  <c r="F14" i="6" s="1"/>
  <c r="F297" i="8"/>
  <c r="AJ182" i="8"/>
  <c r="AJ14" i="2"/>
  <c r="AJ38" i="2" s="1"/>
  <c r="AJ39" i="2" s="1"/>
  <c r="D66" i="13"/>
  <c r="C62" i="13" s="1"/>
  <c r="C9" i="13"/>
  <c r="B7" i="14" s="1"/>
  <c r="AH38" i="2"/>
  <c r="AH39" i="2" s="1"/>
  <c r="AH15" i="2"/>
  <c r="AI182" i="8"/>
  <c r="AI198" i="8"/>
  <c r="AI14" i="2"/>
  <c r="B131" i="8"/>
  <c r="B106" i="5"/>
  <c r="AJ197" i="8"/>
  <c r="AJ199" i="8" s="1"/>
  <c r="AI248" i="8"/>
  <c r="J60" i="18"/>
  <c r="H266" i="8"/>
  <c r="H103" i="5" s="1"/>
  <c r="G267" i="8"/>
  <c r="G265" i="8"/>
  <c r="G21" i="2"/>
  <c r="G45" i="2" s="1"/>
  <c r="G184" i="8"/>
  <c r="G250" i="8"/>
  <c r="AJ38" i="5"/>
  <c r="AJ39" i="5" s="1"/>
  <c r="AJ83" i="8"/>
  <c r="AJ57" i="8"/>
  <c r="AI77" i="8"/>
  <c r="AH69" i="8"/>
  <c r="AG89" i="8"/>
  <c r="R61" i="8" l="1"/>
  <c r="S59" i="8" s="1"/>
  <c r="R80" i="8"/>
  <c r="R81" i="8" s="1"/>
  <c r="R307" i="8" s="1"/>
  <c r="B103" i="5"/>
  <c r="C103" i="5"/>
  <c r="D103" i="5"/>
  <c r="E103" i="5"/>
  <c r="F103" i="5"/>
  <c r="G103" i="5"/>
  <c r="T101" i="5"/>
  <c r="T40" i="8"/>
  <c r="V46" i="8"/>
  <c r="V85" i="8"/>
  <c r="W52" i="8"/>
  <c r="AI199" i="8"/>
  <c r="AJ26" i="21"/>
  <c r="B35" i="13"/>
  <c r="AJ15" i="2"/>
  <c r="D102" i="5"/>
  <c r="D9" i="7" s="1"/>
  <c r="D10" i="7" s="1"/>
  <c r="B119" i="5"/>
  <c r="H117" i="5" s="1"/>
  <c r="B102" i="5"/>
  <c r="B9" i="7" s="1"/>
  <c r="B10" i="7" s="1"/>
  <c r="E102" i="5"/>
  <c r="C102" i="5"/>
  <c r="C9" i="7" s="1"/>
  <c r="C10" i="7" s="1"/>
  <c r="F102" i="5"/>
  <c r="AI15" i="2"/>
  <c r="AI38" i="2"/>
  <c r="AI39" i="2" s="1"/>
  <c r="C61" i="13"/>
  <c r="C59" i="13"/>
  <c r="C58" i="13"/>
  <c r="C60" i="13"/>
  <c r="F15" i="6"/>
  <c r="F17" i="6" s="1"/>
  <c r="G297" i="8"/>
  <c r="G183" i="8"/>
  <c r="G185" i="8" s="1"/>
  <c r="G249" i="8"/>
  <c r="G102" i="5"/>
  <c r="G110" i="5" s="1"/>
  <c r="G264" i="8"/>
  <c r="G13" i="6" s="1"/>
  <c r="H184" i="8"/>
  <c r="H21" i="2"/>
  <c r="H45" i="2" s="1"/>
  <c r="H250" i="8"/>
  <c r="H267" i="8"/>
  <c r="H265" i="8"/>
  <c r="K60" i="18"/>
  <c r="I266" i="8"/>
  <c r="I103" i="5" s="1"/>
  <c r="AI69" i="8"/>
  <c r="AH89" i="8"/>
  <c r="AJ77" i="8"/>
  <c r="S60" i="8" l="1"/>
  <c r="S79" i="8"/>
  <c r="S10" i="6" s="1"/>
  <c r="S11" i="6" s="1"/>
  <c r="G9" i="7"/>
  <c r="G10" i="7" s="1"/>
  <c r="F110" i="5"/>
  <c r="F9" i="7" s="1"/>
  <c r="F10" i="7" s="1"/>
  <c r="E110" i="5"/>
  <c r="E9" i="7" s="1"/>
  <c r="E10" i="7" s="1"/>
  <c r="T41" i="8"/>
  <c r="U39" i="8" s="1"/>
  <c r="W53" i="8"/>
  <c r="X51" i="8" s="1"/>
  <c r="V86" i="8"/>
  <c r="V87" i="8" s="1"/>
  <c r="V308" i="8" s="1"/>
  <c r="V47" i="8"/>
  <c r="W45" i="8" s="1"/>
  <c r="G116" i="5"/>
  <c r="C117" i="5"/>
  <c r="C116" i="5"/>
  <c r="C12" i="7" s="1"/>
  <c r="C13" i="7" s="1"/>
  <c r="C14" i="7" s="1"/>
  <c r="B116" i="5"/>
  <c r="B12" i="7" s="1"/>
  <c r="B13" i="7" s="1"/>
  <c r="B14" i="7" s="1"/>
  <c r="B15" i="7" s="1"/>
  <c r="E116" i="5"/>
  <c r="B117" i="5"/>
  <c r="D116" i="5"/>
  <c r="D12" i="7" s="1"/>
  <c r="D13" i="7" s="1"/>
  <c r="D14" i="7" s="1"/>
  <c r="D20" i="7" s="1"/>
  <c r="D22" i="7" s="1"/>
  <c r="D24" i="7" s="1"/>
  <c r="D27" i="7" s="1"/>
  <c r="D117" i="5"/>
  <c r="E117" i="5"/>
  <c r="F116" i="5"/>
  <c r="F117" i="5"/>
  <c r="G117" i="5"/>
  <c r="I117" i="5"/>
  <c r="I250" i="8"/>
  <c r="I184" i="8"/>
  <c r="I21" i="2"/>
  <c r="I45" i="2" s="1"/>
  <c r="H249" i="8"/>
  <c r="H102" i="5"/>
  <c r="H297" i="8"/>
  <c r="H183" i="8"/>
  <c r="H185" i="8" s="1"/>
  <c r="H264" i="8"/>
  <c r="H13" i="6" s="1"/>
  <c r="H116" i="5"/>
  <c r="J266" i="8"/>
  <c r="J103" i="5" s="1"/>
  <c r="L60" i="18"/>
  <c r="I267" i="8"/>
  <c r="I265" i="8"/>
  <c r="G14" i="6"/>
  <c r="AJ69" i="8"/>
  <c r="AI89" i="8"/>
  <c r="S61" i="8" l="1"/>
  <c r="T59" i="8" s="1"/>
  <c r="S80" i="8"/>
  <c r="S81" i="8" s="1"/>
  <c r="S307" i="8" s="1"/>
  <c r="H110" i="5"/>
  <c r="H9" i="7" s="1"/>
  <c r="H10" i="7" s="1"/>
  <c r="U101" i="5"/>
  <c r="U40" i="8"/>
  <c r="W46" i="8"/>
  <c r="W85" i="8"/>
  <c r="X52" i="8"/>
  <c r="D111" i="5"/>
  <c r="D33" i="7"/>
  <c r="D34" i="7" s="1"/>
  <c r="C21" i="7"/>
  <c r="C23" i="7" s="1"/>
  <c r="C25" i="7" s="1"/>
  <c r="C28" i="7" s="1"/>
  <c r="C15" i="7"/>
  <c r="C20" i="7"/>
  <c r="C22" i="7" s="1"/>
  <c r="C24" i="7" s="1"/>
  <c r="C27" i="7" s="1"/>
  <c r="B21" i="7"/>
  <c r="B23" i="7" s="1"/>
  <c r="B25" i="7" s="1"/>
  <c r="B28" i="7" s="1"/>
  <c r="B20" i="7"/>
  <c r="B22" i="7" s="1"/>
  <c r="B24" i="7" s="1"/>
  <c r="B27" i="7" s="1"/>
  <c r="D21" i="7"/>
  <c r="D23" i="7" s="1"/>
  <c r="D25" i="7" s="1"/>
  <c r="D28" i="7" s="1"/>
  <c r="D15" i="7"/>
  <c r="G15" i="6"/>
  <c r="G17" i="6" s="1"/>
  <c r="J265" i="8"/>
  <c r="J267" i="8"/>
  <c r="J21" i="2"/>
  <c r="J45" i="2" s="1"/>
  <c r="J117" i="5"/>
  <c r="J184" i="8"/>
  <c r="J250" i="8"/>
  <c r="H14" i="6"/>
  <c r="I249" i="8"/>
  <c r="I116" i="5"/>
  <c r="I183" i="8"/>
  <c r="I185" i="8" s="1"/>
  <c r="I102" i="5"/>
  <c r="I297" i="8"/>
  <c r="I264" i="8"/>
  <c r="I13" i="6" s="1"/>
  <c r="K266" i="8"/>
  <c r="K103" i="5" s="1"/>
  <c r="M60" i="18"/>
  <c r="L266" i="8" s="1"/>
  <c r="AJ89" i="8"/>
  <c r="T60" i="8" l="1"/>
  <c r="T79" i="8"/>
  <c r="T10" i="6" s="1"/>
  <c r="T11" i="6" s="1"/>
  <c r="I110" i="5"/>
  <c r="I9" i="7" s="1"/>
  <c r="I10" i="7" s="1"/>
  <c r="L184" i="8"/>
  <c r="L103" i="5"/>
  <c r="X53" i="8"/>
  <c r="Y51" i="8" s="1"/>
  <c r="W86" i="8"/>
  <c r="W87" i="8" s="1"/>
  <c r="W308" i="8" s="1"/>
  <c r="W47" i="8"/>
  <c r="X45" i="8" s="1"/>
  <c r="U41" i="8"/>
  <c r="V39" i="8" s="1"/>
  <c r="C33" i="7"/>
  <c r="C34" i="7" s="1"/>
  <c r="C111" i="5"/>
  <c r="C124" i="5"/>
  <c r="C36" i="7"/>
  <c r="C37" i="7" s="1"/>
  <c r="D36" i="7"/>
  <c r="D37" i="7" s="1"/>
  <c r="D38" i="7" s="1"/>
  <c r="D39" i="7" s="1"/>
  <c r="D124" i="5"/>
  <c r="B33" i="7"/>
  <c r="B34" i="7" s="1"/>
  <c r="B111" i="5"/>
  <c r="B36" i="7"/>
  <c r="B37" i="7" s="1"/>
  <c r="B124" i="5"/>
  <c r="D87" i="5"/>
  <c r="D89" i="5"/>
  <c r="D88" i="5"/>
  <c r="L117" i="5"/>
  <c r="L250" i="8"/>
  <c r="L21" i="2"/>
  <c r="L45" i="2" s="1"/>
  <c r="K117" i="5"/>
  <c r="K21" i="2"/>
  <c r="K45" i="2" s="1"/>
  <c r="K184" i="8"/>
  <c r="K250" i="8"/>
  <c r="K265" i="8"/>
  <c r="K267" i="8"/>
  <c r="I14" i="6"/>
  <c r="H15" i="6"/>
  <c r="H17" i="6" s="1"/>
  <c r="J249" i="8"/>
  <c r="J264" i="8"/>
  <c r="J13" i="6" s="1"/>
  <c r="J297" i="8"/>
  <c r="J183" i="8"/>
  <c r="J185" i="8" s="1"/>
  <c r="J116" i="5"/>
  <c r="J102" i="5"/>
  <c r="N60" i="18"/>
  <c r="M266" i="8" s="1"/>
  <c r="M103" i="5" s="1"/>
  <c r="T61" i="8" l="1"/>
  <c r="U59" i="8" s="1"/>
  <c r="T80" i="8"/>
  <c r="T81" i="8" s="1"/>
  <c r="T307" i="8" s="1"/>
  <c r="J110" i="5"/>
  <c r="J9" i="7" s="1"/>
  <c r="J10" i="7" s="1"/>
  <c r="X46" i="8"/>
  <c r="X85" i="8"/>
  <c r="Y52" i="8"/>
  <c r="V40" i="8"/>
  <c r="V101" i="5"/>
  <c r="C38" i="7"/>
  <c r="C39" i="7" s="1"/>
  <c r="D277" i="8"/>
  <c r="D90" i="5"/>
  <c r="D276" i="8"/>
  <c r="B38" i="7"/>
  <c r="B39" i="7" s="1"/>
  <c r="C89" i="5"/>
  <c r="C278" i="8" s="1"/>
  <c r="C87" i="5"/>
  <c r="C88" i="5"/>
  <c r="C277" i="8" s="1"/>
  <c r="D278" i="8"/>
  <c r="B93" i="5"/>
  <c r="B283" i="8" s="1"/>
  <c r="B92" i="5"/>
  <c r="B282" i="8" s="1"/>
  <c r="B91" i="5"/>
  <c r="B89" i="5"/>
  <c r="B278" i="8" s="1"/>
  <c r="B88" i="5"/>
  <c r="B277" i="8" s="1"/>
  <c r="B87" i="5"/>
  <c r="D91" i="5"/>
  <c r="D92" i="5"/>
  <c r="D93" i="5"/>
  <c r="C92" i="5"/>
  <c r="C282" i="8" s="1"/>
  <c r="C93" i="5"/>
  <c r="C283" i="8" s="1"/>
  <c r="C91" i="5"/>
  <c r="M250" i="8"/>
  <c r="I15" i="6"/>
  <c r="I17" i="6" s="1"/>
  <c r="M117" i="5"/>
  <c r="M21" i="2"/>
  <c r="M45" i="2" s="1"/>
  <c r="M184" i="8"/>
  <c r="J14" i="6"/>
  <c r="K297" i="8"/>
  <c r="K116" i="5"/>
  <c r="K102" i="5"/>
  <c r="K9" i="7" s="1"/>
  <c r="K10" i="7" s="1"/>
  <c r="K249" i="8"/>
  <c r="K264" i="8"/>
  <c r="K13" i="6" s="1"/>
  <c r="K183" i="8"/>
  <c r="K185" i="8" s="1"/>
  <c r="L265" i="8"/>
  <c r="L267" i="8"/>
  <c r="O60" i="18"/>
  <c r="U60" i="8" l="1"/>
  <c r="U79" i="8"/>
  <c r="U10" i="6" s="1"/>
  <c r="U11" i="6" s="1"/>
  <c r="V41" i="8"/>
  <c r="W39" i="8" s="1"/>
  <c r="Y53" i="8"/>
  <c r="Z51" i="8" s="1"/>
  <c r="X86" i="8"/>
  <c r="X87" i="8" s="1"/>
  <c r="X308" i="8" s="1"/>
  <c r="X47" i="8"/>
  <c r="Y45" i="8" s="1"/>
  <c r="C94" i="5"/>
  <c r="C281" i="8"/>
  <c r="D282" i="8"/>
  <c r="B90" i="5"/>
  <c r="B276" i="8"/>
  <c r="D283" i="8"/>
  <c r="D94" i="5"/>
  <c r="D95" i="5" s="1"/>
  <c r="D312" i="8" s="1"/>
  <c r="D281" i="8"/>
  <c r="B281" i="8"/>
  <c r="B94" i="5"/>
  <c r="C90" i="5"/>
  <c r="C276" i="8"/>
  <c r="J15" i="6"/>
  <c r="J17" i="6" s="1"/>
  <c r="P60" i="18"/>
  <c r="Q60" i="18" s="1"/>
  <c r="P266" i="8" s="1"/>
  <c r="P103" i="5" s="1"/>
  <c r="N266" i="8"/>
  <c r="N103" i="5" s="1"/>
  <c r="L116" i="5"/>
  <c r="L102" i="5"/>
  <c r="L249" i="8"/>
  <c r="L297" i="8"/>
  <c r="L183" i="8"/>
  <c r="L185" i="8" s="1"/>
  <c r="L264" i="8"/>
  <c r="L13" i="6" s="1"/>
  <c r="K14" i="6"/>
  <c r="M267" i="8"/>
  <c r="M265" i="8"/>
  <c r="U61" i="8" l="1"/>
  <c r="V59" i="8" s="1"/>
  <c r="U80" i="8"/>
  <c r="U81" i="8" s="1"/>
  <c r="U307" i="8" s="1"/>
  <c r="L110" i="5"/>
  <c r="L9" i="7" s="1"/>
  <c r="L10" i="7" s="1"/>
  <c r="Y46" i="8"/>
  <c r="Y85" i="8"/>
  <c r="Z52" i="8"/>
  <c r="W40" i="8"/>
  <c r="W101" i="5"/>
  <c r="W110" i="5" s="1"/>
  <c r="C95" i="5"/>
  <c r="C179" i="8" s="1"/>
  <c r="B95" i="5"/>
  <c r="B312" i="8" s="1"/>
  <c r="B217" i="8" s="1"/>
  <c r="D96" i="5"/>
  <c r="D179" i="8"/>
  <c r="D9" i="2"/>
  <c r="K15" i="6"/>
  <c r="K17" i="6" s="1"/>
  <c r="N265" i="8"/>
  <c r="N267" i="8"/>
  <c r="N21" i="2"/>
  <c r="N45" i="2" s="1"/>
  <c r="N117" i="5"/>
  <c r="N250" i="8"/>
  <c r="N184" i="8"/>
  <c r="M102" i="5"/>
  <c r="M264" i="8"/>
  <c r="M13" i="6" s="1"/>
  <c r="M183" i="8"/>
  <c r="M185" i="8" s="1"/>
  <c r="M297" i="8"/>
  <c r="M116" i="5"/>
  <c r="M249" i="8"/>
  <c r="L14" i="6"/>
  <c r="P184" i="8"/>
  <c r="P117" i="5"/>
  <c r="P21" i="2"/>
  <c r="P45" i="2" s="1"/>
  <c r="P250" i="8"/>
  <c r="O266" i="8"/>
  <c r="O103" i="5" s="1"/>
  <c r="R60" i="18"/>
  <c r="V60" i="8" l="1"/>
  <c r="V79" i="8"/>
  <c r="V10" i="6" s="1"/>
  <c r="V11" i="6" s="1"/>
  <c r="M110" i="5"/>
  <c r="M9" i="7" s="1"/>
  <c r="M10" i="7" s="1"/>
  <c r="W41" i="8"/>
  <c r="X39" i="8" s="1"/>
  <c r="Z53" i="8"/>
  <c r="AA51" i="8" s="1"/>
  <c r="Y86" i="8"/>
  <c r="Y87" i="8" s="1"/>
  <c r="Y308" i="8" s="1"/>
  <c r="Y47" i="8"/>
  <c r="Z45" i="8" s="1"/>
  <c r="C96" i="5"/>
  <c r="C312" i="8"/>
  <c r="C9" i="2"/>
  <c r="D213" i="8"/>
  <c r="B9" i="2"/>
  <c r="B179" i="8"/>
  <c r="B96" i="5"/>
  <c r="D33" i="2"/>
  <c r="D245" i="8"/>
  <c r="D247" i="8" s="1"/>
  <c r="D194" i="8"/>
  <c r="D196" i="8" s="1"/>
  <c r="O250" i="8"/>
  <c r="O117" i="5"/>
  <c r="O21" i="2"/>
  <c r="O45" i="2" s="1"/>
  <c r="O184" i="8"/>
  <c r="O265" i="8"/>
  <c r="O267" i="8"/>
  <c r="Q266" i="8"/>
  <c r="Q103" i="5" s="1"/>
  <c r="S60" i="18"/>
  <c r="L15" i="6"/>
  <c r="L17" i="6" s="1"/>
  <c r="M14" i="6"/>
  <c r="N249" i="8"/>
  <c r="N297" i="8"/>
  <c r="N183" i="8"/>
  <c r="N185" i="8" s="1"/>
  <c r="N116" i="5"/>
  <c r="N102" i="5"/>
  <c r="N264" i="8"/>
  <c r="N13" i="6" s="1"/>
  <c r="V61" i="8" l="1"/>
  <c r="W59" i="8" s="1"/>
  <c r="V80" i="8"/>
  <c r="V81" i="8" s="1"/>
  <c r="V307" i="8" s="1"/>
  <c r="N110" i="5"/>
  <c r="N9" i="7" s="1"/>
  <c r="N10" i="7" s="1"/>
  <c r="Z46" i="8"/>
  <c r="Z85" i="8"/>
  <c r="AA52" i="8"/>
  <c r="X101" i="5"/>
  <c r="X40" i="8"/>
  <c r="D200" i="8"/>
  <c r="D15" i="21"/>
  <c r="D16" i="21" s="1"/>
  <c r="F213" i="8"/>
  <c r="D169" i="5"/>
  <c r="C217" i="8"/>
  <c r="N14" i="6"/>
  <c r="M15" i="6"/>
  <c r="M17" i="6" s="1"/>
  <c r="Q21" i="2"/>
  <c r="Q45" i="2" s="1"/>
  <c r="Q184" i="8"/>
  <c r="Q117" i="5"/>
  <c r="Q250" i="8"/>
  <c r="O297" i="8"/>
  <c r="O183" i="8"/>
  <c r="O185" i="8" s="1"/>
  <c r="O249" i="8"/>
  <c r="O102" i="5"/>
  <c r="O116" i="5"/>
  <c r="O264" i="8"/>
  <c r="O13" i="6" s="1"/>
  <c r="R266" i="8"/>
  <c r="R103" i="5" s="1"/>
  <c r="T60" i="18"/>
  <c r="P267" i="8"/>
  <c r="P265" i="8"/>
  <c r="W60" i="8" l="1"/>
  <c r="W79" i="8"/>
  <c r="W10" i="6" s="1"/>
  <c r="W11" i="6" s="1"/>
  <c r="O110" i="5"/>
  <c r="O9" i="7" s="1"/>
  <c r="O10" i="7" s="1"/>
  <c r="X41" i="8"/>
  <c r="Y39" i="8" s="1"/>
  <c r="AA53" i="8"/>
  <c r="AB51" i="8" s="1"/>
  <c r="Z86" i="8"/>
  <c r="Z87" i="8" s="1"/>
  <c r="Z308" i="8" s="1"/>
  <c r="Z47" i="8"/>
  <c r="AA45" i="8" s="1"/>
  <c r="D27" i="21"/>
  <c r="E40" i="20"/>
  <c r="E28" i="20"/>
  <c r="E18" i="20"/>
  <c r="E38" i="20"/>
  <c r="E49" i="20"/>
  <c r="E17" i="20"/>
  <c r="E16" i="20"/>
  <c r="E39" i="20"/>
  <c r="E29" i="20"/>
  <c r="E27" i="20"/>
  <c r="E51" i="20"/>
  <c r="E50" i="20"/>
  <c r="D217" i="8"/>
  <c r="Q265" i="8"/>
  <c r="Q267" i="8"/>
  <c r="R117" i="5"/>
  <c r="R21" i="2"/>
  <c r="R45" i="2" s="1"/>
  <c r="R184" i="8"/>
  <c r="R250" i="8"/>
  <c r="N15" i="6"/>
  <c r="N17" i="6" s="1"/>
  <c r="P264" i="8"/>
  <c r="P13" i="6" s="1"/>
  <c r="P183" i="8"/>
  <c r="P185" i="8" s="1"/>
  <c r="P297" i="8"/>
  <c r="P102" i="5"/>
  <c r="P249" i="8"/>
  <c r="P116" i="5"/>
  <c r="S266" i="8"/>
  <c r="S103" i="5" s="1"/>
  <c r="U60" i="18"/>
  <c r="T266" i="8" s="1"/>
  <c r="O14" i="6"/>
  <c r="W61" i="8" l="1"/>
  <c r="X59" i="8" s="1"/>
  <c r="W80" i="8"/>
  <c r="W81" i="8" s="1"/>
  <c r="W307" i="8" s="1"/>
  <c r="P110" i="5"/>
  <c r="P9" i="7" s="1"/>
  <c r="P10" i="7" s="1"/>
  <c r="T184" i="8"/>
  <c r="T103" i="5"/>
  <c r="AA46" i="8"/>
  <c r="AA85" i="8"/>
  <c r="AB52" i="8"/>
  <c r="Y101" i="5"/>
  <c r="Y110" i="5" s="1"/>
  <c r="Y40" i="8"/>
  <c r="I213" i="8"/>
  <c r="T117" i="5"/>
  <c r="T250" i="8"/>
  <c r="Q249" i="8"/>
  <c r="Q183" i="8"/>
  <c r="Q185" i="8" s="1"/>
  <c r="Q297" i="8"/>
  <c r="Q116" i="5"/>
  <c r="Q102" i="5"/>
  <c r="Q264" i="8"/>
  <c r="Q13" i="6" s="1"/>
  <c r="T21" i="2"/>
  <c r="T45" i="2" s="1"/>
  <c r="O15" i="6"/>
  <c r="O17" i="6" s="1"/>
  <c r="S184" i="8"/>
  <c r="S117" i="5"/>
  <c r="S21" i="2"/>
  <c r="S45" i="2" s="1"/>
  <c r="S250" i="8"/>
  <c r="P14" i="6"/>
  <c r="R265" i="8"/>
  <c r="R267" i="8"/>
  <c r="V60" i="18"/>
  <c r="X60" i="8" l="1"/>
  <c r="X79" i="8"/>
  <c r="X10" i="6" s="1"/>
  <c r="X11" i="6" s="1"/>
  <c r="Q110" i="5"/>
  <c r="Q9" i="7" s="1"/>
  <c r="Q10" i="7" s="1"/>
  <c r="Y41" i="8"/>
  <c r="Z39" i="8" s="1"/>
  <c r="AB53" i="8"/>
  <c r="AC51" i="8" s="1"/>
  <c r="AA86" i="8"/>
  <c r="AA87" i="8" s="1"/>
  <c r="AA308" i="8" s="1"/>
  <c r="AA47" i="8"/>
  <c r="AB45" i="8" s="1"/>
  <c r="U266" i="8"/>
  <c r="U103" i="5" s="1"/>
  <c r="W60" i="18"/>
  <c r="R297" i="8"/>
  <c r="R102" i="5"/>
  <c r="R264" i="8"/>
  <c r="R13" i="6" s="1"/>
  <c r="R116" i="5"/>
  <c r="R249" i="8"/>
  <c r="R183" i="8"/>
  <c r="R185" i="8" s="1"/>
  <c r="P15" i="6"/>
  <c r="P17" i="6" s="1"/>
  <c r="Q14" i="6"/>
  <c r="S265" i="8"/>
  <c r="S267" i="8"/>
  <c r="X61" i="8" l="1"/>
  <c r="Y59" i="8" s="1"/>
  <c r="X80" i="8"/>
  <c r="X81" i="8" s="1"/>
  <c r="X307" i="8" s="1"/>
  <c r="R110" i="5"/>
  <c r="R9" i="7" s="1"/>
  <c r="R10" i="7" s="1"/>
  <c r="AB46" i="8"/>
  <c r="AB85" i="8"/>
  <c r="AC52" i="8"/>
  <c r="Z101" i="5"/>
  <c r="Z40" i="8"/>
  <c r="L213" i="8"/>
  <c r="Q15" i="6"/>
  <c r="Q17" i="6" s="1"/>
  <c r="S183" i="8"/>
  <c r="S185" i="8" s="1"/>
  <c r="S297" i="8"/>
  <c r="S249" i="8"/>
  <c r="S116" i="5"/>
  <c r="S102" i="5"/>
  <c r="S264" i="8"/>
  <c r="S13" i="6" s="1"/>
  <c r="R14" i="6"/>
  <c r="U21" i="2"/>
  <c r="U45" i="2" s="1"/>
  <c r="U250" i="8"/>
  <c r="U184" i="8"/>
  <c r="U117" i="5"/>
  <c r="T267" i="8"/>
  <c r="T265" i="8"/>
  <c r="V266" i="8"/>
  <c r="V103" i="5" s="1"/>
  <c r="X60" i="18"/>
  <c r="Y60" i="8" l="1"/>
  <c r="Y79" i="8"/>
  <c r="Y10" i="6" s="1"/>
  <c r="Y11" i="6" s="1"/>
  <c r="S110" i="5"/>
  <c r="S9" i="7" s="1"/>
  <c r="S10" i="7" s="1"/>
  <c r="Z41" i="8"/>
  <c r="AA39" i="8" s="1"/>
  <c r="AC53" i="8"/>
  <c r="AD51" i="8" s="1"/>
  <c r="AB86" i="8"/>
  <c r="AB87" i="8" s="1"/>
  <c r="AB308" i="8" s="1"/>
  <c r="AB47" i="8"/>
  <c r="AC45" i="8" s="1"/>
  <c r="V250" i="8"/>
  <c r="V21" i="2"/>
  <c r="V45" i="2" s="1"/>
  <c r="V184" i="8"/>
  <c r="V117" i="5"/>
  <c r="U267" i="8"/>
  <c r="U265" i="8"/>
  <c r="R15" i="6"/>
  <c r="R17" i="6" s="1"/>
  <c r="W266" i="8"/>
  <c r="W103" i="5" s="1"/>
  <c r="Y60" i="18"/>
  <c r="X266" i="8" s="1"/>
  <c r="X103" i="5" s="1"/>
  <c r="T264" i="8"/>
  <c r="T13" i="6" s="1"/>
  <c r="T116" i="5"/>
  <c r="T102" i="5"/>
  <c r="T183" i="8"/>
  <c r="T185" i="8" s="1"/>
  <c r="T297" i="8"/>
  <c r="T249" i="8"/>
  <c r="S14" i="6"/>
  <c r="Y61" i="8" l="1"/>
  <c r="Z59" i="8" s="1"/>
  <c r="Y80" i="8"/>
  <c r="Y81" i="8" s="1"/>
  <c r="Y307" i="8" s="1"/>
  <c r="T110" i="5"/>
  <c r="T9" i="7" s="1"/>
  <c r="T10" i="7" s="1"/>
  <c r="AC46" i="8"/>
  <c r="AC85" i="8"/>
  <c r="AD52" i="8"/>
  <c r="AA40" i="8"/>
  <c r="AA101" i="5"/>
  <c r="M213" i="8"/>
  <c r="N213" i="8"/>
  <c r="X21" i="2"/>
  <c r="X45" i="2" s="1"/>
  <c r="X117" i="5"/>
  <c r="X250" i="8"/>
  <c r="X184" i="8"/>
  <c r="U102" i="5"/>
  <c r="U297" i="8"/>
  <c r="U183" i="8"/>
  <c r="U185" i="8" s="1"/>
  <c r="U249" i="8"/>
  <c r="U116" i="5"/>
  <c r="U264" i="8"/>
  <c r="U13" i="6" s="1"/>
  <c r="Z60" i="18"/>
  <c r="S15" i="6"/>
  <c r="S17" i="6" s="1"/>
  <c r="T14" i="6"/>
  <c r="W117" i="5"/>
  <c r="W184" i="8"/>
  <c r="W21" i="2"/>
  <c r="W45" i="2" s="1"/>
  <c r="W250" i="8"/>
  <c r="V267" i="8"/>
  <c r="V265" i="8"/>
  <c r="Z60" i="8" l="1"/>
  <c r="Z79" i="8"/>
  <c r="Z10" i="6" s="1"/>
  <c r="Z11" i="6" s="1"/>
  <c r="U110" i="5"/>
  <c r="U9" i="7" s="1"/>
  <c r="U10" i="7" s="1"/>
  <c r="AA41" i="8"/>
  <c r="AB39" i="8" s="1"/>
  <c r="AD53" i="8"/>
  <c r="AE51" i="8" s="1"/>
  <c r="AC86" i="8"/>
  <c r="AC87" i="8" s="1"/>
  <c r="AC308" i="8" s="1"/>
  <c r="AC47" i="8"/>
  <c r="AD45" i="8" s="1"/>
  <c r="V116" i="5"/>
  <c r="V102" i="5"/>
  <c r="V249" i="8"/>
  <c r="V297" i="8"/>
  <c r="V264" i="8"/>
  <c r="V13" i="6" s="1"/>
  <c r="V183" i="8"/>
  <c r="V185" i="8" s="1"/>
  <c r="Y266" i="8"/>
  <c r="Y103" i="5" s="1"/>
  <c r="AA60" i="18"/>
  <c r="W267" i="8"/>
  <c r="W265" i="8"/>
  <c r="T15" i="6"/>
  <c r="T17" i="6" s="1"/>
  <c r="U14" i="6"/>
  <c r="Z61" i="8" l="1"/>
  <c r="AA59" i="8" s="1"/>
  <c r="Z80" i="8"/>
  <c r="Z81" i="8" s="1"/>
  <c r="Z307" i="8" s="1"/>
  <c r="V110" i="5"/>
  <c r="V9" i="7" s="1"/>
  <c r="V10" i="7" s="1"/>
  <c r="AD46" i="8"/>
  <c r="AD85" i="8"/>
  <c r="AE52" i="8"/>
  <c r="AB101" i="5"/>
  <c r="AB40" i="8"/>
  <c r="W116" i="5"/>
  <c r="W102" i="5"/>
  <c r="W9" i="7" s="1"/>
  <c r="W10" i="7" s="1"/>
  <c r="W264" i="8"/>
  <c r="W13" i="6" s="1"/>
  <c r="W183" i="8"/>
  <c r="W185" i="8" s="1"/>
  <c r="W297" i="8"/>
  <c r="W249" i="8"/>
  <c r="U15" i="6"/>
  <c r="U17" i="6" s="1"/>
  <c r="X267" i="8"/>
  <c r="X265" i="8"/>
  <c r="Y250" i="8"/>
  <c r="Y117" i="5"/>
  <c r="Y184" i="8"/>
  <c r="Y21" i="2"/>
  <c r="Y45" i="2" s="1"/>
  <c r="V14" i="6"/>
  <c r="Z266" i="8"/>
  <c r="Z103" i="5" s="1"/>
  <c r="AB60" i="18"/>
  <c r="AC60" i="18" s="1"/>
  <c r="AB266" i="8" s="1"/>
  <c r="AB103" i="5" s="1"/>
  <c r="AA60" i="8" l="1"/>
  <c r="AA79" i="8"/>
  <c r="AA10" i="6" s="1"/>
  <c r="AA11" i="6" s="1"/>
  <c r="AB41" i="8"/>
  <c r="AC39" i="8" s="1"/>
  <c r="AE53" i="8"/>
  <c r="AF51" i="8" s="1"/>
  <c r="AD86" i="8"/>
  <c r="AD87" i="8" s="1"/>
  <c r="AD308" i="8" s="1"/>
  <c r="AD47" i="8"/>
  <c r="AE45" i="8" s="1"/>
  <c r="V15" i="6"/>
  <c r="V17" i="6" s="1"/>
  <c r="Z250" i="8"/>
  <c r="Z117" i="5"/>
  <c r="Z21" i="2"/>
  <c r="Z45" i="2" s="1"/>
  <c r="Z184" i="8"/>
  <c r="Y265" i="8"/>
  <c r="Y267" i="8"/>
  <c r="AA266" i="8"/>
  <c r="AA103" i="5" s="1"/>
  <c r="X264" i="8"/>
  <c r="X13" i="6" s="1"/>
  <c r="X297" i="8"/>
  <c r="X183" i="8"/>
  <c r="X185" i="8" s="1"/>
  <c r="X102" i="5"/>
  <c r="X116" i="5"/>
  <c r="X249" i="8"/>
  <c r="AD60" i="18"/>
  <c r="W14" i="6"/>
  <c r="AB21" i="2"/>
  <c r="AB45" i="2" s="1"/>
  <c r="AB117" i="5"/>
  <c r="AB184" i="8"/>
  <c r="AB250" i="8"/>
  <c r="AA61" i="8" l="1"/>
  <c r="AB59" i="8" s="1"/>
  <c r="AA80" i="8"/>
  <c r="AA81" i="8" s="1"/>
  <c r="AA307" i="8" s="1"/>
  <c r="X110" i="5"/>
  <c r="X9" i="7" s="1"/>
  <c r="X10" i="7" s="1"/>
  <c r="AE46" i="8"/>
  <c r="AE85" i="8"/>
  <c r="AF52" i="8"/>
  <c r="AC101" i="5"/>
  <c r="AC40" i="8"/>
  <c r="W15" i="6"/>
  <c r="W17" i="6" s="1"/>
  <c r="AC266" i="8"/>
  <c r="AC103" i="5" s="1"/>
  <c r="X14" i="6"/>
  <c r="AE60" i="18"/>
  <c r="Y116" i="5"/>
  <c r="Y297" i="8"/>
  <c r="Y102" i="5"/>
  <c r="Y9" i="7" s="1"/>
  <c r="Y10" i="7" s="1"/>
  <c r="Y264" i="8"/>
  <c r="Y13" i="6" s="1"/>
  <c r="Y249" i="8"/>
  <c r="Y183" i="8"/>
  <c r="Y185" i="8" s="1"/>
  <c r="AA184" i="8"/>
  <c r="AA117" i="5"/>
  <c r="AA250" i="8"/>
  <c r="AA21" i="2"/>
  <c r="AA45" i="2" s="1"/>
  <c r="Z267" i="8"/>
  <c r="Z265" i="8"/>
  <c r="AB60" i="8" l="1"/>
  <c r="AB79" i="8"/>
  <c r="AB10" i="6" s="1"/>
  <c r="AB11" i="6" s="1"/>
  <c r="AC41" i="8"/>
  <c r="AD39" i="8" s="1"/>
  <c r="AF53" i="8"/>
  <c r="AG51" i="8" s="1"/>
  <c r="AE86" i="8"/>
  <c r="AE87" i="8" s="1"/>
  <c r="AE308" i="8" s="1"/>
  <c r="AE47" i="8"/>
  <c r="AF45" i="8" s="1"/>
  <c r="Z264" i="8"/>
  <c r="Z13" i="6" s="1"/>
  <c r="Z102" i="5"/>
  <c r="Z297" i="8"/>
  <c r="Z116" i="5"/>
  <c r="Z183" i="8"/>
  <c r="Z185" i="8" s="1"/>
  <c r="Z249" i="8"/>
  <c r="AC21" i="2"/>
  <c r="AC45" i="2" s="1"/>
  <c r="AC250" i="8"/>
  <c r="AC184" i="8"/>
  <c r="AC117" i="5"/>
  <c r="AA267" i="8"/>
  <c r="AA265" i="8"/>
  <c r="Y14" i="6"/>
  <c r="AD266" i="8"/>
  <c r="AD103" i="5" s="1"/>
  <c r="X15" i="6"/>
  <c r="X17" i="6" s="1"/>
  <c r="AF60" i="18"/>
  <c r="AG60" i="18" s="1"/>
  <c r="AB61" i="8" l="1"/>
  <c r="AC59" i="8" s="1"/>
  <c r="AB80" i="8"/>
  <c r="AB81" i="8" s="1"/>
  <c r="AB307" i="8" s="1"/>
  <c r="Z110" i="5"/>
  <c r="Z9" i="7" s="1"/>
  <c r="Z10" i="7" s="1"/>
  <c r="AF46" i="8"/>
  <c r="AF85" i="8"/>
  <c r="AG52" i="8"/>
  <c r="AD101" i="5"/>
  <c r="AD40" i="8"/>
  <c r="AF266" i="8"/>
  <c r="AF103" i="5" s="1"/>
  <c r="AD21" i="2"/>
  <c r="AD45" i="2" s="1"/>
  <c r="AD117" i="5"/>
  <c r="AD184" i="8"/>
  <c r="AD250" i="8"/>
  <c r="AB267" i="8"/>
  <c r="AB265" i="8"/>
  <c r="Z14" i="6"/>
  <c r="Y15" i="6"/>
  <c r="Y17" i="6" s="1"/>
  <c r="AA116" i="5"/>
  <c r="AA102" i="5"/>
  <c r="AA110" i="5" s="1"/>
  <c r="AA249" i="8"/>
  <c r="AA297" i="8"/>
  <c r="AA264" i="8"/>
  <c r="AA13" i="6" s="1"/>
  <c r="AA183" i="8"/>
  <c r="AA185" i="8" s="1"/>
  <c r="AE266" i="8"/>
  <c r="AE103" i="5" s="1"/>
  <c r="AH60" i="18"/>
  <c r="AG266" i="8" s="1"/>
  <c r="AC60" i="8" l="1"/>
  <c r="AC79" i="8"/>
  <c r="AC10" i="6" s="1"/>
  <c r="AC11" i="6" s="1"/>
  <c r="AA9" i="7"/>
  <c r="AA10" i="7" s="1"/>
  <c r="AG250" i="8"/>
  <c r="AG103" i="5"/>
  <c r="AD41" i="8"/>
  <c r="AE39" i="8" s="1"/>
  <c r="AG53" i="8"/>
  <c r="AH51" i="8" s="1"/>
  <c r="AF86" i="8"/>
  <c r="AF87" i="8" s="1"/>
  <c r="AF308" i="8" s="1"/>
  <c r="AF47" i="8"/>
  <c r="AG45" i="8" s="1"/>
  <c r="AG117" i="5"/>
  <c r="AG184" i="8"/>
  <c r="AG21" i="2"/>
  <c r="AG45" i="2" s="1"/>
  <c r="AI60" i="18"/>
  <c r="AA14" i="6"/>
  <c r="Z15" i="6"/>
  <c r="Z17" i="6" s="1"/>
  <c r="AB102" i="5"/>
  <c r="AB110" i="5" s="1"/>
  <c r="AB183" i="8"/>
  <c r="AB185" i="8" s="1"/>
  <c r="AB249" i="8"/>
  <c r="AB264" i="8"/>
  <c r="AB13" i="6" s="1"/>
  <c r="AB116" i="5"/>
  <c r="AB297" i="8"/>
  <c r="AF184" i="8"/>
  <c r="AF117" i="5"/>
  <c r="AF21" i="2"/>
  <c r="AF45" i="2" s="1"/>
  <c r="AF250" i="8"/>
  <c r="AE250" i="8"/>
  <c r="AE184" i="8"/>
  <c r="AE21" i="2"/>
  <c r="AE45" i="2" s="1"/>
  <c r="AE117" i="5"/>
  <c r="AC267" i="8"/>
  <c r="AC265" i="8"/>
  <c r="AC61" i="8" l="1"/>
  <c r="AD59" i="8" s="1"/>
  <c r="AC80" i="8"/>
  <c r="AC81" i="8" s="1"/>
  <c r="AC307" i="8" s="1"/>
  <c r="AB9" i="7"/>
  <c r="AB10" i="7" s="1"/>
  <c r="AG46" i="8"/>
  <c r="AG85" i="8"/>
  <c r="AH52" i="8"/>
  <c r="AE101" i="5"/>
  <c r="AE40" i="8"/>
  <c r="AA15" i="6"/>
  <c r="AA17" i="6" s="1"/>
  <c r="AH266" i="8"/>
  <c r="AH103" i="5" s="1"/>
  <c r="AJ60" i="18"/>
  <c r="AC297" i="8"/>
  <c r="AC249" i="8"/>
  <c r="AC264" i="8"/>
  <c r="AC13" i="6" s="1"/>
  <c r="AC116" i="5"/>
  <c r="AC102" i="5"/>
  <c r="AC110" i="5" s="1"/>
  <c r="AC183" i="8"/>
  <c r="AC185" i="8" s="1"/>
  <c r="AD265" i="8"/>
  <c r="AD267" i="8"/>
  <c r="AB14" i="6"/>
  <c r="AD60" i="8" l="1"/>
  <c r="AD79" i="8"/>
  <c r="AD10" i="6" s="1"/>
  <c r="AD11" i="6" s="1"/>
  <c r="AC9" i="7"/>
  <c r="AC10" i="7" s="1"/>
  <c r="AE41" i="8"/>
  <c r="AF39" i="8" s="1"/>
  <c r="AH53" i="8"/>
  <c r="AI51" i="8" s="1"/>
  <c r="AG86" i="8"/>
  <c r="AG87" i="8" s="1"/>
  <c r="AG308" i="8" s="1"/>
  <c r="AG47" i="8"/>
  <c r="AH45" i="8" s="1"/>
  <c r="AH21" i="2"/>
  <c r="AH45" i="2" s="1"/>
  <c r="AH184" i="8"/>
  <c r="AH117" i="5"/>
  <c r="AH250" i="8"/>
  <c r="AK60" i="18"/>
  <c r="AJ266" i="8" s="1"/>
  <c r="AJ103" i="5" s="1"/>
  <c r="AI266" i="8"/>
  <c r="AI103" i="5" s="1"/>
  <c r="AC14" i="6"/>
  <c r="AB15" i="6"/>
  <c r="AB17" i="6" s="1"/>
  <c r="AE267" i="8"/>
  <c r="AE265" i="8"/>
  <c r="AD116" i="5"/>
  <c r="AD249" i="8"/>
  <c r="AD183" i="8"/>
  <c r="AD185" i="8" s="1"/>
  <c r="AD297" i="8"/>
  <c r="AD102" i="5"/>
  <c r="AD110" i="5" s="1"/>
  <c r="AD264" i="8"/>
  <c r="AD13" i="6" s="1"/>
  <c r="AD61" i="8" l="1"/>
  <c r="AE59" i="8" s="1"/>
  <c r="AD80" i="8"/>
  <c r="AD81" i="8" s="1"/>
  <c r="AD307" i="8" s="1"/>
  <c r="AD9" i="7"/>
  <c r="AD10" i="7" s="1"/>
  <c r="AH46" i="8"/>
  <c r="AH85" i="8"/>
  <c r="AI52" i="8"/>
  <c r="AF101" i="5"/>
  <c r="AF40" i="8"/>
  <c r="AJ117" i="5"/>
  <c r="AJ184" i="8"/>
  <c r="AJ250" i="8"/>
  <c r="AJ21" i="2"/>
  <c r="AJ45" i="2" s="1"/>
  <c r="AI184" i="8"/>
  <c r="AI21" i="2"/>
  <c r="AI45" i="2" s="1"/>
  <c r="AI250" i="8"/>
  <c r="AI117" i="5"/>
  <c r="AF267" i="8"/>
  <c r="AF265" i="8"/>
  <c r="AD14" i="6"/>
  <c r="AE249" i="8"/>
  <c r="AE297" i="8"/>
  <c r="AE183" i="8"/>
  <c r="AE185" i="8" s="1"/>
  <c r="AE116" i="5"/>
  <c r="AE102" i="5"/>
  <c r="AE264" i="8"/>
  <c r="AE13" i="6" s="1"/>
  <c r="AC15" i="6"/>
  <c r="AC17" i="6" s="1"/>
  <c r="AE60" i="8" l="1"/>
  <c r="AE79" i="8"/>
  <c r="AE10" i="6" s="1"/>
  <c r="AE11" i="6" s="1"/>
  <c r="AE110" i="5"/>
  <c r="AE9" i="7" s="1"/>
  <c r="AE10" i="7" s="1"/>
  <c r="AF41" i="8"/>
  <c r="AG39" i="8" s="1"/>
  <c r="AI53" i="8"/>
  <c r="AJ51" i="8" s="1"/>
  <c r="AH86" i="8"/>
  <c r="AH87" i="8" s="1"/>
  <c r="AH308" i="8" s="1"/>
  <c r="AH47" i="8"/>
  <c r="AI45" i="8" s="1"/>
  <c r="AG265" i="8"/>
  <c r="AG267" i="8"/>
  <c r="AE14" i="6"/>
  <c r="AD15" i="6"/>
  <c r="AD17" i="6" s="1"/>
  <c r="AF102" i="5"/>
  <c r="AF249" i="8"/>
  <c r="AF264" i="8"/>
  <c r="AF13" i="6" s="1"/>
  <c r="AF183" i="8"/>
  <c r="AF185" i="8" s="1"/>
  <c r="AF297" i="8"/>
  <c r="AF116" i="5"/>
  <c r="AE61" i="8" l="1"/>
  <c r="AF59" i="8" s="1"/>
  <c r="AE80" i="8"/>
  <c r="AE81" i="8" s="1"/>
  <c r="AE307" i="8" s="1"/>
  <c r="AF110" i="5"/>
  <c r="AF9" i="7" s="1"/>
  <c r="AF10" i="7" s="1"/>
  <c r="AJ52" i="8"/>
  <c r="AI46" i="8"/>
  <c r="AI85" i="8"/>
  <c r="AG101" i="5"/>
  <c r="AG40" i="8"/>
  <c r="AH265" i="8"/>
  <c r="AH267" i="8"/>
  <c r="AE15" i="6"/>
  <c r="AE17" i="6" s="1"/>
  <c r="AG249" i="8"/>
  <c r="AG116" i="5"/>
  <c r="AG102" i="5"/>
  <c r="AG297" i="8"/>
  <c r="AG264" i="8"/>
  <c r="AG13" i="6" s="1"/>
  <c r="AG183" i="8"/>
  <c r="AG185" i="8" s="1"/>
  <c r="AF14" i="6"/>
  <c r="AF60" i="8" l="1"/>
  <c r="AF79" i="8"/>
  <c r="AF10" i="6" s="1"/>
  <c r="AF11" i="6" s="1"/>
  <c r="AF15" i="6" s="1"/>
  <c r="AF17" i="6" s="1"/>
  <c r="AG110" i="5"/>
  <c r="AG9" i="7" s="1"/>
  <c r="AG10" i="7" s="1"/>
  <c r="AG41" i="8"/>
  <c r="AH39" i="8" s="1"/>
  <c r="AI86" i="8"/>
  <c r="AI87" i="8" s="1"/>
  <c r="AI308" i="8" s="1"/>
  <c r="AI47" i="8"/>
  <c r="AJ45" i="8" s="1"/>
  <c r="AJ53" i="8"/>
  <c r="AH102" i="5"/>
  <c r="AH183" i="8"/>
  <c r="AH185" i="8" s="1"/>
  <c r="AH297" i="8"/>
  <c r="AH249" i="8"/>
  <c r="AH116" i="5"/>
  <c r="AH264" i="8"/>
  <c r="AH13" i="6" s="1"/>
  <c r="AI267" i="8"/>
  <c r="AI265" i="8"/>
  <c r="AG14" i="6"/>
  <c r="AF61" i="8" l="1"/>
  <c r="AG59" i="8" s="1"/>
  <c r="AF80" i="8"/>
  <c r="AF81" i="8" s="1"/>
  <c r="AF307" i="8" s="1"/>
  <c r="AH40" i="8"/>
  <c r="AH101" i="5"/>
  <c r="AJ46" i="8"/>
  <c r="AJ85" i="8"/>
  <c r="AF126" i="8"/>
  <c r="AI249" i="8"/>
  <c r="AI116" i="5"/>
  <c r="AI297" i="8"/>
  <c r="AI102" i="5"/>
  <c r="AI264" i="8"/>
  <c r="AI13" i="6" s="1"/>
  <c r="AI183" i="8"/>
  <c r="AI185" i="8" s="1"/>
  <c r="AJ265" i="8"/>
  <c r="AJ267" i="8"/>
  <c r="AH14" i="6"/>
  <c r="AG60" i="8" l="1"/>
  <c r="AG79" i="8"/>
  <c r="AG10" i="6" s="1"/>
  <c r="AG11" i="6" s="1"/>
  <c r="AG15" i="6" s="1"/>
  <c r="AG17" i="6" s="1"/>
  <c r="AH110" i="5"/>
  <c r="AH9" i="7" s="1"/>
  <c r="AH10" i="7" s="1"/>
  <c r="AJ86" i="8"/>
  <c r="AJ87" i="8" s="1"/>
  <c r="AJ308" i="8" s="1"/>
  <c r="AJ47" i="8"/>
  <c r="AH41" i="8"/>
  <c r="AI39" i="8" s="1"/>
  <c r="AF246" i="8"/>
  <c r="AF195" i="8"/>
  <c r="AJ116" i="5"/>
  <c r="AJ183" i="8"/>
  <c r="AJ185" i="8" s="1"/>
  <c r="AJ297" i="8"/>
  <c r="AJ264" i="8"/>
  <c r="AJ13" i="6" s="1"/>
  <c r="AJ102" i="5"/>
  <c r="AJ249" i="8"/>
  <c r="AI14" i="6"/>
  <c r="AG61" i="8" l="1"/>
  <c r="AH59" i="8" s="1"/>
  <c r="AG80" i="8"/>
  <c r="AG81" i="8" s="1"/>
  <c r="AG307" i="8" s="1"/>
  <c r="AI101" i="5"/>
  <c r="AI40" i="8"/>
  <c r="AJ14" i="6"/>
  <c r="AH60" i="8" l="1"/>
  <c r="AH79" i="8"/>
  <c r="AH10" i="6" s="1"/>
  <c r="AH11" i="6" s="1"/>
  <c r="AH15" i="6" s="1"/>
  <c r="AH17" i="6" s="1"/>
  <c r="AI110" i="5"/>
  <c r="AI9" i="7" s="1"/>
  <c r="AI10" i="7" s="1"/>
  <c r="AI41" i="8"/>
  <c r="AJ39" i="8" s="1"/>
  <c r="AH61" i="8" l="1"/>
  <c r="AI59" i="8" s="1"/>
  <c r="AH80" i="8"/>
  <c r="AH81" i="8" s="1"/>
  <c r="AH307" i="8" s="1"/>
  <c r="AJ101" i="5"/>
  <c r="AJ40" i="8"/>
  <c r="AH195" i="8"/>
  <c r="AI60" i="8" l="1"/>
  <c r="AI79" i="8"/>
  <c r="AI10" i="6" s="1"/>
  <c r="AI11" i="6" s="1"/>
  <c r="AI15" i="6" s="1"/>
  <c r="AI17" i="6" s="1"/>
  <c r="AJ110" i="5"/>
  <c r="AJ9" i="7" s="1"/>
  <c r="AJ10" i="7" s="1"/>
  <c r="AJ41" i="8"/>
  <c r="AH246" i="8"/>
  <c r="AI61" i="8" l="1"/>
  <c r="AJ59" i="8" s="1"/>
  <c r="AI80" i="8"/>
  <c r="AI81" i="8" s="1"/>
  <c r="AI307" i="8" s="1"/>
  <c r="AJ60" i="8" l="1"/>
  <c r="AJ79" i="8"/>
  <c r="AJ10" i="6" s="1"/>
  <c r="AJ11" i="6" s="1"/>
  <c r="AJ15" i="6" s="1"/>
  <c r="AJ17" i="6" s="1"/>
  <c r="B5" i="14" s="1"/>
  <c r="AI246" i="8"/>
  <c r="AI195" i="8"/>
  <c r="AJ61" i="8" l="1"/>
  <c r="AJ80" i="8"/>
  <c r="AJ81" i="8" s="1"/>
  <c r="AJ307" i="8" s="1"/>
  <c r="AJ246" i="8" l="1"/>
  <c r="AJ195" i="8"/>
  <c r="B165" i="5" l="1"/>
  <c r="B172" i="1"/>
  <c r="C165" i="5" l="1"/>
  <c r="C167" i="5" s="1"/>
  <c r="F165" i="5" l="1"/>
  <c r="F167" i="5" s="1"/>
  <c r="G165" i="5" l="1"/>
  <c r="G167" i="5" s="1"/>
  <c r="I165" i="5" l="1"/>
  <c r="I167" i="5" s="1"/>
  <c r="K165" i="5" l="1"/>
  <c r="K167" i="5" s="1"/>
  <c r="J165" i="5"/>
  <c r="J167" i="5" s="1"/>
  <c r="L165" i="5" l="1"/>
  <c r="L167" i="5" s="1"/>
  <c r="N165" i="5" l="1"/>
  <c r="N167" i="5" s="1"/>
  <c r="M165" i="5"/>
  <c r="M167" i="5" s="1"/>
  <c r="O165" i="5" l="1"/>
  <c r="O167" i="5" s="1"/>
  <c r="P165" i="5" l="1"/>
  <c r="P167" i="5" s="1"/>
  <c r="Q165" i="5" l="1"/>
  <c r="Q167" i="5" s="1"/>
  <c r="S165" i="5" l="1"/>
  <c r="S167" i="5" s="1"/>
  <c r="T165" i="5" l="1"/>
  <c r="T167" i="5" s="1"/>
  <c r="U165" i="5" l="1"/>
  <c r="U167" i="5" s="1"/>
  <c r="V165" i="5" l="1"/>
  <c r="V167" i="5" s="1"/>
  <c r="W165" i="5" l="1"/>
  <c r="W167" i="5" s="1"/>
  <c r="X165" i="5"/>
  <c r="X167" i="5" s="1"/>
  <c r="Y165" i="5" l="1"/>
  <c r="Y167" i="5" s="1"/>
  <c r="Z165" i="5"/>
  <c r="Z167" i="5" s="1"/>
  <c r="AA165" i="5" l="1"/>
  <c r="AA167" i="5" s="1"/>
  <c r="AB165" i="5" l="1"/>
  <c r="AB167" i="5" s="1"/>
  <c r="AC165" i="5" l="1"/>
  <c r="AC167" i="5" s="1"/>
  <c r="AD165" i="5" l="1"/>
  <c r="AD167" i="5" s="1"/>
  <c r="AE165" i="5" l="1"/>
  <c r="AE167" i="5" s="1"/>
  <c r="AF165" i="5"/>
  <c r="AF167" i="5" s="1"/>
  <c r="AG165" i="5" l="1"/>
  <c r="AG167" i="5" s="1"/>
  <c r="AH165" i="5" l="1"/>
  <c r="AH167" i="5" s="1"/>
  <c r="AI165" i="5"/>
  <c r="AI167" i="5" s="1"/>
  <c r="AJ165" i="5" l="1"/>
  <c r="AJ167" i="5" s="1"/>
  <c r="R165" i="5" l="1"/>
  <c r="R167" i="5"/>
  <c r="H165" i="5"/>
  <c r="H167" i="5"/>
  <c r="E165" i="5"/>
  <c r="E167" i="5"/>
  <c r="D165" i="5"/>
  <c r="D167" i="5"/>
  <c r="AJ213" i="8"/>
  <c r="AI213" i="8"/>
  <c r="AH213" i="8"/>
  <c r="AG213" i="8"/>
  <c r="AF213" i="8"/>
  <c r="AE213" i="8"/>
  <c r="AD213" i="8"/>
  <c r="AC213" i="8"/>
  <c r="AB213" i="8"/>
  <c r="AA213" i="8"/>
  <c r="Z213" i="8"/>
  <c r="Y213" i="8"/>
  <c r="X213" i="8"/>
  <c r="V213" i="8"/>
  <c r="W213" i="8"/>
  <c r="U213" i="8"/>
  <c r="T213" i="8"/>
  <c r="S213" i="8"/>
  <c r="R213" i="8"/>
  <c r="Q213" i="8"/>
  <c r="P213" i="8"/>
  <c r="O213" i="8"/>
  <c r="K213" i="8"/>
  <c r="J213" i="8"/>
  <c r="H213" i="8"/>
  <c r="E213" i="8"/>
  <c r="G213" i="8"/>
  <c r="C115" i="5"/>
  <c r="C91" i="8"/>
  <c r="C34" i="2" s="1"/>
  <c r="C32" i="2" s="1"/>
  <c r="C36" i="2" s="1"/>
  <c r="C72" i="8"/>
  <c r="C92" i="8" s="1"/>
  <c r="C93" i="8" s="1"/>
  <c r="C309" i="8" s="1"/>
  <c r="C306" i="8" s="1"/>
  <c r="C298" i="8" l="1"/>
  <c r="C10" i="2" s="1"/>
  <c r="C73" i="8"/>
  <c r="D71" i="8" l="1"/>
  <c r="D115" i="5" s="1"/>
  <c r="D91" i="8"/>
  <c r="D298" i="8" s="1"/>
  <c r="D10" i="2" s="1"/>
  <c r="D72" i="8"/>
  <c r="D92" i="8" s="1"/>
  <c r="D93" i="8" s="1"/>
  <c r="D309" i="8" s="1"/>
  <c r="D306" i="8" s="1"/>
  <c r="D73" i="8"/>
  <c r="E71" i="8" s="1"/>
  <c r="D34" i="2" l="1"/>
  <c r="D32" i="2" s="1"/>
  <c r="D36" i="2" s="1"/>
  <c r="E72" i="8"/>
  <c r="E115" i="5"/>
  <c r="E123" i="5" s="1"/>
  <c r="E12" i="7" s="1"/>
  <c r="E91" i="8"/>
  <c r="E34" i="2" l="1"/>
  <c r="E298" i="8"/>
  <c r="E10" i="2" s="1"/>
  <c r="E92" i="8"/>
  <c r="E93" i="8" s="1"/>
  <c r="E309" i="8" s="1"/>
  <c r="E306" i="8" s="1"/>
  <c r="E73" i="8"/>
  <c r="F71" i="8" s="1"/>
  <c r="E13" i="7"/>
  <c r="F91" i="8" l="1"/>
  <c r="F115" i="5"/>
  <c r="F123" i="5" s="1"/>
  <c r="F12" i="7" s="1"/>
  <c r="F72" i="8"/>
  <c r="E14" i="7"/>
  <c r="E21" i="7" s="1"/>
  <c r="E23" i="7" s="1"/>
  <c r="E25" i="7" s="1"/>
  <c r="E28" i="7" s="1"/>
  <c r="E36" i="7" l="1"/>
  <c r="E37" i="7" s="1"/>
  <c r="E124" i="5"/>
  <c r="E15" i="7"/>
  <c r="E20" i="7"/>
  <c r="E22" i="7" s="1"/>
  <c r="E24" i="7" s="1"/>
  <c r="E27" i="7" s="1"/>
  <c r="F92" i="8"/>
  <c r="F93" i="8" s="1"/>
  <c r="F309" i="8" s="1"/>
  <c r="F306" i="8" s="1"/>
  <c r="F73" i="8"/>
  <c r="G71" i="8" s="1"/>
  <c r="F34" i="2"/>
  <c r="F298" i="8"/>
  <c r="F10" i="2" s="1"/>
  <c r="F13" i="7"/>
  <c r="G91" i="8" l="1"/>
  <c r="G115" i="5"/>
  <c r="G123" i="5" s="1"/>
  <c r="G12" i="7" s="1"/>
  <c r="G72" i="8"/>
  <c r="E33" i="7"/>
  <c r="E34" i="7" s="1"/>
  <c r="E38" i="7" s="1"/>
  <c r="E39" i="7" s="1"/>
  <c r="E111" i="5"/>
  <c r="E93" i="5"/>
  <c r="E91" i="5"/>
  <c r="E92" i="5"/>
  <c r="F14" i="7"/>
  <c r="F21" i="7" s="1"/>
  <c r="F23" i="7" s="1"/>
  <c r="F25" i="7" s="1"/>
  <c r="F28" i="7" s="1"/>
  <c r="F36" i="7" l="1"/>
  <c r="F37" i="7" s="1"/>
  <c r="F124" i="5"/>
  <c r="E157" i="5"/>
  <c r="E282" i="8"/>
  <c r="E281" i="8"/>
  <c r="E94" i="5"/>
  <c r="E156" i="5"/>
  <c r="E88" i="5"/>
  <c r="E89" i="5"/>
  <c r="E87" i="5"/>
  <c r="G92" i="8"/>
  <c r="G93" i="8" s="1"/>
  <c r="G309" i="8" s="1"/>
  <c r="G306" i="8" s="1"/>
  <c r="G73" i="8"/>
  <c r="H71" i="8" s="1"/>
  <c r="G34" i="2"/>
  <c r="G298" i="8"/>
  <c r="G10" i="2" s="1"/>
  <c r="F15" i="7"/>
  <c r="F20" i="7"/>
  <c r="F22" i="7" s="1"/>
  <c r="F24" i="7" s="1"/>
  <c r="F27" i="7" s="1"/>
  <c r="E283" i="8"/>
  <c r="E158" i="5"/>
  <c r="G13" i="7"/>
  <c r="H91" i="8" l="1"/>
  <c r="H115" i="5"/>
  <c r="H123" i="5" s="1"/>
  <c r="H12" i="7" s="1"/>
  <c r="H72" i="8"/>
  <c r="E90" i="5"/>
  <c r="E95" i="5" s="1"/>
  <c r="E276" i="8"/>
  <c r="E152" i="5"/>
  <c r="E153" i="5"/>
  <c r="E277" i="8"/>
  <c r="F93" i="5"/>
  <c r="F92" i="5"/>
  <c r="F91" i="5"/>
  <c r="F33" i="7"/>
  <c r="F34" i="7" s="1"/>
  <c r="F38" i="7" s="1"/>
  <c r="F39" i="7" s="1"/>
  <c r="F111" i="5"/>
  <c r="G14" i="7"/>
  <c r="G21" i="7" s="1"/>
  <c r="G23" i="7" s="1"/>
  <c r="G25" i="7" s="1"/>
  <c r="G28" i="7" s="1"/>
  <c r="E154" i="5"/>
  <c r="E278" i="8"/>
  <c r="E159" i="5"/>
  <c r="G124" i="5" l="1"/>
  <c r="G36" i="7"/>
  <c r="G37" i="7" s="1"/>
  <c r="F157" i="5"/>
  <c r="F282" i="8"/>
  <c r="E9" i="2"/>
  <c r="E312" i="8"/>
  <c r="E217" i="8" s="1"/>
  <c r="E179" i="8"/>
  <c r="E96" i="5"/>
  <c r="H92" i="8"/>
  <c r="H93" i="8" s="1"/>
  <c r="H309" i="8" s="1"/>
  <c r="H306" i="8" s="1"/>
  <c r="H73" i="8"/>
  <c r="I71" i="8" s="1"/>
  <c r="H34" i="2"/>
  <c r="H298" i="8"/>
  <c r="H10" i="2" s="1"/>
  <c r="G15" i="7"/>
  <c r="G20" i="7"/>
  <c r="G22" i="7" s="1"/>
  <c r="G24" i="7" s="1"/>
  <c r="G27" i="7" s="1"/>
  <c r="F88" i="5"/>
  <c r="F89" i="5"/>
  <c r="F87" i="5"/>
  <c r="F281" i="8"/>
  <c r="F156" i="5"/>
  <c r="F94" i="5"/>
  <c r="F283" i="8"/>
  <c r="F158" i="5"/>
  <c r="E155" i="5"/>
  <c r="E160" i="5" s="1"/>
  <c r="H13" i="7"/>
  <c r="H14" i="7" l="1"/>
  <c r="F154" i="5"/>
  <c r="F278" i="8"/>
  <c r="G33" i="7"/>
  <c r="G34" i="7" s="1"/>
  <c r="G38" i="7" s="1"/>
  <c r="G39" i="7" s="1"/>
  <c r="G111" i="5"/>
  <c r="I91" i="8"/>
  <c r="I72" i="8"/>
  <c r="I115" i="5"/>
  <c r="I123" i="5" s="1"/>
  <c r="I12" i="7" s="1"/>
  <c r="E33" i="2"/>
  <c r="E245" i="8"/>
  <c r="E247" i="8" s="1"/>
  <c r="E161" i="5"/>
  <c r="E194" i="8"/>
  <c r="E196" i="8" s="1"/>
  <c r="F159" i="5"/>
  <c r="F90" i="5"/>
  <c r="F95" i="5" s="1"/>
  <c r="F276" i="8"/>
  <c r="F152" i="5"/>
  <c r="F277" i="8"/>
  <c r="F153" i="5"/>
  <c r="G93" i="5"/>
  <c r="G91" i="5"/>
  <c r="G92" i="5"/>
  <c r="F9" i="2" l="1"/>
  <c r="F312" i="8"/>
  <c r="F217" i="8" s="1"/>
  <c r="F96" i="5"/>
  <c r="F179" i="8"/>
  <c r="G281" i="8"/>
  <c r="G94" i="5"/>
  <c r="G156" i="5"/>
  <c r="G157" i="5"/>
  <c r="G282" i="8"/>
  <c r="G283" i="8"/>
  <c r="G158" i="5"/>
  <c r="F155" i="5"/>
  <c r="F160" i="5" s="1"/>
  <c r="E200" i="8"/>
  <c r="E32" i="2"/>
  <c r="E36" i="2" s="1"/>
  <c r="E15" i="21"/>
  <c r="E16" i="21" s="1"/>
  <c r="E169" i="5"/>
  <c r="I13" i="7"/>
  <c r="I34" i="2"/>
  <c r="I298" i="8"/>
  <c r="I10" i="2" s="1"/>
  <c r="G88" i="5"/>
  <c r="G89" i="5"/>
  <c r="G87" i="5"/>
  <c r="H15" i="7"/>
  <c r="H20" i="7"/>
  <c r="H22" i="7" s="1"/>
  <c r="H24" i="7" s="1"/>
  <c r="H27" i="7" s="1"/>
  <c r="I92" i="8"/>
  <c r="I93" i="8" s="1"/>
  <c r="I309" i="8" s="1"/>
  <c r="I306" i="8" s="1"/>
  <c r="I73" i="8"/>
  <c r="J71" i="8" s="1"/>
  <c r="H21" i="7"/>
  <c r="H23" i="7" s="1"/>
  <c r="H25" i="7" s="1"/>
  <c r="H28" i="7" s="1"/>
  <c r="G154" i="5" l="1"/>
  <c r="G278" i="8"/>
  <c r="F16" i="20"/>
  <c r="F28" i="20"/>
  <c r="F51" i="20"/>
  <c r="F27" i="20"/>
  <c r="F39" i="20"/>
  <c r="F29" i="20"/>
  <c r="F38" i="20"/>
  <c r="F17" i="20"/>
  <c r="F18" i="20"/>
  <c r="F49" i="20"/>
  <c r="F50" i="20"/>
  <c r="F40" i="20"/>
  <c r="F33" i="2"/>
  <c r="F245" i="8"/>
  <c r="F247" i="8" s="1"/>
  <c r="F161" i="5"/>
  <c r="F194" i="8"/>
  <c r="F196" i="8" s="1"/>
  <c r="H36" i="7"/>
  <c r="H37" i="7" s="1"/>
  <c r="H124" i="5"/>
  <c r="J91" i="8"/>
  <c r="J115" i="5"/>
  <c r="J123" i="5" s="1"/>
  <c r="J12" i="7" s="1"/>
  <c r="J72" i="8"/>
  <c r="H33" i="7"/>
  <c r="H34" i="7" s="1"/>
  <c r="H111" i="5"/>
  <c r="G90" i="5"/>
  <c r="G95" i="5" s="1"/>
  <c r="G276" i="8"/>
  <c r="G152" i="5"/>
  <c r="G277" i="8"/>
  <c r="G153" i="5"/>
  <c r="I14" i="7"/>
  <c r="E27" i="21"/>
  <c r="G159" i="5"/>
  <c r="H38" i="7" l="1"/>
  <c r="H39" i="7" s="1"/>
  <c r="G9" i="2"/>
  <c r="G179" i="8"/>
  <c r="G312" i="8"/>
  <c r="G217" i="8" s="1"/>
  <c r="G96" i="5"/>
  <c r="I15" i="7"/>
  <c r="I20" i="7"/>
  <c r="I22" i="7" s="1"/>
  <c r="I24" i="7" s="1"/>
  <c r="I27" i="7" s="1"/>
  <c r="G155" i="5"/>
  <c r="G160" i="5" s="1"/>
  <c r="J13" i="7"/>
  <c r="F32" i="2"/>
  <c r="F36" i="2" s="1"/>
  <c r="F15" i="21"/>
  <c r="F16" i="21" s="1"/>
  <c r="I21" i="7"/>
  <c r="I23" i="7" s="1"/>
  <c r="I25" i="7" s="1"/>
  <c r="I28" i="7" s="1"/>
  <c r="H88" i="5"/>
  <c r="H89" i="5"/>
  <c r="H87" i="5"/>
  <c r="J92" i="8"/>
  <c r="J93" i="8" s="1"/>
  <c r="J309" i="8" s="1"/>
  <c r="J306" i="8" s="1"/>
  <c r="J73" i="8"/>
  <c r="K71" i="8" s="1"/>
  <c r="J34" i="2"/>
  <c r="J298" i="8"/>
  <c r="J10" i="2" s="1"/>
  <c r="H93" i="5"/>
  <c r="H92" i="5"/>
  <c r="H91" i="5"/>
  <c r="F200" i="8"/>
  <c r="F169" i="5"/>
  <c r="H156" i="5" l="1"/>
  <c r="H281" i="8"/>
  <c r="H94" i="5"/>
  <c r="H158" i="5"/>
  <c r="H283" i="8"/>
  <c r="H154" i="5"/>
  <c r="H278" i="8"/>
  <c r="J14" i="7"/>
  <c r="I111" i="5"/>
  <c r="I33" i="7"/>
  <c r="I34" i="7" s="1"/>
  <c r="G18" i="20"/>
  <c r="G27" i="20"/>
  <c r="G38" i="20"/>
  <c r="G49" i="20"/>
  <c r="G39" i="20"/>
  <c r="G50" i="20"/>
  <c r="G40" i="20"/>
  <c r="G16" i="20"/>
  <c r="G51" i="20"/>
  <c r="G29" i="20"/>
  <c r="G17" i="20"/>
  <c r="G28" i="20"/>
  <c r="H157" i="5"/>
  <c r="H282" i="8"/>
  <c r="K91" i="8"/>
  <c r="K115" i="5"/>
  <c r="K123" i="5" s="1"/>
  <c r="K12" i="7" s="1"/>
  <c r="K72" i="8"/>
  <c r="H90" i="5"/>
  <c r="H276" i="8"/>
  <c r="H152" i="5"/>
  <c r="H277" i="8"/>
  <c r="H153" i="5"/>
  <c r="I36" i="7"/>
  <c r="I37" i="7" s="1"/>
  <c r="I124" i="5"/>
  <c r="F27" i="21"/>
  <c r="G33" i="2"/>
  <c r="G245" i="8"/>
  <c r="G247" i="8" s="1"/>
  <c r="G194" i="8"/>
  <c r="G196" i="8" s="1"/>
  <c r="G161" i="5"/>
  <c r="G32" i="2" l="1"/>
  <c r="G36" i="2" s="1"/>
  <c r="G15" i="21"/>
  <c r="G16" i="21" s="1"/>
  <c r="I92" i="5"/>
  <c r="I93" i="5"/>
  <c r="I91" i="5"/>
  <c r="H155" i="5"/>
  <c r="K13" i="7"/>
  <c r="I38" i="7"/>
  <c r="I39" i="7" s="1"/>
  <c r="J15" i="7"/>
  <c r="J20" i="7"/>
  <c r="J22" i="7" s="1"/>
  <c r="J24" i="7" s="1"/>
  <c r="J27" i="7" s="1"/>
  <c r="G200" i="8"/>
  <c r="G169" i="5"/>
  <c r="K92" i="8"/>
  <c r="K93" i="8" s="1"/>
  <c r="K309" i="8" s="1"/>
  <c r="K306" i="8" s="1"/>
  <c r="K73" i="8"/>
  <c r="L71" i="8" s="1"/>
  <c r="K34" i="2"/>
  <c r="K298" i="8"/>
  <c r="K10" i="2" s="1"/>
  <c r="I88" i="5"/>
  <c r="I89" i="5"/>
  <c r="I87" i="5"/>
  <c r="J21" i="7"/>
  <c r="J23" i="7" s="1"/>
  <c r="J25" i="7" s="1"/>
  <c r="J28" i="7" s="1"/>
  <c r="H95" i="5"/>
  <c r="H159" i="5"/>
  <c r="J36" i="7" l="1"/>
  <c r="J37" i="7" s="1"/>
  <c r="J124" i="5"/>
  <c r="I278" i="8"/>
  <c r="I154" i="5"/>
  <c r="L115" i="5"/>
  <c r="L123" i="5" s="1"/>
  <c r="L12" i="7" s="1"/>
  <c r="L72" i="8"/>
  <c r="L91" i="8"/>
  <c r="K14" i="7"/>
  <c r="K21" i="7" s="1"/>
  <c r="K23" i="7" s="1"/>
  <c r="K25" i="7" s="1"/>
  <c r="K28" i="7" s="1"/>
  <c r="H160" i="5"/>
  <c r="I283" i="8"/>
  <c r="I158" i="5"/>
  <c r="G27" i="21"/>
  <c r="H9" i="2"/>
  <c r="H96" i="5"/>
  <c r="H312" i="8"/>
  <c r="H217" i="8" s="1"/>
  <c r="H179" i="8"/>
  <c r="H180" i="8" s="1"/>
  <c r="H186" i="8" s="1"/>
  <c r="H187" i="8" s="1"/>
  <c r="I90" i="5"/>
  <c r="I276" i="8"/>
  <c r="I152" i="5"/>
  <c r="I153" i="5"/>
  <c r="I277" i="8"/>
  <c r="H49" i="20"/>
  <c r="H16" i="20"/>
  <c r="H38" i="20"/>
  <c r="H51" i="20"/>
  <c r="H40" i="20"/>
  <c r="H50" i="20"/>
  <c r="H27" i="20"/>
  <c r="H29" i="20"/>
  <c r="H17" i="20"/>
  <c r="H28" i="20"/>
  <c r="H18" i="20"/>
  <c r="H39" i="20"/>
  <c r="J111" i="5"/>
  <c r="J33" i="7"/>
  <c r="J34" i="7" s="1"/>
  <c r="J38" i="7" s="1"/>
  <c r="J39" i="7" s="1"/>
  <c r="I281" i="8"/>
  <c r="I156" i="5"/>
  <c r="I94" i="5"/>
  <c r="I157" i="5"/>
  <c r="I282" i="8"/>
  <c r="I95" i="5" l="1"/>
  <c r="I179" i="8" s="1"/>
  <c r="K124" i="5"/>
  <c r="K36" i="7"/>
  <c r="K37" i="7" s="1"/>
  <c r="J89" i="5"/>
  <c r="J88" i="5"/>
  <c r="J87" i="5"/>
  <c r="I155" i="5"/>
  <c r="H33" i="2"/>
  <c r="H245" i="8"/>
  <c r="H247" i="8" s="1"/>
  <c r="H194" i="8"/>
  <c r="H196" i="8" s="1"/>
  <c r="H169" i="5" s="1"/>
  <c r="H161" i="5"/>
  <c r="L34" i="2"/>
  <c r="L298" i="8"/>
  <c r="L10" i="2" s="1"/>
  <c r="L13" i="7"/>
  <c r="J93" i="5"/>
  <c r="J92" i="5"/>
  <c r="J91" i="5"/>
  <c r="I159" i="5"/>
  <c r="K15" i="7"/>
  <c r="K20" i="7"/>
  <c r="K22" i="7" s="1"/>
  <c r="K24" i="7" s="1"/>
  <c r="K27" i="7" s="1"/>
  <c r="L92" i="8"/>
  <c r="L93" i="8" s="1"/>
  <c r="L309" i="8" s="1"/>
  <c r="L306" i="8" s="1"/>
  <c r="L73" i="8"/>
  <c r="M71" i="8" s="1"/>
  <c r="I312" i="8" l="1"/>
  <c r="I217" i="8" s="1"/>
  <c r="I96" i="5"/>
  <c r="I9" i="2"/>
  <c r="M91" i="8"/>
  <c r="M72" i="8"/>
  <c r="M115" i="5"/>
  <c r="M123" i="5" s="1"/>
  <c r="M12" i="7" s="1"/>
  <c r="K111" i="5"/>
  <c r="K33" i="7"/>
  <c r="K34" i="7" s="1"/>
  <c r="K38" i="7" s="1"/>
  <c r="K39" i="7" s="1"/>
  <c r="J281" i="8"/>
  <c r="J94" i="5"/>
  <c r="J156" i="5"/>
  <c r="J283" i="8"/>
  <c r="J158" i="5"/>
  <c r="H32" i="2"/>
  <c r="H36" i="2" s="1"/>
  <c r="H15" i="21"/>
  <c r="H16" i="21" s="1"/>
  <c r="J276" i="8"/>
  <c r="J90" i="5"/>
  <c r="J152" i="5"/>
  <c r="J154" i="5"/>
  <c r="J278" i="8"/>
  <c r="J282" i="8"/>
  <c r="J157" i="5"/>
  <c r="L14" i="7"/>
  <c r="H200" i="8"/>
  <c r="I160" i="5"/>
  <c r="J277" i="8"/>
  <c r="J153" i="5"/>
  <c r="K92" i="5"/>
  <c r="K93" i="5"/>
  <c r="K91" i="5"/>
  <c r="J95" i="5" l="1"/>
  <c r="J9" i="2" s="1"/>
  <c r="K283" i="8"/>
  <c r="K158" i="5"/>
  <c r="I33" i="2"/>
  <c r="I245" i="8"/>
  <c r="I247" i="8" s="1"/>
  <c r="I161" i="5"/>
  <c r="I194" i="8"/>
  <c r="I196" i="8" s="1"/>
  <c r="I169" i="5" s="1"/>
  <c r="I40" i="20"/>
  <c r="I28" i="20"/>
  <c r="I51" i="20"/>
  <c r="I18" i="20"/>
  <c r="I49" i="20"/>
  <c r="I38" i="20"/>
  <c r="I39" i="20"/>
  <c r="I29" i="20"/>
  <c r="I27" i="20"/>
  <c r="I16" i="20"/>
  <c r="I17" i="20"/>
  <c r="I50" i="20"/>
  <c r="L15" i="7"/>
  <c r="L20" i="7"/>
  <c r="L22" i="7" s="1"/>
  <c r="L24" i="7" s="1"/>
  <c r="L27" i="7" s="1"/>
  <c r="J155" i="5"/>
  <c r="J179" i="8"/>
  <c r="M13" i="7"/>
  <c r="M298" i="8"/>
  <c r="M10" i="2" s="1"/>
  <c r="M34" i="2"/>
  <c r="K281" i="8"/>
  <c r="K156" i="5"/>
  <c r="K94" i="5"/>
  <c r="K282" i="8"/>
  <c r="K157" i="5"/>
  <c r="L21" i="7"/>
  <c r="L23" i="7" s="1"/>
  <c r="L25" i="7" s="1"/>
  <c r="L28" i="7" s="1"/>
  <c r="H27" i="21"/>
  <c r="J159" i="5"/>
  <c r="K89" i="5"/>
  <c r="K88" i="5"/>
  <c r="K87" i="5"/>
  <c r="M92" i="8"/>
  <c r="M93" i="8" s="1"/>
  <c r="M309" i="8" s="1"/>
  <c r="M306" i="8" s="1"/>
  <c r="M73" i="8"/>
  <c r="N71" i="8" s="1"/>
  <c r="J96" i="5" l="1"/>
  <c r="J312" i="8"/>
  <c r="J217" i="8" s="1"/>
  <c r="K159" i="5"/>
  <c r="K90" i="5"/>
  <c r="K276" i="8"/>
  <c r="K152" i="5"/>
  <c r="J160" i="5"/>
  <c r="I32" i="2"/>
  <c r="I36" i="2" s="1"/>
  <c r="I15" i="21"/>
  <c r="I16" i="21" s="1"/>
  <c r="N91" i="8"/>
  <c r="N115" i="5"/>
  <c r="N123" i="5" s="1"/>
  <c r="N12" i="7" s="1"/>
  <c r="N72" i="8"/>
  <c r="K154" i="5"/>
  <c r="K278" i="8"/>
  <c r="L124" i="5"/>
  <c r="L36" i="7"/>
  <c r="L37" i="7" s="1"/>
  <c r="M14" i="7"/>
  <c r="M21" i="7" s="1"/>
  <c r="M23" i="7" s="1"/>
  <c r="M25" i="7" s="1"/>
  <c r="M28" i="7" s="1"/>
  <c r="K277" i="8"/>
  <c r="K153" i="5"/>
  <c r="K95" i="5"/>
  <c r="L111" i="5"/>
  <c r="L33" i="7"/>
  <c r="L34" i="7" s="1"/>
  <c r="L38" i="7" s="1"/>
  <c r="L39" i="7" s="1"/>
  <c r="I200" i="8"/>
  <c r="M124" i="5" l="1"/>
  <c r="M36" i="7"/>
  <c r="M37" i="7" s="1"/>
  <c r="L91" i="5"/>
  <c r="L92" i="5"/>
  <c r="L93" i="5"/>
  <c r="N13" i="7"/>
  <c r="I27" i="21"/>
  <c r="J33" i="2"/>
  <c r="J245" i="8"/>
  <c r="J247" i="8" s="1"/>
  <c r="J194" i="8"/>
  <c r="J196" i="8" s="1"/>
  <c r="J200" i="8" s="1"/>
  <c r="J161" i="5"/>
  <c r="J28" i="20"/>
  <c r="J27" i="20"/>
  <c r="J38" i="20"/>
  <c r="J39" i="20"/>
  <c r="J17" i="20"/>
  <c r="J40" i="20"/>
  <c r="J29" i="20"/>
  <c r="J50" i="20"/>
  <c r="J16" i="20"/>
  <c r="J51" i="20"/>
  <c r="J18" i="20"/>
  <c r="J49" i="20"/>
  <c r="L88" i="5"/>
  <c r="L89" i="5"/>
  <c r="L87" i="5"/>
  <c r="K96" i="5"/>
  <c r="K9" i="2"/>
  <c r="K179" i="8"/>
  <c r="K312" i="8"/>
  <c r="K217" i="8" s="1"/>
  <c r="M15" i="7"/>
  <c r="M20" i="7"/>
  <c r="M22" i="7" s="1"/>
  <c r="M24" i="7" s="1"/>
  <c r="M27" i="7" s="1"/>
  <c r="N92" i="8"/>
  <c r="N93" i="8" s="1"/>
  <c r="N309" i="8" s="1"/>
  <c r="N306" i="8" s="1"/>
  <c r="N73" i="8"/>
  <c r="O71" i="8" s="1"/>
  <c r="N34" i="2"/>
  <c r="N298" i="8"/>
  <c r="N10" i="2" s="1"/>
  <c r="K155" i="5"/>
  <c r="K160" i="5" s="1"/>
  <c r="K33" i="2" l="1"/>
  <c r="K245" i="8"/>
  <c r="K247" i="8" s="1"/>
  <c r="K194" i="8"/>
  <c r="K196" i="8" s="1"/>
  <c r="K200" i="8" s="1"/>
  <c r="K161" i="5"/>
  <c r="O91" i="8"/>
  <c r="O115" i="5"/>
  <c r="O123" i="5" s="1"/>
  <c r="O12" i="7" s="1"/>
  <c r="O72" i="8"/>
  <c r="M33" i="7"/>
  <c r="M34" i="7" s="1"/>
  <c r="M38" i="7" s="1"/>
  <c r="M39" i="7" s="1"/>
  <c r="M111" i="5"/>
  <c r="L90" i="5"/>
  <c r="L276" i="8"/>
  <c r="L152" i="5"/>
  <c r="L153" i="5"/>
  <c r="L277" i="8"/>
  <c r="K29" i="20"/>
  <c r="K39" i="20"/>
  <c r="K49" i="20"/>
  <c r="K27" i="20"/>
  <c r="K40" i="20"/>
  <c r="K51" i="20"/>
  <c r="K17" i="20"/>
  <c r="K50" i="20"/>
  <c r="K28" i="20"/>
  <c r="K18" i="20"/>
  <c r="K38" i="20"/>
  <c r="K16" i="20"/>
  <c r="J169" i="5"/>
  <c r="L157" i="5"/>
  <c r="L282" i="8"/>
  <c r="L278" i="8"/>
  <c r="L154" i="5"/>
  <c r="J32" i="2"/>
  <c r="J36" i="2" s="1"/>
  <c r="J15" i="21"/>
  <c r="J16" i="21" s="1"/>
  <c r="J27" i="21" s="1"/>
  <c r="N14" i="7"/>
  <c r="L283" i="8"/>
  <c r="L158" i="5"/>
  <c r="L94" i="5"/>
  <c r="L156" i="5"/>
  <c r="L281" i="8"/>
  <c r="M91" i="5"/>
  <c r="M93" i="5"/>
  <c r="M92" i="5"/>
  <c r="L159" i="5" l="1"/>
  <c r="L95" i="5"/>
  <c r="L9" i="2" s="1"/>
  <c r="M158" i="5"/>
  <c r="M283" i="8"/>
  <c r="L155" i="5"/>
  <c r="L160" i="5" s="1"/>
  <c r="O13" i="7"/>
  <c r="L50" i="20"/>
  <c r="L18" i="20"/>
  <c r="L38" i="20"/>
  <c r="L16" i="20"/>
  <c r="L40" i="20"/>
  <c r="L51" i="20"/>
  <c r="L49" i="20"/>
  <c r="L39" i="20"/>
  <c r="L28" i="20"/>
  <c r="L29" i="20"/>
  <c r="L27" i="20"/>
  <c r="L17" i="20"/>
  <c r="K169" i="5"/>
  <c r="N15" i="7"/>
  <c r="N20" i="7"/>
  <c r="N22" i="7" s="1"/>
  <c r="N24" i="7" s="1"/>
  <c r="N27" i="7" s="1"/>
  <c r="M282" i="8"/>
  <c r="M157" i="5"/>
  <c r="M281" i="8"/>
  <c r="M156" i="5"/>
  <c r="M159" i="5" s="1"/>
  <c r="M94" i="5"/>
  <c r="N21" i="7"/>
  <c r="N23" i="7" s="1"/>
  <c r="N25" i="7" s="1"/>
  <c r="N28" i="7" s="1"/>
  <c r="M88" i="5"/>
  <c r="M89" i="5"/>
  <c r="M87" i="5"/>
  <c r="O92" i="8"/>
  <c r="O93" i="8" s="1"/>
  <c r="O309" i="8" s="1"/>
  <c r="O306" i="8" s="1"/>
  <c r="O73" i="8"/>
  <c r="P71" i="8" s="1"/>
  <c r="O298" i="8"/>
  <c r="O10" i="2" s="1"/>
  <c r="O34" i="2"/>
  <c r="K32" i="2"/>
  <c r="K36" i="2" s="1"/>
  <c r="K15" i="21"/>
  <c r="K16" i="21" s="1"/>
  <c r="K27" i="21" s="1"/>
  <c r="L179" i="8" l="1"/>
  <c r="L96" i="5"/>
  <c r="L312" i="8"/>
  <c r="L217" i="8" s="1"/>
  <c r="P91" i="8"/>
  <c r="P115" i="5"/>
  <c r="P123" i="5" s="1"/>
  <c r="P12" i="7" s="1"/>
  <c r="P72" i="8"/>
  <c r="M90" i="5"/>
  <c r="M95" i="5" s="1"/>
  <c r="M276" i="8"/>
  <c r="M152" i="5"/>
  <c r="M277" i="8"/>
  <c r="M153" i="5"/>
  <c r="M154" i="5"/>
  <c r="M278" i="8"/>
  <c r="N36" i="7"/>
  <c r="N37" i="7" s="1"/>
  <c r="N124" i="5"/>
  <c r="N111" i="5"/>
  <c r="N33" i="7"/>
  <c r="N34" i="7" s="1"/>
  <c r="O14" i="7"/>
  <c r="L245" i="8"/>
  <c r="L247" i="8" s="1"/>
  <c r="L33" i="2"/>
  <c r="L194" i="8"/>
  <c r="L196" i="8" s="1"/>
  <c r="L200" i="8" s="1"/>
  <c r="L161" i="5"/>
  <c r="N38" i="7" l="1"/>
  <c r="N39" i="7" s="1"/>
  <c r="M96" i="5"/>
  <c r="M9" i="2"/>
  <c r="M179" i="8"/>
  <c r="M312" i="8"/>
  <c r="M217" i="8" s="1"/>
  <c r="L32" i="2"/>
  <c r="L36" i="2" s="1"/>
  <c r="L15" i="21"/>
  <c r="L16" i="21" s="1"/>
  <c r="L27" i="21" s="1"/>
  <c r="L169" i="5"/>
  <c r="O15" i="7"/>
  <c r="O20" i="7"/>
  <c r="O22" i="7" s="1"/>
  <c r="O24" i="7" s="1"/>
  <c r="O27" i="7" s="1"/>
  <c r="N89" i="5"/>
  <c r="N88" i="5"/>
  <c r="N87" i="5"/>
  <c r="P92" i="8"/>
  <c r="P93" i="8" s="1"/>
  <c r="P309" i="8" s="1"/>
  <c r="P306" i="8" s="1"/>
  <c r="P73" i="8"/>
  <c r="Q71" i="8" s="1"/>
  <c r="P34" i="2"/>
  <c r="P298" i="8"/>
  <c r="P10" i="2" s="1"/>
  <c r="M16" i="20"/>
  <c r="M50" i="20"/>
  <c r="M28" i="20"/>
  <c r="M27" i="20"/>
  <c r="M40" i="20"/>
  <c r="M51" i="20"/>
  <c r="M29" i="20"/>
  <c r="M38" i="20"/>
  <c r="M17" i="20"/>
  <c r="M39" i="20"/>
  <c r="M18" i="20"/>
  <c r="M49" i="20"/>
  <c r="O21" i="7"/>
  <c r="O23" i="7" s="1"/>
  <c r="O25" i="7" s="1"/>
  <c r="O28" i="7" s="1"/>
  <c r="N92" i="5"/>
  <c r="N93" i="5"/>
  <c r="N91" i="5"/>
  <c r="M155" i="5"/>
  <c r="M160" i="5" s="1"/>
  <c r="P13" i="7"/>
  <c r="N282" i="8" l="1"/>
  <c r="N157" i="5"/>
  <c r="N90" i="5"/>
  <c r="N276" i="8"/>
  <c r="N152" i="5"/>
  <c r="N278" i="8"/>
  <c r="N154" i="5"/>
  <c r="N281" i="8"/>
  <c r="N156" i="5"/>
  <c r="N94" i="5"/>
  <c r="P14" i="7"/>
  <c r="P21" i="7" s="1"/>
  <c r="P23" i="7" s="1"/>
  <c r="P25" i="7" s="1"/>
  <c r="P28" i="7" s="1"/>
  <c r="M33" i="2"/>
  <c r="M245" i="8"/>
  <c r="M247" i="8" s="1"/>
  <c r="M194" i="8"/>
  <c r="M196" i="8" s="1"/>
  <c r="M200" i="8" s="1"/>
  <c r="M161" i="5"/>
  <c r="N158" i="5"/>
  <c r="N283" i="8"/>
  <c r="O36" i="7"/>
  <c r="O37" i="7" s="1"/>
  <c r="O124" i="5"/>
  <c r="Q91" i="8"/>
  <c r="Q115" i="5"/>
  <c r="Q123" i="5" s="1"/>
  <c r="Q12" i="7" s="1"/>
  <c r="Q72" i="8"/>
  <c r="N153" i="5"/>
  <c r="N277" i="8"/>
  <c r="O33" i="7"/>
  <c r="O34" i="7" s="1"/>
  <c r="O111" i="5"/>
  <c r="N95" i="5" l="1"/>
  <c r="N9" i="2" s="1"/>
  <c r="O38" i="7"/>
  <c r="O39" i="7" s="1"/>
  <c r="N159" i="5"/>
  <c r="O89" i="5"/>
  <c r="O88" i="5"/>
  <c r="O87" i="5"/>
  <c r="Q92" i="8"/>
  <c r="Q93" i="8" s="1"/>
  <c r="Q309" i="8" s="1"/>
  <c r="Q306" i="8" s="1"/>
  <c r="Q73" i="8"/>
  <c r="R71" i="8" s="1"/>
  <c r="Q298" i="8"/>
  <c r="Q10" i="2" s="1"/>
  <c r="Q34" i="2"/>
  <c r="O93" i="5"/>
  <c r="O92" i="5"/>
  <c r="O91" i="5"/>
  <c r="M32" i="2"/>
  <c r="M36" i="2" s="1"/>
  <c r="M15" i="21"/>
  <c r="M16" i="21" s="1"/>
  <c r="M27" i="21" s="1"/>
  <c r="P36" i="7"/>
  <c r="P37" i="7" s="1"/>
  <c r="P124" i="5"/>
  <c r="Q13" i="7"/>
  <c r="N18" i="20"/>
  <c r="N51" i="20"/>
  <c r="N39" i="20"/>
  <c r="N28" i="20"/>
  <c r="N29" i="20"/>
  <c r="N40" i="20"/>
  <c r="N38" i="20"/>
  <c r="N17" i="20"/>
  <c r="N16" i="20"/>
  <c r="N27" i="20"/>
  <c r="N50" i="20"/>
  <c r="N49" i="20"/>
  <c r="M169" i="5"/>
  <c r="P15" i="7"/>
  <c r="P20" i="7"/>
  <c r="P22" i="7" s="1"/>
  <c r="P24" i="7" s="1"/>
  <c r="P27" i="7" s="1"/>
  <c r="N155" i="5"/>
  <c r="N96" i="5" l="1"/>
  <c r="N312" i="8"/>
  <c r="N217" i="8" s="1"/>
  <c r="N160" i="5"/>
  <c r="N33" i="2" s="1"/>
  <c r="N179" i="8"/>
  <c r="Q14" i="7"/>
  <c r="Q21" i="7" s="1"/>
  <c r="Q23" i="7" s="1"/>
  <c r="Q25" i="7" s="1"/>
  <c r="Q28" i="7" s="1"/>
  <c r="O281" i="8"/>
  <c r="O156" i="5"/>
  <c r="O94" i="5"/>
  <c r="O283" i="8"/>
  <c r="O158" i="5"/>
  <c r="O153" i="5"/>
  <c r="O277" i="8"/>
  <c r="N245" i="8"/>
  <c r="N247" i="8" s="1"/>
  <c r="P111" i="5"/>
  <c r="P33" i="7"/>
  <c r="P34" i="7" s="1"/>
  <c r="P38" i="7" s="1"/>
  <c r="P39" i="7" s="1"/>
  <c r="P92" i="5"/>
  <c r="P93" i="5"/>
  <c r="P91" i="5"/>
  <c r="O282" i="8"/>
  <c r="O157" i="5"/>
  <c r="R91" i="8"/>
  <c r="R72" i="8"/>
  <c r="R115" i="5"/>
  <c r="R123" i="5" s="1"/>
  <c r="R12" i="7" s="1"/>
  <c r="O90" i="5"/>
  <c r="O276" i="8"/>
  <c r="O152" i="5"/>
  <c r="O154" i="5"/>
  <c r="O278" i="8"/>
  <c r="N161" i="5" l="1"/>
  <c r="N32" i="2" s="1"/>
  <c r="N36" i="2" s="1"/>
  <c r="N194" i="8"/>
  <c r="N196" i="8" s="1"/>
  <c r="Q124" i="5"/>
  <c r="Q36" i="7"/>
  <c r="Q37" i="7" s="1"/>
  <c r="R13" i="7"/>
  <c r="R34" i="2"/>
  <c r="R298" i="8"/>
  <c r="R10" i="2" s="1"/>
  <c r="P283" i="8"/>
  <c r="P158" i="5"/>
  <c r="O155" i="5"/>
  <c r="R92" i="8"/>
  <c r="R93" i="8" s="1"/>
  <c r="R309" i="8" s="1"/>
  <c r="R306" i="8" s="1"/>
  <c r="R73" i="8"/>
  <c r="S71" i="8" s="1"/>
  <c r="P281" i="8"/>
  <c r="P156" i="5"/>
  <c r="P94" i="5"/>
  <c r="P157" i="5"/>
  <c r="P282" i="8"/>
  <c r="P89" i="5"/>
  <c r="P88" i="5"/>
  <c r="P87" i="5"/>
  <c r="O95" i="5"/>
  <c r="O159" i="5"/>
  <c r="Q15" i="7"/>
  <c r="Q20" i="7"/>
  <c r="Q22" i="7" s="1"/>
  <c r="Q24" i="7" s="1"/>
  <c r="Q27" i="7" s="1"/>
  <c r="N15" i="21" l="1"/>
  <c r="N16" i="21" s="1"/>
  <c r="N27" i="21" s="1"/>
  <c r="N200" i="8"/>
  <c r="N169" i="5"/>
  <c r="Q111" i="5"/>
  <c r="Q33" i="7"/>
  <c r="Q34" i="7" s="1"/>
  <c r="Q38" i="7" s="1"/>
  <c r="Q39" i="7" s="1"/>
  <c r="O96" i="5"/>
  <c r="O312" i="8"/>
  <c r="O217" i="8" s="1"/>
  <c r="O9" i="2"/>
  <c r="O179" i="8"/>
  <c r="P277" i="8"/>
  <c r="P153" i="5"/>
  <c r="P90" i="5"/>
  <c r="P95" i="5" s="1"/>
  <c r="P276" i="8"/>
  <c r="P152" i="5"/>
  <c r="P278" i="8"/>
  <c r="P154" i="5"/>
  <c r="P159" i="5"/>
  <c r="S91" i="8"/>
  <c r="S115" i="5"/>
  <c r="S123" i="5" s="1"/>
  <c r="S12" i="7" s="1"/>
  <c r="S72" i="8"/>
  <c r="O160" i="5"/>
  <c r="R14" i="7"/>
  <c r="R21" i="7" s="1"/>
  <c r="R23" i="7" s="1"/>
  <c r="R25" i="7" s="1"/>
  <c r="R28" i="7" s="1"/>
  <c r="Q92" i="5"/>
  <c r="Q93" i="5"/>
  <c r="Q91" i="5"/>
  <c r="O18" i="20" l="1"/>
  <c r="O38" i="20"/>
  <c r="O50" i="20"/>
  <c r="O40" i="20"/>
  <c r="O51" i="20"/>
  <c r="O28" i="20"/>
  <c r="O27" i="20"/>
  <c r="O49" i="20"/>
  <c r="O39" i="20"/>
  <c r="O16" i="20"/>
  <c r="O17" i="20"/>
  <c r="O29" i="20"/>
  <c r="P9" i="2"/>
  <c r="P96" i="5"/>
  <c r="P179" i="8"/>
  <c r="P312" i="8"/>
  <c r="P217" i="8" s="1"/>
  <c r="Q283" i="8"/>
  <c r="Q158" i="5"/>
  <c r="S13" i="7"/>
  <c r="Q281" i="8"/>
  <c r="Q156" i="5"/>
  <c r="Q94" i="5"/>
  <c r="Q157" i="5"/>
  <c r="Q282" i="8"/>
  <c r="R15" i="7"/>
  <c r="R20" i="7"/>
  <c r="R22" i="7" s="1"/>
  <c r="R24" i="7" s="1"/>
  <c r="R27" i="7" s="1"/>
  <c r="S92" i="8"/>
  <c r="S93" i="8" s="1"/>
  <c r="S309" i="8" s="1"/>
  <c r="S306" i="8" s="1"/>
  <c r="S73" i="8"/>
  <c r="T71" i="8" s="1"/>
  <c r="S34" i="2"/>
  <c r="S298" i="8"/>
  <c r="S10" i="2" s="1"/>
  <c r="R36" i="7"/>
  <c r="R37" i="7" s="1"/>
  <c r="R124" i="5"/>
  <c r="O33" i="2"/>
  <c r="O245" i="8"/>
  <c r="O247" i="8" s="1"/>
  <c r="O161" i="5"/>
  <c r="O194" i="8"/>
  <c r="O196" i="8" s="1"/>
  <c r="O200" i="8" s="1"/>
  <c r="P155" i="5"/>
  <c r="P160" i="5" s="1"/>
  <c r="Q88" i="5"/>
  <c r="Q89" i="5"/>
  <c r="Q87" i="5"/>
  <c r="O169" i="5" l="1"/>
  <c r="Q278" i="8"/>
  <c r="Q154" i="5"/>
  <c r="O32" i="2"/>
  <c r="O36" i="2" s="1"/>
  <c r="O15" i="21"/>
  <c r="O16" i="21" s="1"/>
  <c r="O27" i="21" s="1"/>
  <c r="R93" i="5"/>
  <c r="R92" i="5"/>
  <c r="R91" i="5"/>
  <c r="Q159" i="5"/>
  <c r="S14" i="7"/>
  <c r="P33" i="2"/>
  <c r="P245" i="8"/>
  <c r="P247" i="8" s="1"/>
  <c r="P194" i="8"/>
  <c r="P196" i="8" s="1"/>
  <c r="P200" i="8" s="1"/>
  <c r="P161" i="5"/>
  <c r="Q90" i="5"/>
  <c r="Q276" i="8"/>
  <c r="Q152" i="5"/>
  <c r="Q277" i="8"/>
  <c r="Q153" i="5"/>
  <c r="P49" i="20"/>
  <c r="P51" i="20"/>
  <c r="P18" i="20"/>
  <c r="P29" i="20"/>
  <c r="P38" i="20"/>
  <c r="P39" i="20"/>
  <c r="P27" i="20"/>
  <c r="P40" i="20"/>
  <c r="P28" i="20"/>
  <c r="P16" i="20"/>
  <c r="P50" i="20"/>
  <c r="P17" i="20"/>
  <c r="T91" i="8"/>
  <c r="T72" i="8"/>
  <c r="T115" i="5"/>
  <c r="T123" i="5" s="1"/>
  <c r="T12" i="7" s="1"/>
  <c r="R33" i="7"/>
  <c r="R34" i="7" s="1"/>
  <c r="R38" i="7" s="1"/>
  <c r="R39" i="7" s="1"/>
  <c r="R111" i="5"/>
  <c r="Q95" i="5"/>
  <c r="T13" i="7" l="1"/>
  <c r="P32" i="2"/>
  <c r="P36" i="2" s="1"/>
  <c r="P15" i="21"/>
  <c r="P16" i="21" s="1"/>
  <c r="P27" i="21" s="1"/>
  <c r="S15" i="7"/>
  <c r="S20" i="7"/>
  <c r="S22" i="7" s="1"/>
  <c r="S24" i="7" s="1"/>
  <c r="S27" i="7" s="1"/>
  <c r="R282" i="8"/>
  <c r="R157" i="5"/>
  <c r="R89" i="5"/>
  <c r="R88" i="5"/>
  <c r="R87" i="5"/>
  <c r="T298" i="8"/>
  <c r="T10" i="2" s="1"/>
  <c r="T34" i="2"/>
  <c r="Q312" i="8"/>
  <c r="Q217" i="8" s="1"/>
  <c r="Q9" i="2"/>
  <c r="Q96" i="5"/>
  <c r="Q179" i="8"/>
  <c r="T92" i="8"/>
  <c r="T93" i="8" s="1"/>
  <c r="T309" i="8" s="1"/>
  <c r="T306" i="8" s="1"/>
  <c r="T73" i="8"/>
  <c r="U71" i="8" s="1"/>
  <c r="Q155" i="5"/>
  <c r="Q160" i="5" s="1"/>
  <c r="Q27" i="20"/>
  <c r="Q17" i="20"/>
  <c r="Q40" i="20"/>
  <c r="Q18" i="20"/>
  <c r="Q39" i="20"/>
  <c r="Q28" i="20"/>
  <c r="Q16" i="20"/>
  <c r="Q50" i="20"/>
  <c r="Q51" i="20"/>
  <c r="Q38" i="20"/>
  <c r="Q49" i="20"/>
  <c r="Q29" i="20"/>
  <c r="P169" i="5"/>
  <c r="S21" i="7"/>
  <c r="S23" i="7" s="1"/>
  <c r="S25" i="7" s="1"/>
  <c r="S28" i="7" s="1"/>
  <c r="R281" i="8"/>
  <c r="R94" i="5"/>
  <c r="R156" i="5"/>
  <c r="R158" i="5"/>
  <c r="R283" i="8"/>
  <c r="R159" i="5" l="1"/>
  <c r="S36" i="7"/>
  <c r="S37" i="7" s="1"/>
  <c r="S124" i="5"/>
  <c r="Q33" i="2"/>
  <c r="Q245" i="8"/>
  <c r="Q247" i="8" s="1"/>
  <c r="Q194" i="8"/>
  <c r="Q196" i="8" s="1"/>
  <c r="Q200" i="8" s="1"/>
  <c r="Q161" i="5"/>
  <c r="R153" i="5"/>
  <c r="R277" i="8"/>
  <c r="S111" i="5"/>
  <c r="S33" i="7"/>
  <c r="S34" i="7" s="1"/>
  <c r="T14" i="7"/>
  <c r="T21" i="7" s="1"/>
  <c r="T23" i="7" s="1"/>
  <c r="T25" i="7" s="1"/>
  <c r="T28" i="7" s="1"/>
  <c r="U91" i="8"/>
  <c r="U115" i="5"/>
  <c r="U123" i="5" s="1"/>
  <c r="U12" i="7" s="1"/>
  <c r="U72" i="8"/>
  <c r="R90" i="5"/>
  <c r="R95" i="5" s="1"/>
  <c r="R276" i="8"/>
  <c r="R152" i="5"/>
  <c r="R278" i="8"/>
  <c r="R154" i="5"/>
  <c r="S38" i="7" l="1"/>
  <c r="S39" i="7" s="1"/>
  <c r="R96" i="5"/>
  <c r="R179" i="8"/>
  <c r="R9" i="2"/>
  <c r="R312" i="8"/>
  <c r="R217" i="8" s="1"/>
  <c r="T36" i="7"/>
  <c r="T37" i="7" s="1"/>
  <c r="T124" i="5"/>
  <c r="U92" i="8"/>
  <c r="U93" i="8" s="1"/>
  <c r="U309" i="8" s="1"/>
  <c r="U306" i="8" s="1"/>
  <c r="U73" i="8"/>
  <c r="V71" i="8" s="1"/>
  <c r="U34" i="2"/>
  <c r="U298" i="8"/>
  <c r="U10" i="2" s="1"/>
  <c r="Q32" i="2"/>
  <c r="Q36" i="2" s="1"/>
  <c r="Q15" i="21"/>
  <c r="Q16" i="21" s="1"/>
  <c r="Q27" i="21" s="1"/>
  <c r="Q169" i="5"/>
  <c r="R155" i="5"/>
  <c r="R160" i="5" s="1"/>
  <c r="U13" i="7"/>
  <c r="T15" i="7"/>
  <c r="T20" i="7"/>
  <c r="T22" i="7" s="1"/>
  <c r="T24" i="7" s="1"/>
  <c r="T27" i="7" s="1"/>
  <c r="S88" i="5"/>
  <c r="S89" i="5"/>
  <c r="S87" i="5"/>
  <c r="R39" i="20"/>
  <c r="R18" i="20"/>
  <c r="R29" i="20"/>
  <c r="R16" i="20"/>
  <c r="R38" i="20"/>
  <c r="R51" i="20"/>
  <c r="R17" i="20"/>
  <c r="R49" i="20"/>
  <c r="R40" i="20"/>
  <c r="R50" i="20"/>
  <c r="R28" i="20"/>
  <c r="R27" i="20"/>
  <c r="S91" i="5"/>
  <c r="S92" i="5"/>
  <c r="S93" i="5"/>
  <c r="S94" i="5" l="1"/>
  <c r="S156" i="5"/>
  <c r="S281" i="8"/>
  <c r="T92" i="5"/>
  <c r="T91" i="5"/>
  <c r="T93" i="5"/>
  <c r="S158" i="5"/>
  <c r="S283" i="8"/>
  <c r="S90" i="5"/>
  <c r="S276" i="8"/>
  <c r="S152" i="5"/>
  <c r="S153" i="5"/>
  <c r="S277" i="8"/>
  <c r="S282" i="8"/>
  <c r="S157" i="5"/>
  <c r="S278" i="8"/>
  <c r="S154" i="5"/>
  <c r="T111" i="5"/>
  <c r="T33" i="7"/>
  <c r="T34" i="7" s="1"/>
  <c r="T38" i="7" s="1"/>
  <c r="T39" i="7" s="1"/>
  <c r="U14" i="7"/>
  <c r="U21" i="7" s="1"/>
  <c r="U23" i="7" s="1"/>
  <c r="U25" i="7" s="1"/>
  <c r="U28" i="7" s="1"/>
  <c r="R33" i="2"/>
  <c r="R245" i="8"/>
  <c r="R247" i="8" s="1"/>
  <c r="R194" i="8"/>
  <c r="R196" i="8" s="1"/>
  <c r="R200" i="8" s="1"/>
  <c r="R161" i="5"/>
  <c r="V91" i="8"/>
  <c r="V115" i="5"/>
  <c r="V123" i="5" s="1"/>
  <c r="V12" i="7" s="1"/>
  <c r="V72" i="8"/>
  <c r="R169" i="5" l="1"/>
  <c r="V34" i="2"/>
  <c r="V298" i="8"/>
  <c r="V10" i="2" s="1"/>
  <c r="R32" i="2"/>
  <c r="R36" i="2" s="1"/>
  <c r="R15" i="21"/>
  <c r="R16" i="21" s="1"/>
  <c r="R27" i="21" s="1"/>
  <c r="U36" i="7"/>
  <c r="U37" i="7" s="1"/>
  <c r="U124" i="5"/>
  <c r="T89" i="5"/>
  <c r="T88" i="5"/>
  <c r="T87" i="5"/>
  <c r="T158" i="5"/>
  <c r="T283" i="8"/>
  <c r="T157" i="5"/>
  <c r="T282" i="8"/>
  <c r="S159" i="5"/>
  <c r="V92" i="8"/>
  <c r="V93" i="8" s="1"/>
  <c r="V309" i="8" s="1"/>
  <c r="V306" i="8" s="1"/>
  <c r="V73" i="8"/>
  <c r="W71" i="8" s="1"/>
  <c r="V13" i="7"/>
  <c r="S39" i="20"/>
  <c r="S49" i="20"/>
  <c r="S29" i="20"/>
  <c r="S18" i="20"/>
  <c r="S50" i="20"/>
  <c r="S16" i="20"/>
  <c r="S28" i="20"/>
  <c r="S17" i="20"/>
  <c r="S38" i="20"/>
  <c r="S27" i="20"/>
  <c r="S51" i="20"/>
  <c r="S40" i="20"/>
  <c r="U15" i="7"/>
  <c r="U20" i="7"/>
  <c r="U22" i="7" s="1"/>
  <c r="U24" i="7" s="1"/>
  <c r="U27" i="7" s="1"/>
  <c r="S155" i="5"/>
  <c r="S160" i="5" s="1"/>
  <c r="T281" i="8"/>
  <c r="T156" i="5"/>
  <c r="T159" i="5" s="1"/>
  <c r="T94" i="5"/>
  <c r="S95" i="5"/>
  <c r="S33" i="2" l="1"/>
  <c r="S245" i="8"/>
  <c r="S247" i="8" s="1"/>
  <c r="S194" i="8"/>
  <c r="S196" i="8" s="1"/>
  <c r="S200" i="8" s="1"/>
  <c r="S161" i="5"/>
  <c r="S312" i="8"/>
  <c r="S217" i="8" s="1"/>
  <c r="S179" i="8"/>
  <c r="S96" i="5"/>
  <c r="S9" i="2"/>
  <c r="U111" i="5"/>
  <c r="U33" i="7"/>
  <c r="U34" i="7" s="1"/>
  <c r="U38" i="7" s="1"/>
  <c r="U39" i="7" s="1"/>
  <c r="V14" i="7"/>
  <c r="T277" i="8"/>
  <c r="T153" i="5"/>
  <c r="U92" i="5"/>
  <c r="U93" i="5"/>
  <c r="U91" i="5"/>
  <c r="W91" i="8"/>
  <c r="W115" i="5"/>
  <c r="W123" i="5" s="1"/>
  <c r="W12" i="7" s="1"/>
  <c r="W72" i="8"/>
  <c r="T90" i="5"/>
  <c r="T95" i="5" s="1"/>
  <c r="T276" i="8"/>
  <c r="T152" i="5"/>
  <c r="T154" i="5"/>
  <c r="T278" i="8"/>
  <c r="T179" i="8" l="1"/>
  <c r="T9" i="2"/>
  <c r="T96" i="5"/>
  <c r="T312" i="8"/>
  <c r="T217" i="8" s="1"/>
  <c r="W92" i="8"/>
  <c r="W93" i="8" s="1"/>
  <c r="W309" i="8" s="1"/>
  <c r="W306" i="8" s="1"/>
  <c r="W73" i="8"/>
  <c r="X71" i="8" s="1"/>
  <c r="W34" i="2"/>
  <c r="W298" i="8"/>
  <c r="W10" i="2" s="1"/>
  <c r="T155" i="5"/>
  <c r="T160" i="5" s="1"/>
  <c r="W13" i="7"/>
  <c r="U281" i="8"/>
  <c r="U156" i="5"/>
  <c r="U94" i="5"/>
  <c r="U282" i="8"/>
  <c r="U157" i="5"/>
  <c r="V15" i="7"/>
  <c r="V20" i="7"/>
  <c r="V22" i="7" s="1"/>
  <c r="V24" i="7" s="1"/>
  <c r="V27" i="7" s="1"/>
  <c r="U88" i="5"/>
  <c r="U87" i="5"/>
  <c r="U89" i="5"/>
  <c r="T51" i="20"/>
  <c r="T16" i="20"/>
  <c r="T28" i="20"/>
  <c r="T27" i="20"/>
  <c r="T38" i="20"/>
  <c r="T50" i="20"/>
  <c r="T17" i="20"/>
  <c r="T49" i="20"/>
  <c r="T40" i="20"/>
  <c r="T39" i="20"/>
  <c r="T29" i="20"/>
  <c r="T18" i="20"/>
  <c r="S169" i="5"/>
  <c r="U158" i="5"/>
  <c r="U283" i="8"/>
  <c r="V21" i="7"/>
  <c r="V23" i="7" s="1"/>
  <c r="V25" i="7" s="1"/>
  <c r="V28" i="7" s="1"/>
  <c r="S32" i="2"/>
  <c r="S36" i="2" s="1"/>
  <c r="S15" i="21"/>
  <c r="S16" i="21" s="1"/>
  <c r="S27" i="21" s="1"/>
  <c r="U278" i="8" l="1"/>
  <c r="U154" i="5"/>
  <c r="U277" i="8"/>
  <c r="U153" i="5"/>
  <c r="U159" i="5"/>
  <c r="W14" i="7"/>
  <c r="W21" i="7" s="1"/>
  <c r="W23" i="7" s="1"/>
  <c r="W25" i="7" s="1"/>
  <c r="W28" i="7" s="1"/>
  <c r="T33" i="2"/>
  <c r="T245" i="8"/>
  <c r="T247" i="8" s="1"/>
  <c r="T194" i="8"/>
  <c r="T196" i="8" s="1"/>
  <c r="T200" i="8" s="1"/>
  <c r="T161" i="5"/>
  <c r="V124" i="5"/>
  <c r="V36" i="7"/>
  <c r="V37" i="7" s="1"/>
  <c r="U276" i="8"/>
  <c r="U90" i="5"/>
  <c r="U152" i="5"/>
  <c r="V111" i="5"/>
  <c r="V33" i="7"/>
  <c r="V34" i="7" s="1"/>
  <c r="U95" i="5"/>
  <c r="X115" i="5"/>
  <c r="X123" i="5" s="1"/>
  <c r="X12" i="7" s="1"/>
  <c r="X72" i="8"/>
  <c r="X91" i="8"/>
  <c r="V38" i="7" l="1"/>
  <c r="V39" i="7" s="1"/>
  <c r="U155" i="5"/>
  <c r="U160" i="5" s="1"/>
  <c r="U245" i="8" s="1"/>
  <c r="U247" i="8" s="1"/>
  <c r="T169" i="5"/>
  <c r="W124" i="5"/>
  <c r="W36" i="7"/>
  <c r="W37" i="7" s="1"/>
  <c r="X13" i="7"/>
  <c r="T15" i="21"/>
  <c r="T16" i="21" s="1"/>
  <c r="T27" i="21" s="1"/>
  <c r="T32" i="2"/>
  <c r="T36" i="2" s="1"/>
  <c r="X92" i="8"/>
  <c r="X93" i="8" s="1"/>
  <c r="X309" i="8" s="1"/>
  <c r="X306" i="8" s="1"/>
  <c r="X73" i="8"/>
  <c r="Y71" i="8" s="1"/>
  <c r="U9" i="2"/>
  <c r="U96" i="5"/>
  <c r="U179" i="8"/>
  <c r="U312" i="8"/>
  <c r="U217" i="8" s="1"/>
  <c r="V88" i="5"/>
  <c r="V89" i="5"/>
  <c r="V87" i="5"/>
  <c r="V91" i="5"/>
  <c r="V93" i="5"/>
  <c r="V92" i="5"/>
  <c r="U17" i="20"/>
  <c r="U27" i="20"/>
  <c r="U39" i="20"/>
  <c r="U18" i="20"/>
  <c r="U50" i="20"/>
  <c r="U38" i="20"/>
  <c r="U29" i="20"/>
  <c r="U40" i="20"/>
  <c r="U16" i="20"/>
  <c r="U28" i="20"/>
  <c r="U51" i="20"/>
  <c r="U49" i="20"/>
  <c r="X34" i="2"/>
  <c r="X298" i="8"/>
  <c r="X10" i="2" s="1"/>
  <c r="W15" i="7"/>
  <c r="W20" i="7"/>
  <c r="W22" i="7" s="1"/>
  <c r="W24" i="7" s="1"/>
  <c r="W27" i="7" s="1"/>
  <c r="U194" i="8" l="1"/>
  <c r="U196" i="8" s="1"/>
  <c r="U200" i="8" s="1"/>
  <c r="V16" i="20" s="1"/>
  <c r="U33" i="2"/>
  <c r="U161" i="5"/>
  <c r="U15" i="21" s="1"/>
  <c r="U16" i="21" s="1"/>
  <c r="U27" i="21" s="1"/>
  <c r="V158" i="5"/>
  <c r="V283" i="8"/>
  <c r="V90" i="5"/>
  <c r="V152" i="5"/>
  <c r="V276" i="8"/>
  <c r="V153" i="5"/>
  <c r="V277" i="8"/>
  <c r="U32" i="2"/>
  <c r="X14" i="7"/>
  <c r="X21" i="7" s="1"/>
  <c r="X23" i="7" s="1"/>
  <c r="X25" i="7" s="1"/>
  <c r="X28" i="7" s="1"/>
  <c r="W111" i="5"/>
  <c r="W33" i="7"/>
  <c r="W34" i="7" s="1"/>
  <c r="W38" i="7" s="1"/>
  <c r="W39" i="7" s="1"/>
  <c r="V282" i="8"/>
  <c r="V157" i="5"/>
  <c r="V281" i="8"/>
  <c r="V156" i="5"/>
  <c r="V94" i="5"/>
  <c r="V278" i="8"/>
  <c r="V154" i="5"/>
  <c r="Y115" i="5"/>
  <c r="Y123" i="5" s="1"/>
  <c r="Y12" i="7" s="1"/>
  <c r="Y91" i="8"/>
  <c r="Y72" i="8"/>
  <c r="V18" i="20"/>
  <c r="W91" i="5"/>
  <c r="W93" i="5"/>
  <c r="W92" i="5"/>
  <c r="V38" i="20" l="1"/>
  <c r="V51" i="20"/>
  <c r="V39" i="20"/>
  <c r="V27" i="20"/>
  <c r="V17" i="20"/>
  <c r="V40" i="20"/>
  <c r="V49" i="20"/>
  <c r="V28" i="20"/>
  <c r="V50" i="20"/>
  <c r="V29" i="20"/>
  <c r="U169" i="5"/>
  <c r="U36" i="2"/>
  <c r="V159" i="5"/>
  <c r="V95" i="5"/>
  <c r="V9" i="2" s="1"/>
  <c r="W157" i="5"/>
  <c r="W282" i="8"/>
  <c r="W158" i="5"/>
  <c r="W283" i="8"/>
  <c r="Y92" i="8"/>
  <c r="Y93" i="8" s="1"/>
  <c r="Y309" i="8" s="1"/>
  <c r="Y306" i="8" s="1"/>
  <c r="Y73" i="8"/>
  <c r="Z71" i="8" s="1"/>
  <c r="Y13" i="7"/>
  <c r="V179" i="8"/>
  <c r="W88" i="5"/>
  <c r="W89" i="5"/>
  <c r="W87" i="5"/>
  <c r="X15" i="7"/>
  <c r="X20" i="7"/>
  <c r="X22" i="7" s="1"/>
  <c r="X24" i="7" s="1"/>
  <c r="X27" i="7" s="1"/>
  <c r="W281" i="8"/>
  <c r="W156" i="5"/>
  <c r="W94" i="5"/>
  <c r="Y298" i="8"/>
  <c r="Y10" i="2" s="1"/>
  <c r="Y34" i="2"/>
  <c r="X124" i="5"/>
  <c r="X36" i="7"/>
  <c r="X37" i="7" s="1"/>
  <c r="V155" i="5"/>
  <c r="V160" i="5" s="1"/>
  <c r="V96" i="5" l="1"/>
  <c r="V312" i="8"/>
  <c r="V217" i="8" s="1"/>
  <c r="W159" i="5"/>
  <c r="X93" i="5"/>
  <c r="X91" i="5"/>
  <c r="X92" i="5"/>
  <c r="V33" i="2"/>
  <c r="V194" i="8"/>
  <c r="V196" i="8" s="1"/>
  <c r="V200" i="8" s="1"/>
  <c r="V245" i="8"/>
  <c r="V247" i="8" s="1"/>
  <c r="V169" i="5"/>
  <c r="V161" i="5"/>
  <c r="X111" i="5"/>
  <c r="X33" i="7"/>
  <c r="X34" i="7" s="1"/>
  <c r="X38" i="7" s="1"/>
  <c r="X39" i="7" s="1"/>
  <c r="W276" i="8"/>
  <c r="W90" i="5"/>
  <c r="W95" i="5" s="1"/>
  <c r="W152" i="5"/>
  <c r="W277" i="8"/>
  <c r="W153" i="5"/>
  <c r="Y14" i="7"/>
  <c r="Z115" i="5"/>
  <c r="Z123" i="5" s="1"/>
  <c r="Z12" i="7" s="1"/>
  <c r="Z91" i="8"/>
  <c r="Z72" i="8"/>
  <c r="W154" i="5"/>
  <c r="W278" i="8"/>
  <c r="W9" i="2" l="1"/>
  <c r="W312" i="8"/>
  <c r="W217" i="8" s="1"/>
  <c r="W179" i="8"/>
  <c r="W96" i="5"/>
  <c r="Z34" i="2"/>
  <c r="Z298" i="8"/>
  <c r="Z10" i="2" s="1"/>
  <c r="Y15" i="7"/>
  <c r="Y20" i="7"/>
  <c r="Y22" i="7" s="1"/>
  <c r="Y24" i="7" s="1"/>
  <c r="Y27" i="7" s="1"/>
  <c r="V32" i="2"/>
  <c r="V36" i="2" s="1"/>
  <c r="V15" i="21"/>
  <c r="V16" i="21" s="1"/>
  <c r="V27" i="21" s="1"/>
  <c r="X281" i="8"/>
  <c r="X94" i="5"/>
  <c r="X156" i="5"/>
  <c r="Z92" i="8"/>
  <c r="Z93" i="8" s="1"/>
  <c r="Z309" i="8" s="1"/>
  <c r="Z306" i="8" s="1"/>
  <c r="Z73" i="8"/>
  <c r="AA71" i="8" s="1"/>
  <c r="Z13" i="7"/>
  <c r="Y21" i="7"/>
  <c r="Y23" i="7" s="1"/>
  <c r="Y25" i="7" s="1"/>
  <c r="Y28" i="7" s="1"/>
  <c r="W155" i="5"/>
  <c r="W160" i="5" s="1"/>
  <c r="X87" i="5"/>
  <c r="X88" i="5"/>
  <c r="X89" i="5"/>
  <c r="W38" i="20"/>
  <c r="W18" i="20"/>
  <c r="W27" i="20"/>
  <c r="W39" i="20"/>
  <c r="W29" i="20"/>
  <c r="W17" i="20"/>
  <c r="W16" i="20"/>
  <c r="W51" i="20"/>
  <c r="W40" i="20"/>
  <c r="W50" i="20"/>
  <c r="W49" i="20"/>
  <c r="W28" i="20"/>
  <c r="X157" i="5"/>
  <c r="X282" i="8"/>
  <c r="X158" i="5"/>
  <c r="X283" i="8"/>
  <c r="X153" i="5" l="1"/>
  <c r="X277" i="8"/>
  <c r="X278" i="8"/>
  <c r="X154" i="5"/>
  <c r="X90" i="5"/>
  <c r="X276" i="8"/>
  <c r="X152" i="5"/>
  <c r="W33" i="2"/>
  <c r="W245" i="8"/>
  <c r="W247" i="8" s="1"/>
  <c r="W194" i="8"/>
  <c r="W196" i="8" s="1"/>
  <c r="W200" i="8" s="1"/>
  <c r="W161" i="5"/>
  <c r="Z14" i="7"/>
  <c r="Z21" i="7" s="1"/>
  <c r="Z23" i="7" s="1"/>
  <c r="Z25" i="7" s="1"/>
  <c r="Z28" i="7" s="1"/>
  <c r="AA72" i="8"/>
  <c r="AA91" i="8"/>
  <c r="AA115" i="5"/>
  <c r="AA123" i="5" s="1"/>
  <c r="AA12" i="7" s="1"/>
  <c r="X159" i="5"/>
  <c r="Y111" i="5"/>
  <c r="Y33" i="7"/>
  <c r="Y34" i="7" s="1"/>
  <c r="Y36" i="7"/>
  <c r="Y37" i="7" s="1"/>
  <c r="Y124" i="5"/>
  <c r="X95" i="5"/>
  <c r="X155" i="5" l="1"/>
  <c r="Y38" i="7"/>
  <c r="Y39" i="7" s="1"/>
  <c r="Z36" i="7"/>
  <c r="Z37" i="7" s="1"/>
  <c r="Z124" i="5"/>
  <c r="Y92" i="5"/>
  <c r="Y93" i="5"/>
  <c r="Y91" i="5"/>
  <c r="AA13" i="7"/>
  <c r="AA92" i="8"/>
  <c r="AA93" i="8" s="1"/>
  <c r="AA309" i="8" s="1"/>
  <c r="AA306" i="8" s="1"/>
  <c r="AA73" i="8"/>
  <c r="AB71" i="8" s="1"/>
  <c r="W32" i="2"/>
  <c r="W36" i="2" s="1"/>
  <c r="W15" i="21"/>
  <c r="W16" i="21" s="1"/>
  <c r="W27" i="21" s="1"/>
  <c r="W169" i="5"/>
  <c r="X312" i="8"/>
  <c r="X217" i="8" s="1"/>
  <c r="X9" i="2"/>
  <c r="X96" i="5"/>
  <c r="X179" i="8"/>
  <c r="Y88" i="5"/>
  <c r="Y89" i="5"/>
  <c r="Y87" i="5"/>
  <c r="AA298" i="8"/>
  <c r="AA10" i="2" s="1"/>
  <c r="AA34" i="2"/>
  <c r="Z15" i="7"/>
  <c r="Z20" i="7"/>
  <c r="Z22" i="7" s="1"/>
  <c r="Z24" i="7" s="1"/>
  <c r="Z27" i="7" s="1"/>
  <c r="X40" i="20"/>
  <c r="X17" i="20"/>
  <c r="X27" i="20"/>
  <c r="X39" i="20"/>
  <c r="X38" i="20"/>
  <c r="X18" i="20"/>
  <c r="X16" i="20"/>
  <c r="X50" i="20"/>
  <c r="X49" i="20"/>
  <c r="X28" i="20"/>
  <c r="X51" i="20"/>
  <c r="X29" i="20"/>
  <c r="X160" i="5"/>
  <c r="Y154" i="5" l="1"/>
  <c r="Y278" i="8"/>
  <c r="AA14" i="7"/>
  <c r="AA21" i="7" s="1"/>
  <c r="AA23" i="7" s="1"/>
  <c r="AA25" i="7" s="1"/>
  <c r="AA28" i="7" s="1"/>
  <c r="Y283" i="8"/>
  <c r="Y158" i="5"/>
  <c r="Z92" i="5"/>
  <c r="Z93" i="5"/>
  <c r="Z91" i="5"/>
  <c r="X33" i="2"/>
  <c r="X194" i="8"/>
  <c r="X196" i="8" s="1"/>
  <c r="X200" i="8" s="1"/>
  <c r="X161" i="5"/>
  <c r="X245" i="8"/>
  <c r="X247" i="8" s="1"/>
  <c r="Z33" i="7"/>
  <c r="Z34" i="7" s="1"/>
  <c r="Z38" i="7" s="1"/>
  <c r="Z39" i="7" s="1"/>
  <c r="Z111" i="5"/>
  <c r="Y90" i="5"/>
  <c r="Y152" i="5"/>
  <c r="Y276" i="8"/>
  <c r="Y153" i="5"/>
  <c r="Y277" i="8"/>
  <c r="AB91" i="8"/>
  <c r="AB115" i="5"/>
  <c r="AB123" i="5" s="1"/>
  <c r="AB12" i="7" s="1"/>
  <c r="AB72" i="8"/>
  <c r="Y281" i="8"/>
  <c r="Y94" i="5"/>
  <c r="Y156" i="5"/>
  <c r="Y157" i="5"/>
  <c r="Y282" i="8"/>
  <c r="Y95" i="5" l="1"/>
  <c r="Y9" i="2" s="1"/>
  <c r="AB73" i="8"/>
  <c r="AC71" i="8" s="1"/>
  <c r="AB92" i="8"/>
  <c r="AB93" i="8" s="1"/>
  <c r="AB309" i="8" s="1"/>
  <c r="AB306" i="8" s="1"/>
  <c r="Y159" i="5"/>
  <c r="AB13" i="7"/>
  <c r="Y155" i="5"/>
  <c r="Y160" i="5" s="1"/>
  <c r="Z88" i="5"/>
  <c r="Z89" i="5"/>
  <c r="Z87" i="5"/>
  <c r="Y40" i="20"/>
  <c r="Y49" i="20"/>
  <c r="Y29" i="20"/>
  <c r="Y51" i="20"/>
  <c r="Y39" i="20"/>
  <c r="Y17" i="20"/>
  <c r="Y28" i="20"/>
  <c r="Y16" i="20"/>
  <c r="Y18" i="20"/>
  <c r="Y38" i="20"/>
  <c r="Y27" i="20"/>
  <c r="Y50" i="20"/>
  <c r="X169" i="5"/>
  <c r="Z283" i="8"/>
  <c r="Z158" i="5"/>
  <c r="AA15" i="7"/>
  <c r="AA20" i="7"/>
  <c r="AA22" i="7" s="1"/>
  <c r="AA24" i="7" s="1"/>
  <c r="AA27" i="7" s="1"/>
  <c r="AB34" i="2"/>
  <c r="AB298" i="8"/>
  <c r="AB10" i="2" s="1"/>
  <c r="X32" i="2"/>
  <c r="X36" i="2" s="1"/>
  <c r="X15" i="21"/>
  <c r="X16" i="21" s="1"/>
  <c r="X27" i="21" s="1"/>
  <c r="Z94" i="5"/>
  <c r="Z281" i="8"/>
  <c r="Z156" i="5"/>
  <c r="Z282" i="8"/>
  <c r="Z157" i="5"/>
  <c r="AA36" i="7"/>
  <c r="AA37" i="7" s="1"/>
  <c r="AA124" i="5"/>
  <c r="Y96" i="5" l="1"/>
  <c r="Y312" i="8"/>
  <c r="Y217" i="8" s="1"/>
  <c r="Y179" i="8"/>
  <c r="Z154" i="5"/>
  <c r="Z278" i="8"/>
  <c r="Y33" i="2"/>
  <c r="Y245" i="8"/>
  <c r="Y247" i="8" s="1"/>
  <c r="Y161" i="5"/>
  <c r="Y194" i="8"/>
  <c r="Y196" i="8" s="1"/>
  <c r="Y200" i="8" s="1"/>
  <c r="AA92" i="5"/>
  <c r="AA93" i="5"/>
  <c r="AA91" i="5"/>
  <c r="Z159" i="5"/>
  <c r="AA33" i="7"/>
  <c r="AA34" i="7" s="1"/>
  <c r="AA38" i="7" s="1"/>
  <c r="AA39" i="7" s="1"/>
  <c r="AA111" i="5"/>
  <c r="Z90" i="5"/>
  <c r="Z95" i="5" s="1"/>
  <c r="Z276" i="8"/>
  <c r="Z152" i="5"/>
  <c r="Z277" i="8"/>
  <c r="Z153" i="5"/>
  <c r="AB14" i="7"/>
  <c r="AB21" i="7" s="1"/>
  <c r="AB23" i="7" s="1"/>
  <c r="AB25" i="7" s="1"/>
  <c r="AB28" i="7" s="1"/>
  <c r="AC115" i="5"/>
  <c r="AC123" i="5" s="1"/>
  <c r="AC12" i="7" s="1"/>
  <c r="AC72" i="8"/>
  <c r="AC91" i="8"/>
  <c r="AC92" i="8" l="1"/>
  <c r="AC93" i="8" s="1"/>
  <c r="AC309" i="8" s="1"/>
  <c r="AC306" i="8" s="1"/>
  <c r="AC73" i="8"/>
  <c r="AD71" i="8" s="1"/>
  <c r="AB124" i="5"/>
  <c r="AB36" i="7"/>
  <c r="AB37" i="7" s="1"/>
  <c r="AA88" i="5"/>
  <c r="AA89" i="5"/>
  <c r="AA87" i="5"/>
  <c r="AC34" i="2"/>
  <c r="AC298" i="8"/>
  <c r="AC10" i="2" s="1"/>
  <c r="AC13" i="7"/>
  <c r="AB15" i="7"/>
  <c r="AB20" i="7"/>
  <c r="AB22" i="7" s="1"/>
  <c r="AB24" i="7" s="1"/>
  <c r="AB27" i="7" s="1"/>
  <c r="Z155" i="5"/>
  <c r="Z160" i="5" s="1"/>
  <c r="AA158" i="5"/>
  <c r="AA283" i="8"/>
  <c r="Z29" i="20"/>
  <c r="Z38" i="20"/>
  <c r="Z16" i="20"/>
  <c r="Z50" i="20"/>
  <c r="Z18" i="20"/>
  <c r="Z51" i="20"/>
  <c r="Z28" i="20"/>
  <c r="Z27" i="20"/>
  <c r="Z39" i="20"/>
  <c r="Z40" i="20"/>
  <c r="Z49" i="20"/>
  <c r="Z17" i="20"/>
  <c r="Y169" i="5"/>
  <c r="Z96" i="5"/>
  <c r="Z179" i="8"/>
  <c r="Z9" i="2"/>
  <c r="Z312" i="8"/>
  <c r="Z217" i="8" s="1"/>
  <c r="AA156" i="5"/>
  <c r="AA281" i="8"/>
  <c r="AA94" i="5"/>
  <c r="AA282" i="8"/>
  <c r="AA157" i="5"/>
  <c r="Y32" i="2"/>
  <c r="Y36" i="2" s="1"/>
  <c r="Y15" i="21"/>
  <c r="Y16" i="21" s="1"/>
  <c r="Y27" i="21" s="1"/>
  <c r="AA159" i="5" l="1"/>
  <c r="Z33" i="2"/>
  <c r="Z194" i="8"/>
  <c r="Z196" i="8" s="1"/>
  <c r="Z200" i="8" s="1"/>
  <c r="Z245" i="8"/>
  <c r="Z247" i="8" s="1"/>
  <c r="Z161" i="5"/>
  <c r="AA278" i="8"/>
  <c r="AA154" i="5"/>
  <c r="AD91" i="8"/>
  <c r="AD72" i="8"/>
  <c r="AD115" i="5"/>
  <c r="AD123" i="5" s="1"/>
  <c r="AD12" i="7" s="1"/>
  <c r="AB111" i="5"/>
  <c r="AB33" i="7"/>
  <c r="AB34" i="7" s="1"/>
  <c r="AB38" i="7" s="1"/>
  <c r="AB39" i="7" s="1"/>
  <c r="AC14" i="7"/>
  <c r="AC21" i="7" s="1"/>
  <c r="AC23" i="7" s="1"/>
  <c r="AC25" i="7" s="1"/>
  <c r="AC28" i="7" s="1"/>
  <c r="AA90" i="5"/>
  <c r="AA95" i="5" s="1"/>
  <c r="AA152" i="5"/>
  <c r="AA276" i="8"/>
  <c r="AA277" i="8"/>
  <c r="AA153" i="5"/>
  <c r="AB93" i="5"/>
  <c r="AB92" i="5"/>
  <c r="AB91" i="5"/>
  <c r="AA179" i="8" l="1"/>
  <c r="AA96" i="5"/>
  <c r="AA9" i="2"/>
  <c r="AA312" i="8"/>
  <c r="AA217" i="8" s="1"/>
  <c r="AB157" i="5"/>
  <c r="AB282" i="8"/>
  <c r="AC36" i="7"/>
  <c r="AC37" i="7" s="1"/>
  <c r="AC124" i="5"/>
  <c r="AB89" i="5"/>
  <c r="AB88" i="5"/>
  <c r="AB87" i="5"/>
  <c r="AB281" i="8"/>
  <c r="AB156" i="5"/>
  <c r="AB94" i="5"/>
  <c r="AB158" i="5"/>
  <c r="AB283" i="8"/>
  <c r="AA155" i="5"/>
  <c r="AA160" i="5" s="1"/>
  <c r="AC15" i="7"/>
  <c r="AC20" i="7"/>
  <c r="AC22" i="7" s="1"/>
  <c r="AC24" i="7" s="1"/>
  <c r="AC27" i="7" s="1"/>
  <c r="AD92" i="8"/>
  <c r="AD93" i="8" s="1"/>
  <c r="AD309" i="8" s="1"/>
  <c r="AD306" i="8" s="1"/>
  <c r="AD73" i="8"/>
  <c r="AE71" i="8" s="1"/>
  <c r="AD298" i="8"/>
  <c r="AD10" i="2" s="1"/>
  <c r="AD34" i="2"/>
  <c r="Z32" i="2"/>
  <c r="Z36" i="2" s="1"/>
  <c r="Z15" i="21"/>
  <c r="Z16" i="21" s="1"/>
  <c r="Z27" i="21" s="1"/>
  <c r="AA40" i="20"/>
  <c r="AA16" i="20"/>
  <c r="AA51" i="20"/>
  <c r="AA17" i="20"/>
  <c r="AA28" i="20"/>
  <c r="AA39" i="20"/>
  <c r="AA18" i="20"/>
  <c r="AA27" i="20"/>
  <c r="AA38" i="20"/>
  <c r="AA49" i="20"/>
  <c r="AA50" i="20"/>
  <c r="AA29" i="20"/>
  <c r="AD13" i="7"/>
  <c r="Z169" i="5"/>
  <c r="AB277" i="8" l="1"/>
  <c r="AB153" i="5"/>
  <c r="AC93" i="5"/>
  <c r="AC92" i="5"/>
  <c r="AC91" i="5"/>
  <c r="AD14" i="7"/>
  <c r="AD21" i="7" s="1"/>
  <c r="AD23" i="7" s="1"/>
  <c r="AD25" i="7" s="1"/>
  <c r="AD28" i="7" s="1"/>
  <c r="AE91" i="8"/>
  <c r="AE72" i="8"/>
  <c r="AE115" i="5"/>
  <c r="AE123" i="5" s="1"/>
  <c r="AE12" i="7" s="1"/>
  <c r="AC33" i="7"/>
  <c r="AC34" i="7" s="1"/>
  <c r="AC38" i="7" s="1"/>
  <c r="AC39" i="7" s="1"/>
  <c r="AC111" i="5"/>
  <c r="AA33" i="2"/>
  <c r="AA245" i="8"/>
  <c r="AA247" i="8" s="1"/>
  <c r="AA161" i="5"/>
  <c r="AA194" i="8"/>
  <c r="AA196" i="8" s="1"/>
  <c r="AA200" i="8" s="1"/>
  <c r="AB159" i="5"/>
  <c r="AB90" i="5"/>
  <c r="AB95" i="5" s="1"/>
  <c r="AB276" i="8"/>
  <c r="AB152" i="5"/>
  <c r="AB278" i="8"/>
  <c r="AB154" i="5"/>
  <c r="AB9" i="2" l="1"/>
  <c r="AB312" i="8"/>
  <c r="AB217" i="8" s="1"/>
  <c r="AB96" i="5"/>
  <c r="AB179" i="8"/>
  <c r="AE13" i="7"/>
  <c r="AD124" i="5"/>
  <c r="AD36" i="7"/>
  <c r="AD37" i="7" s="1"/>
  <c r="AB155" i="5"/>
  <c r="AB160" i="5" s="1"/>
  <c r="AB40" i="20"/>
  <c r="AB16" i="20"/>
  <c r="AB29" i="20"/>
  <c r="AB51" i="20"/>
  <c r="AB38" i="20"/>
  <c r="AB27" i="20"/>
  <c r="AB17" i="20"/>
  <c r="AB49" i="20"/>
  <c r="AB39" i="20"/>
  <c r="AB18" i="20"/>
  <c r="AB50" i="20"/>
  <c r="AB28" i="20"/>
  <c r="AA169" i="5"/>
  <c r="AE92" i="8"/>
  <c r="AE93" i="8" s="1"/>
  <c r="AE309" i="8" s="1"/>
  <c r="AE306" i="8" s="1"/>
  <c r="AE73" i="8"/>
  <c r="AF71" i="8" s="1"/>
  <c r="AD15" i="7"/>
  <c r="AD20" i="7"/>
  <c r="AD22" i="7" s="1"/>
  <c r="AD24" i="7" s="1"/>
  <c r="AD27" i="7" s="1"/>
  <c r="AC281" i="8"/>
  <c r="AC94" i="5"/>
  <c r="AC156" i="5"/>
  <c r="AC158" i="5"/>
  <c r="AC283" i="8"/>
  <c r="AA15" i="21"/>
  <c r="AA16" i="21" s="1"/>
  <c r="AA27" i="21" s="1"/>
  <c r="AA32" i="2"/>
  <c r="AA36" i="2" s="1"/>
  <c r="AC89" i="5"/>
  <c r="AC88" i="5"/>
  <c r="AC87" i="5"/>
  <c r="AE34" i="2"/>
  <c r="AE298" i="8"/>
  <c r="AE10" i="2" s="1"/>
  <c r="AC282" i="8"/>
  <c r="AC157" i="5"/>
  <c r="AC159" i="5" l="1"/>
  <c r="AC90" i="5"/>
  <c r="AC95" i="5" s="1"/>
  <c r="AC276" i="8"/>
  <c r="AC152" i="5"/>
  <c r="AC154" i="5"/>
  <c r="AC278" i="8"/>
  <c r="AD111" i="5"/>
  <c r="AD33" i="7"/>
  <c r="AD34" i="7" s="1"/>
  <c r="AD38" i="7" s="1"/>
  <c r="AD39" i="7" s="1"/>
  <c r="AF91" i="8"/>
  <c r="AF72" i="8"/>
  <c r="AF115" i="5"/>
  <c r="AF123" i="5" s="1"/>
  <c r="AF12" i="7" s="1"/>
  <c r="AB245" i="8"/>
  <c r="AB247" i="8" s="1"/>
  <c r="AB33" i="2"/>
  <c r="AB161" i="5"/>
  <c r="AB194" i="8"/>
  <c r="AB196" i="8" s="1"/>
  <c r="AB200" i="8" s="1"/>
  <c r="AD93" i="5"/>
  <c r="AD92" i="5"/>
  <c r="AD91" i="5"/>
  <c r="AC277" i="8"/>
  <c r="AC153" i="5"/>
  <c r="AE14" i="7"/>
  <c r="AB169" i="5" l="1"/>
  <c r="AE15" i="7"/>
  <c r="AE20" i="7"/>
  <c r="AE22" i="7" s="1"/>
  <c r="AE24" i="7" s="1"/>
  <c r="AE27" i="7" s="1"/>
  <c r="AE21" i="7"/>
  <c r="AE23" i="7" s="1"/>
  <c r="AE25" i="7" s="1"/>
  <c r="AE28" i="7" s="1"/>
  <c r="AD281" i="8"/>
  <c r="AD156" i="5"/>
  <c r="AD94" i="5"/>
  <c r="AD158" i="5"/>
  <c r="AD283" i="8"/>
  <c r="AB15" i="21"/>
  <c r="AB16" i="21" s="1"/>
  <c r="AB27" i="21" s="1"/>
  <c r="AB32" i="2"/>
  <c r="AB36" i="2" s="1"/>
  <c r="AF13" i="7"/>
  <c r="AF298" i="8"/>
  <c r="AF10" i="2" s="1"/>
  <c r="AF34" i="2"/>
  <c r="AC9" i="2"/>
  <c r="AC312" i="8"/>
  <c r="AC217" i="8" s="1"/>
  <c r="AC179" i="8"/>
  <c r="AC96" i="5"/>
  <c r="AD157" i="5"/>
  <c r="AD282" i="8"/>
  <c r="AC40" i="20"/>
  <c r="AC18" i="20"/>
  <c r="AC51" i="20"/>
  <c r="AC29" i="20"/>
  <c r="AC16" i="20"/>
  <c r="AC50" i="20"/>
  <c r="AC17" i="20"/>
  <c r="AC27" i="20"/>
  <c r="AC39" i="20"/>
  <c r="AC49" i="20"/>
  <c r="AC38" i="20"/>
  <c r="AC28" i="20"/>
  <c r="AF92" i="8"/>
  <c r="AF93" i="8" s="1"/>
  <c r="AF309" i="8" s="1"/>
  <c r="AF306" i="8" s="1"/>
  <c r="AF73" i="8"/>
  <c r="AG71" i="8" s="1"/>
  <c r="AD89" i="5"/>
  <c r="AD88" i="5"/>
  <c r="AD87" i="5"/>
  <c r="AC155" i="5"/>
  <c r="AC160" i="5" s="1"/>
  <c r="AD90" i="5" l="1"/>
  <c r="AD276" i="8"/>
  <c r="AD152" i="5"/>
  <c r="AD278" i="8"/>
  <c r="AD154" i="5"/>
  <c r="AC33" i="2"/>
  <c r="AC245" i="8"/>
  <c r="AC247" i="8" s="1"/>
  <c r="AC194" i="8"/>
  <c r="AC196" i="8" s="1"/>
  <c r="AC200" i="8" s="1"/>
  <c r="AC161" i="5"/>
  <c r="AD277" i="8"/>
  <c r="AD153" i="5"/>
  <c r="AG72" i="8"/>
  <c r="AG115" i="5"/>
  <c r="AG123" i="5" s="1"/>
  <c r="AG12" i="7" s="1"/>
  <c r="AG91" i="8"/>
  <c r="AD95" i="5"/>
  <c r="AE111" i="5"/>
  <c r="AE33" i="7"/>
  <c r="AE34" i="7" s="1"/>
  <c r="AF14" i="7"/>
  <c r="AF21" i="7" s="1"/>
  <c r="AF23" i="7" s="1"/>
  <c r="AF25" i="7" s="1"/>
  <c r="AF28" i="7" s="1"/>
  <c r="AD159" i="5"/>
  <c r="AE124" i="5"/>
  <c r="AE36" i="7"/>
  <c r="AE37" i="7" s="1"/>
  <c r="AC32" i="2" l="1"/>
  <c r="AC36" i="2" s="1"/>
  <c r="AC15" i="21"/>
  <c r="AC16" i="21" s="1"/>
  <c r="AC27" i="21" s="1"/>
  <c r="AF36" i="7"/>
  <c r="AF37" i="7" s="1"/>
  <c r="AF124" i="5"/>
  <c r="AE89" i="5"/>
  <c r="AE88" i="5"/>
  <c r="AE87" i="5"/>
  <c r="AD9" i="2"/>
  <c r="AD179" i="8"/>
  <c r="AD96" i="5"/>
  <c r="AD312" i="8"/>
  <c r="AD217" i="8" s="1"/>
  <c r="AG34" i="2"/>
  <c r="AG298" i="8"/>
  <c r="AG10" i="2" s="1"/>
  <c r="AG73" i="8"/>
  <c r="AH71" i="8" s="1"/>
  <c r="AG92" i="8"/>
  <c r="AG93" i="8" s="1"/>
  <c r="AE92" i="5"/>
  <c r="AE93" i="5"/>
  <c r="AE91" i="5"/>
  <c r="AF15" i="7"/>
  <c r="AF20" i="7"/>
  <c r="AF22" i="7" s="1"/>
  <c r="AF24" i="7" s="1"/>
  <c r="AF27" i="7" s="1"/>
  <c r="AE38" i="7"/>
  <c r="AE39" i="7" s="1"/>
  <c r="AG13" i="7"/>
  <c r="AD29" i="20"/>
  <c r="AD40" i="20"/>
  <c r="AD28" i="20"/>
  <c r="AD49" i="20"/>
  <c r="AD17" i="20"/>
  <c r="AD18" i="20"/>
  <c r="AD16" i="20"/>
  <c r="AD27" i="20"/>
  <c r="AD39" i="20"/>
  <c r="AD50" i="20"/>
  <c r="AD38" i="20"/>
  <c r="AD51" i="20"/>
  <c r="AC169" i="5"/>
  <c r="AD155" i="5"/>
  <c r="AD160" i="5" s="1"/>
  <c r="AD33" i="2" l="1"/>
  <c r="AD245" i="8"/>
  <c r="AD247" i="8" s="1"/>
  <c r="AD194" i="8"/>
  <c r="AD196" i="8" s="1"/>
  <c r="AD200" i="8" s="1"/>
  <c r="AD161" i="5"/>
  <c r="AG14" i="7"/>
  <c r="AE283" i="8"/>
  <c r="AE158" i="5"/>
  <c r="AG309" i="8"/>
  <c r="AG306" i="8" s="1"/>
  <c r="AG126" i="8"/>
  <c r="B127" i="8" s="1"/>
  <c r="AE90" i="5"/>
  <c r="AE276" i="8"/>
  <c r="AE152" i="5"/>
  <c r="AE278" i="8"/>
  <c r="AE154" i="5"/>
  <c r="AF33" i="7"/>
  <c r="AF34" i="7" s="1"/>
  <c r="AF38" i="7" s="1"/>
  <c r="AF39" i="7" s="1"/>
  <c r="AF111" i="5"/>
  <c r="AE281" i="8"/>
  <c r="AE94" i="5"/>
  <c r="AE156" i="5"/>
  <c r="AE157" i="5"/>
  <c r="AE282" i="8"/>
  <c r="AH91" i="8"/>
  <c r="AH115" i="5"/>
  <c r="AH123" i="5" s="1"/>
  <c r="AH12" i="7" s="1"/>
  <c r="AH72" i="8"/>
  <c r="AE153" i="5"/>
  <c r="AE277" i="8"/>
  <c r="AF93" i="5"/>
  <c r="AF92" i="5"/>
  <c r="AF91" i="5"/>
  <c r="AE159" i="5" l="1"/>
  <c r="AF157" i="5"/>
  <c r="AF282" i="8"/>
  <c r="AH92" i="8"/>
  <c r="AH93" i="8" s="1"/>
  <c r="AH309" i="8" s="1"/>
  <c r="AH306" i="8" s="1"/>
  <c r="AH73" i="8"/>
  <c r="AI71" i="8" s="1"/>
  <c r="AH34" i="2"/>
  <c r="AH298" i="8"/>
  <c r="AH10" i="2" s="1"/>
  <c r="AE155" i="5"/>
  <c r="AG15" i="7"/>
  <c r="AG20" i="7"/>
  <c r="AG22" i="7" s="1"/>
  <c r="AG24" i="7" s="1"/>
  <c r="AG27" i="7" s="1"/>
  <c r="AD32" i="2"/>
  <c r="AD36" i="2" s="1"/>
  <c r="AD15" i="21"/>
  <c r="AD16" i="21" s="1"/>
  <c r="AD27" i="21" s="1"/>
  <c r="AF156" i="5"/>
  <c r="AF281" i="8"/>
  <c r="AF94" i="5"/>
  <c r="AF158" i="5"/>
  <c r="AF283" i="8"/>
  <c r="AH13" i="7"/>
  <c r="AE95" i="5"/>
  <c r="AF88" i="5"/>
  <c r="AF89" i="5"/>
  <c r="AF87" i="5"/>
  <c r="B128" i="8"/>
  <c r="D14" i="13" s="1"/>
  <c r="AG246" i="8"/>
  <c r="AG195" i="8"/>
  <c r="C13" i="13"/>
  <c r="AG21" i="7"/>
  <c r="AG23" i="7" s="1"/>
  <c r="AG25" i="7" s="1"/>
  <c r="AG28" i="7" s="1"/>
  <c r="AE29" i="20"/>
  <c r="AE39" i="20"/>
  <c r="AE18" i="20"/>
  <c r="AE38" i="20"/>
  <c r="AE51" i="20"/>
  <c r="AE16" i="20"/>
  <c r="AE17" i="20"/>
  <c r="AE50" i="20"/>
  <c r="AE28" i="20"/>
  <c r="AE27" i="20"/>
  <c r="AE40" i="20"/>
  <c r="AE49" i="20"/>
  <c r="AD169" i="5"/>
  <c r="AE160" i="5" l="1"/>
  <c r="AE33" i="2" s="1"/>
  <c r="AF154" i="5"/>
  <c r="AF278" i="8"/>
  <c r="AE179" i="8"/>
  <c r="AE9" i="2"/>
  <c r="AE96" i="5"/>
  <c r="AE312" i="8"/>
  <c r="AE217" i="8" s="1"/>
  <c r="AG36" i="7"/>
  <c r="AG37" i="7" s="1"/>
  <c r="AG124" i="5"/>
  <c r="AF90" i="5"/>
  <c r="AF276" i="8"/>
  <c r="AF152" i="5"/>
  <c r="AF153" i="5"/>
  <c r="AF277" i="8"/>
  <c r="AH14" i="7"/>
  <c r="AH21" i="7" s="1"/>
  <c r="AH23" i="7" s="1"/>
  <c r="AH25" i="7" s="1"/>
  <c r="AH28" i="7" s="1"/>
  <c r="AF95" i="5"/>
  <c r="AF159" i="5"/>
  <c r="AG33" i="7"/>
  <c r="AG34" i="7" s="1"/>
  <c r="AG38" i="7" s="1"/>
  <c r="AG39" i="7" s="1"/>
  <c r="J143" i="1" s="1"/>
  <c r="K143" i="1" s="1"/>
  <c r="AG111" i="5"/>
  <c r="AI91" i="8"/>
  <c r="AI115" i="5"/>
  <c r="AI123" i="5" s="1"/>
  <c r="AI12" i="7" s="1"/>
  <c r="AI72" i="8"/>
  <c r="AE161" i="5" l="1"/>
  <c r="AE15" i="21" s="1"/>
  <c r="AE16" i="21" s="1"/>
  <c r="AE27" i="21" s="1"/>
  <c r="AE245" i="8"/>
  <c r="AE247" i="8" s="1"/>
  <c r="AE194" i="8"/>
  <c r="AE196" i="8" s="1"/>
  <c r="AE200" i="8" s="1"/>
  <c r="AF18" i="20" s="1"/>
  <c r="AF179" i="8"/>
  <c r="AF96" i="5"/>
  <c r="AF9" i="2"/>
  <c r="AF312" i="8"/>
  <c r="AF217" i="8" s="1"/>
  <c r="AH124" i="5"/>
  <c r="AH36" i="7"/>
  <c r="AH37" i="7" s="1"/>
  <c r="AG93" i="5"/>
  <c r="AG92" i="5"/>
  <c r="AG91" i="5"/>
  <c r="AI13" i="7"/>
  <c r="AG88" i="5"/>
  <c r="AG89" i="5"/>
  <c r="AG87" i="5"/>
  <c r="AH15" i="7"/>
  <c r="AH20" i="7"/>
  <c r="AH22" i="7" s="1"/>
  <c r="AH24" i="7" s="1"/>
  <c r="AH27" i="7" s="1"/>
  <c r="AF155" i="5"/>
  <c r="AF160" i="5" s="1"/>
  <c r="AI92" i="8"/>
  <c r="AI93" i="8" s="1"/>
  <c r="AI309" i="8" s="1"/>
  <c r="AI306" i="8" s="1"/>
  <c r="AI73" i="8"/>
  <c r="AJ71" i="8" s="1"/>
  <c r="AI34" i="2"/>
  <c r="AI298" i="8"/>
  <c r="AI10" i="2" s="1"/>
  <c r="AE32" i="2" l="1"/>
  <c r="AE36" i="2" s="1"/>
  <c r="AF28" i="20"/>
  <c r="AF40" i="20"/>
  <c r="AF38" i="20"/>
  <c r="AF27" i="20"/>
  <c r="AF50" i="20"/>
  <c r="AF29" i="20"/>
  <c r="AF16" i="20"/>
  <c r="AF17" i="20"/>
  <c r="AF39" i="20"/>
  <c r="AF49" i="20"/>
  <c r="AF51" i="20"/>
  <c r="AE169" i="5"/>
  <c r="AF33" i="2"/>
  <c r="AF194" i="8"/>
  <c r="AF196" i="8" s="1"/>
  <c r="AF200" i="8" s="1"/>
  <c r="AF161" i="5"/>
  <c r="AF245" i="8"/>
  <c r="AF247" i="8" s="1"/>
  <c r="AG154" i="5"/>
  <c r="AG278" i="8"/>
  <c r="AI14" i="7"/>
  <c r="AG281" i="8"/>
  <c r="AG156" i="5"/>
  <c r="AG94" i="5"/>
  <c r="AG158" i="5"/>
  <c r="AG283" i="8"/>
  <c r="AJ91" i="8"/>
  <c r="AJ115" i="5"/>
  <c r="AJ123" i="5" s="1"/>
  <c r="AJ12" i="7" s="1"/>
  <c r="AJ72" i="8"/>
  <c r="AH111" i="5"/>
  <c r="AH33" i="7"/>
  <c r="AH34" i="7" s="1"/>
  <c r="AH38" i="7" s="1"/>
  <c r="AH39" i="7" s="1"/>
  <c r="AG90" i="5"/>
  <c r="AG276" i="8"/>
  <c r="AG152" i="5"/>
  <c r="AG277" i="8"/>
  <c r="AG153" i="5"/>
  <c r="AG157" i="5"/>
  <c r="AG282" i="8"/>
  <c r="AH91" i="5"/>
  <c r="AH92" i="5"/>
  <c r="AH93" i="5"/>
  <c r="AF32" i="2" l="1"/>
  <c r="AF36" i="2" s="1"/>
  <c r="AF15" i="21"/>
  <c r="AF16" i="21" s="1"/>
  <c r="AF27" i="21" s="1"/>
  <c r="AF169" i="5"/>
  <c r="AH157" i="5"/>
  <c r="AH282" i="8"/>
  <c r="AG155" i="5"/>
  <c r="AH89" i="5"/>
  <c r="AH88" i="5"/>
  <c r="AH87" i="5"/>
  <c r="AJ73" i="8"/>
  <c r="AJ92" i="8"/>
  <c r="AJ93" i="8" s="1"/>
  <c r="AJ309" i="8" s="1"/>
  <c r="AJ306" i="8" s="1"/>
  <c r="AJ34" i="2"/>
  <c r="AJ298" i="8"/>
  <c r="AJ10" i="2" s="1"/>
  <c r="AG95" i="5"/>
  <c r="AI15" i="7"/>
  <c r="AI20" i="7"/>
  <c r="AI22" i="7" s="1"/>
  <c r="AI24" i="7" s="1"/>
  <c r="AI27" i="7" s="1"/>
  <c r="AH158" i="5"/>
  <c r="AH283" i="8"/>
  <c r="AH281" i="8"/>
  <c r="AH156" i="5"/>
  <c r="AH94" i="5"/>
  <c r="AJ13" i="7"/>
  <c r="AG159" i="5"/>
  <c r="AI21" i="7"/>
  <c r="AI23" i="7" s="1"/>
  <c r="AI25" i="7" s="1"/>
  <c r="AI28" i="7" s="1"/>
  <c r="AG17" i="20"/>
  <c r="AG27" i="20"/>
  <c r="AG39" i="20"/>
  <c r="AG49" i="20"/>
  <c r="AG50" i="20"/>
  <c r="AG40" i="20"/>
  <c r="AG38" i="20"/>
  <c r="AG18" i="20"/>
  <c r="AG51" i="20"/>
  <c r="AG16" i="20"/>
  <c r="AG28" i="20"/>
  <c r="AG29" i="20"/>
  <c r="AG9" i="2" l="1"/>
  <c r="AG96" i="5"/>
  <c r="AG179" i="8"/>
  <c r="AG312" i="8"/>
  <c r="AG217" i="8" s="1"/>
  <c r="AH153" i="5"/>
  <c r="AH277" i="8"/>
  <c r="AG160" i="5"/>
  <c r="B122" i="8" s="1"/>
  <c r="D15" i="13" s="1"/>
  <c r="D17" i="13" s="1"/>
  <c r="D18" i="13" s="1"/>
  <c r="D19" i="13" s="1"/>
  <c r="AI36" i="7"/>
  <c r="AI37" i="7" s="1"/>
  <c r="AI124" i="5"/>
  <c r="AJ14" i="7"/>
  <c r="AJ21" i="7" s="1"/>
  <c r="AJ23" i="7" s="1"/>
  <c r="AJ25" i="7" s="1"/>
  <c r="AJ28" i="7" s="1"/>
  <c r="AH159" i="5"/>
  <c r="AI33" i="7"/>
  <c r="AI34" i="7" s="1"/>
  <c r="AI111" i="5"/>
  <c r="AH90" i="5"/>
  <c r="AH95" i="5" s="1"/>
  <c r="AH276" i="8"/>
  <c r="AH152" i="5"/>
  <c r="AH278" i="8"/>
  <c r="AH154" i="5"/>
  <c r="C45" i="13" l="1"/>
  <c r="C51" i="13"/>
  <c r="D51" i="13" s="1"/>
  <c r="C39" i="13"/>
  <c r="E39" i="13" s="1"/>
  <c r="G39" i="13" s="1"/>
  <c r="F51" i="13" s="1"/>
  <c r="C33" i="13"/>
  <c r="E33" i="13" s="1"/>
  <c r="AH312" i="8"/>
  <c r="AH217" i="8" s="1"/>
  <c r="AH9" i="2"/>
  <c r="AH96" i="5"/>
  <c r="AH179" i="8"/>
  <c r="AG33" i="2"/>
  <c r="AG161" i="5"/>
  <c r="AG245" i="8"/>
  <c r="AG247" i="8" s="1"/>
  <c r="AG194" i="8"/>
  <c r="AG196" i="8" s="1"/>
  <c r="AG169" i="5" s="1"/>
  <c r="AI89" i="5"/>
  <c r="AI88" i="5"/>
  <c r="AI87" i="5"/>
  <c r="AJ36" i="7"/>
  <c r="AJ37" i="7" s="1"/>
  <c r="AJ124" i="5"/>
  <c r="AH155" i="5"/>
  <c r="AH160" i="5" s="1"/>
  <c r="AI38" i="7"/>
  <c r="AI39" i="7" s="1"/>
  <c r="AJ15" i="7"/>
  <c r="AJ20" i="7"/>
  <c r="AJ22" i="7" s="1"/>
  <c r="AJ24" i="7" s="1"/>
  <c r="AJ27" i="7" s="1"/>
  <c r="AI92" i="5"/>
  <c r="AI93" i="5"/>
  <c r="AI91" i="5"/>
  <c r="B10" i="19"/>
  <c r="D63" i="13" l="1"/>
  <c r="D64" i="13" s="1"/>
  <c r="F39" i="13"/>
  <c r="A73" i="20" s="1"/>
  <c r="G33" i="13"/>
  <c r="F66" i="13"/>
  <c r="D45" i="13"/>
  <c r="E62" i="13" s="1"/>
  <c r="G51" i="13"/>
  <c r="E51" i="13" s="1"/>
  <c r="AI281" i="8"/>
  <c r="AI156" i="5"/>
  <c r="AI94" i="5"/>
  <c r="AI282" i="8"/>
  <c r="AI157" i="5"/>
  <c r="B10" i="14"/>
  <c r="B11" i="14"/>
  <c r="B6" i="14"/>
  <c r="AH33" i="2"/>
  <c r="AH245" i="8"/>
  <c r="AH247" i="8" s="1"/>
  <c r="AH194" i="8"/>
  <c r="AH196" i="8" s="1"/>
  <c r="AH200" i="8" s="1"/>
  <c r="AH161" i="5"/>
  <c r="AI153" i="5"/>
  <c r="AI277" i="8"/>
  <c r="C63" i="13"/>
  <c r="AI283" i="8"/>
  <c r="AI158" i="5"/>
  <c r="AJ111" i="5"/>
  <c r="AJ33" i="7"/>
  <c r="AJ34" i="7" s="1"/>
  <c r="AJ38" i="7" s="1"/>
  <c r="AJ39" i="7" s="1"/>
  <c r="AJ93" i="5"/>
  <c r="AJ92" i="5"/>
  <c r="AJ91" i="5"/>
  <c r="AI90" i="5"/>
  <c r="AI276" i="8"/>
  <c r="AI152" i="5"/>
  <c r="AI154" i="5"/>
  <c r="AI278" i="8"/>
  <c r="AG200" i="8"/>
  <c r="B124" i="8"/>
  <c r="AG32" i="2"/>
  <c r="AG36" i="2" s="1"/>
  <c r="AG15" i="21"/>
  <c r="AG16" i="21" s="1"/>
  <c r="B121" i="8"/>
  <c r="F63" i="13" l="1"/>
  <c r="B172" i="8"/>
  <c r="AE167" i="8" s="1"/>
  <c r="B107" i="5"/>
  <c r="B120" i="5" s="1"/>
  <c r="C7" i="20"/>
  <c r="F7" i="20"/>
  <c r="E7" i="20"/>
  <c r="C8" i="20"/>
  <c r="D7" i="20"/>
  <c r="J132" i="1"/>
  <c r="F62" i="13"/>
  <c r="F33" i="13"/>
  <c r="F35" i="13"/>
  <c r="AH29" i="20"/>
  <c r="AH17" i="20"/>
  <c r="AH39" i="20"/>
  <c r="AH27" i="20"/>
  <c r="AH50" i="20"/>
  <c r="AH16" i="20"/>
  <c r="AH51" i="20"/>
  <c r="AH28" i="20"/>
  <c r="AH38" i="20"/>
  <c r="AH49" i="20"/>
  <c r="AH18" i="20"/>
  <c r="AH40" i="20"/>
  <c r="M201" i="8"/>
  <c r="C25" i="13" s="1"/>
  <c r="M202" i="8"/>
  <c r="C26" i="13" s="1"/>
  <c r="AJ281" i="8"/>
  <c r="AJ156" i="5"/>
  <c r="AJ94" i="5"/>
  <c r="AJ158" i="5"/>
  <c r="AJ283" i="8"/>
  <c r="AJ89" i="5"/>
  <c r="AJ88" i="5"/>
  <c r="AJ87" i="5"/>
  <c r="C64" i="13"/>
  <c r="D57" i="13"/>
  <c r="AI17" i="20"/>
  <c r="AI38" i="20"/>
  <c r="AI28" i="20"/>
  <c r="AI16" i="20"/>
  <c r="AI49" i="20"/>
  <c r="AI50" i="20"/>
  <c r="AI39" i="20"/>
  <c r="AI40" i="20"/>
  <c r="AI29" i="20"/>
  <c r="AI27" i="20"/>
  <c r="AI51" i="20"/>
  <c r="AI18" i="20"/>
  <c r="AH169" i="5"/>
  <c r="AI159" i="5"/>
  <c r="Q167" i="8"/>
  <c r="H167" i="8"/>
  <c r="P167" i="8"/>
  <c r="W167" i="8"/>
  <c r="D167" i="8"/>
  <c r="M167" i="8"/>
  <c r="K167" i="8"/>
  <c r="F167" i="8"/>
  <c r="U167" i="8"/>
  <c r="B173" i="8"/>
  <c r="AJ167" i="8"/>
  <c r="S167" i="8"/>
  <c r="AD167" i="8"/>
  <c r="AB167" i="8"/>
  <c r="N167" i="8"/>
  <c r="C167" i="8"/>
  <c r="Z167" i="8"/>
  <c r="R167" i="8"/>
  <c r="AG27" i="21"/>
  <c r="C35" i="21"/>
  <c r="C30" i="21"/>
  <c r="AI155" i="5"/>
  <c r="AJ157" i="5"/>
  <c r="AJ282" i="8"/>
  <c r="E63" i="13"/>
  <c r="E64" i="13" s="1"/>
  <c r="AH32" i="2"/>
  <c r="AH36" i="2" s="1"/>
  <c r="AH15" i="21"/>
  <c r="AH16" i="21" s="1"/>
  <c r="AH27" i="21" s="1"/>
  <c r="AI95" i="5"/>
  <c r="A72" i="20"/>
  <c r="A74" i="20"/>
  <c r="F64" i="13" l="1"/>
  <c r="AC167" i="8"/>
  <c r="AC19" i="2" s="1"/>
  <c r="V167" i="8"/>
  <c r="V19" i="2" s="1"/>
  <c r="AF167" i="8"/>
  <c r="AF19" i="2" s="1"/>
  <c r="O167" i="8"/>
  <c r="O162" i="8" s="1"/>
  <c r="I167" i="8"/>
  <c r="I162" i="8" s="1"/>
  <c r="AG167" i="8"/>
  <c r="AG19" i="2" s="1"/>
  <c r="Y167" i="8"/>
  <c r="Y162" i="8" s="1"/>
  <c r="B167" i="8"/>
  <c r="B19" i="2" s="1"/>
  <c r="AA167" i="8"/>
  <c r="AA162" i="8" s="1"/>
  <c r="G167" i="8"/>
  <c r="G19" i="2" s="1"/>
  <c r="E167" i="8"/>
  <c r="E19" i="2" s="1"/>
  <c r="AI167" i="8"/>
  <c r="AI19" i="2" s="1"/>
  <c r="X167" i="8"/>
  <c r="X19" i="2" s="1"/>
  <c r="J167" i="8"/>
  <c r="J19" i="2" s="1"/>
  <c r="L167" i="8"/>
  <c r="L162" i="8" s="1"/>
  <c r="T167" i="8"/>
  <c r="T162" i="8" s="1"/>
  <c r="AH167" i="8"/>
  <c r="AH19" i="2" s="1"/>
  <c r="C70" i="20"/>
  <c r="D70" i="20"/>
  <c r="C72" i="20"/>
  <c r="D72" i="20"/>
  <c r="C65" i="20"/>
  <c r="D65" i="20"/>
  <c r="D60" i="20"/>
  <c r="C60" i="20"/>
  <c r="C64" i="20"/>
  <c r="D64" i="20"/>
  <c r="C61" i="20"/>
  <c r="D61" i="20"/>
  <c r="D62" i="20"/>
  <c r="C62" i="20"/>
  <c r="D68" i="20"/>
  <c r="C68" i="20"/>
  <c r="D74" i="20"/>
  <c r="C74" i="20"/>
  <c r="C73" i="20"/>
  <c r="D73" i="20"/>
  <c r="D69" i="20"/>
  <c r="C69" i="20"/>
  <c r="C66" i="20"/>
  <c r="D66" i="20"/>
  <c r="AG57" i="20"/>
  <c r="Q57" i="20"/>
  <c r="AI57" i="20"/>
  <c r="T57" i="20"/>
  <c r="AE57" i="20"/>
  <c r="AH57" i="20"/>
  <c r="F57" i="20"/>
  <c r="U57" i="20"/>
  <c r="AB57" i="20"/>
  <c r="AC57" i="20"/>
  <c r="M57" i="20"/>
  <c r="AF57" i="20"/>
  <c r="P57" i="20"/>
  <c r="W57" i="20"/>
  <c r="Z57" i="20"/>
  <c r="AK57" i="20"/>
  <c r="D57" i="20"/>
  <c r="AD57" i="20"/>
  <c r="Y57" i="20"/>
  <c r="I57" i="20"/>
  <c r="AA57" i="20"/>
  <c r="L57" i="20"/>
  <c r="O57" i="20"/>
  <c r="R57" i="20"/>
  <c r="S57" i="20"/>
  <c r="K57" i="20"/>
  <c r="AJ57" i="20"/>
  <c r="V57" i="20"/>
  <c r="E57" i="20"/>
  <c r="X57" i="20"/>
  <c r="H57" i="20"/>
  <c r="G57" i="20"/>
  <c r="J57" i="20"/>
  <c r="C57" i="20"/>
  <c r="N57" i="20"/>
  <c r="E57" i="13"/>
  <c r="E60" i="13"/>
  <c r="F60" i="13" s="1"/>
  <c r="H60" i="13" s="1"/>
  <c r="E58" i="13"/>
  <c r="F58" i="13" s="1"/>
  <c r="H58" i="13" s="1"/>
  <c r="E61" i="13"/>
  <c r="F61" i="13" s="1"/>
  <c r="H61" i="13" s="1"/>
  <c r="E59" i="13"/>
  <c r="F59" i="13" s="1"/>
  <c r="H59" i="13" s="1"/>
  <c r="C29" i="21"/>
  <c r="C28" i="21"/>
  <c r="Z329" i="8"/>
  <c r="Z162" i="8"/>
  <c r="Z19" i="2"/>
  <c r="C329" i="8"/>
  <c r="C19" i="2"/>
  <c r="C162" i="8"/>
  <c r="AB329" i="8"/>
  <c r="AB162" i="8"/>
  <c r="AB19" i="2"/>
  <c r="S329" i="8"/>
  <c r="S19" i="2"/>
  <c r="S162" i="8"/>
  <c r="Y279" i="8"/>
  <c r="Y275" i="8" s="1"/>
  <c r="U279" i="8"/>
  <c r="U275" i="8" s="1"/>
  <c r="AC279" i="8"/>
  <c r="AC275" i="8" s="1"/>
  <c r="AG279" i="8"/>
  <c r="AG275" i="8" s="1"/>
  <c r="N279" i="8"/>
  <c r="N275" i="8" s="1"/>
  <c r="AI279" i="8"/>
  <c r="AI275" i="8" s="1"/>
  <c r="Q279" i="8"/>
  <c r="Q275" i="8" s="1"/>
  <c r="O279" i="8"/>
  <c r="O275" i="8" s="1"/>
  <c r="AF279" i="8"/>
  <c r="AF275" i="8" s="1"/>
  <c r="G279" i="8"/>
  <c r="G275" i="8" s="1"/>
  <c r="AA279" i="8"/>
  <c r="AA275" i="8" s="1"/>
  <c r="Z279" i="8"/>
  <c r="Z275" i="8" s="1"/>
  <c r="L279" i="8"/>
  <c r="L275" i="8" s="1"/>
  <c r="P279" i="8"/>
  <c r="P275" i="8" s="1"/>
  <c r="S279" i="8"/>
  <c r="S275" i="8" s="1"/>
  <c r="M279" i="8"/>
  <c r="M275" i="8" s="1"/>
  <c r="I279" i="8"/>
  <c r="I275" i="8" s="1"/>
  <c r="F279" i="8"/>
  <c r="F275" i="8" s="1"/>
  <c r="AH279" i="8"/>
  <c r="AH275" i="8" s="1"/>
  <c r="E279" i="8"/>
  <c r="E275" i="8" s="1"/>
  <c r="J279" i="8"/>
  <c r="J275" i="8" s="1"/>
  <c r="H279" i="8"/>
  <c r="H275" i="8" s="1"/>
  <c r="AD279" i="8"/>
  <c r="AD275" i="8" s="1"/>
  <c r="AE279" i="8"/>
  <c r="AE275" i="8" s="1"/>
  <c r="AB279" i="8"/>
  <c r="AB275" i="8" s="1"/>
  <c r="X279" i="8"/>
  <c r="X275" i="8" s="1"/>
  <c r="AJ279" i="8"/>
  <c r="K279" i="8"/>
  <c r="K275" i="8" s="1"/>
  <c r="R279" i="8"/>
  <c r="R275" i="8" s="1"/>
  <c r="T279" i="8"/>
  <c r="T275" i="8" s="1"/>
  <c r="W279" i="8"/>
  <c r="W275" i="8" s="1"/>
  <c r="V279" i="8"/>
  <c r="V275" i="8" s="1"/>
  <c r="D279" i="8"/>
  <c r="D275" i="8" s="1"/>
  <c r="B279" i="8"/>
  <c r="B275" i="8" s="1"/>
  <c r="C279" i="8"/>
  <c r="C275" i="8" s="1"/>
  <c r="B284" i="8"/>
  <c r="C284" i="8"/>
  <c r="D284" i="8"/>
  <c r="E284" i="8"/>
  <c r="F284" i="8"/>
  <c r="G284" i="8"/>
  <c r="H284" i="8"/>
  <c r="I284" i="8"/>
  <c r="J284" i="8"/>
  <c r="K284" i="8"/>
  <c r="L284" i="8"/>
  <c r="M284" i="8"/>
  <c r="N284" i="8"/>
  <c r="O284" i="8"/>
  <c r="P284" i="8"/>
  <c r="Q284" i="8"/>
  <c r="R284" i="8"/>
  <c r="S284" i="8"/>
  <c r="T284" i="8"/>
  <c r="U284" i="8"/>
  <c r="V284" i="8"/>
  <c r="W284" i="8"/>
  <c r="X284" i="8"/>
  <c r="Y284" i="8"/>
  <c r="Z284" i="8"/>
  <c r="AA284" i="8"/>
  <c r="AB284" i="8"/>
  <c r="AC284" i="8"/>
  <c r="AD284" i="8"/>
  <c r="AE284" i="8"/>
  <c r="AF284" i="8"/>
  <c r="AG284" i="8"/>
  <c r="AH284" i="8"/>
  <c r="AI284" i="8"/>
  <c r="AJ284" i="8"/>
  <c r="F329" i="8"/>
  <c r="F19" i="2"/>
  <c r="F162" i="8"/>
  <c r="K329" i="8"/>
  <c r="K19" i="2"/>
  <c r="K162" i="8"/>
  <c r="M329" i="8"/>
  <c r="M162" i="8"/>
  <c r="M19" i="2"/>
  <c r="W329" i="8"/>
  <c r="W19" i="2"/>
  <c r="W162" i="8"/>
  <c r="P329" i="8"/>
  <c r="P19" i="2"/>
  <c r="P162" i="8"/>
  <c r="H329" i="8"/>
  <c r="H162" i="8"/>
  <c r="H19" i="2"/>
  <c r="AI96" i="5"/>
  <c r="AI9" i="2"/>
  <c r="AI179" i="8"/>
  <c r="AI312" i="8"/>
  <c r="AI217" i="8" s="1"/>
  <c r="AI160" i="5"/>
  <c r="AC329" i="8"/>
  <c r="V329" i="8"/>
  <c r="V162" i="8"/>
  <c r="AF162" i="8"/>
  <c r="O329" i="8"/>
  <c r="O19" i="2"/>
  <c r="I329" i="8"/>
  <c r="AG329" i="8"/>
  <c r="AG162" i="8"/>
  <c r="Y19" i="2"/>
  <c r="B329" i="8"/>
  <c r="B162" i="8"/>
  <c r="AA329" i="8"/>
  <c r="G329" i="8"/>
  <c r="G162" i="8"/>
  <c r="E162" i="8"/>
  <c r="AI329" i="8"/>
  <c r="AI162" i="8"/>
  <c r="X329" i="8"/>
  <c r="J329" i="8"/>
  <c r="J162" i="8"/>
  <c r="L19" i="2"/>
  <c r="T329" i="8"/>
  <c r="T19" i="2"/>
  <c r="AH329" i="8"/>
  <c r="AE329" i="8"/>
  <c r="AE19" i="2"/>
  <c r="AE162" i="8"/>
  <c r="AJ277" i="8"/>
  <c r="AJ153" i="5"/>
  <c r="R329" i="8"/>
  <c r="R162" i="8"/>
  <c r="R19" i="2"/>
  <c r="N329" i="8"/>
  <c r="N162" i="8"/>
  <c r="N19" i="2"/>
  <c r="AD329" i="8"/>
  <c r="AD162" i="8"/>
  <c r="AD19" i="2"/>
  <c r="AJ329" i="8"/>
  <c r="AJ19" i="2"/>
  <c r="AJ162" i="8"/>
  <c r="U329" i="8"/>
  <c r="U19" i="2"/>
  <c r="U162" i="8"/>
  <c r="D329" i="8"/>
  <c r="D19" i="2"/>
  <c r="D162" i="8"/>
  <c r="Q329" i="8"/>
  <c r="Q19" i="2"/>
  <c r="Q162" i="8"/>
  <c r="B12" i="19"/>
  <c r="C57" i="13"/>
  <c r="C66" i="13" s="1"/>
  <c r="AJ90" i="5"/>
  <c r="AJ95" i="5" s="1"/>
  <c r="AJ276" i="8"/>
  <c r="AJ152" i="5"/>
  <c r="AJ278" i="8"/>
  <c r="AJ154" i="5"/>
  <c r="AJ159" i="5"/>
  <c r="AH162" i="8" l="1"/>
  <c r="AH166" i="8" s="1"/>
  <c r="AH251" i="8" s="1"/>
  <c r="AH252" i="8" s="1"/>
  <c r="AH253" i="8" s="1"/>
  <c r="L329" i="8"/>
  <c r="X162" i="8"/>
  <c r="X165" i="8" s="1"/>
  <c r="X168" i="8" s="1"/>
  <c r="X178" i="8" s="1"/>
  <c r="X180" i="8" s="1"/>
  <c r="X186" i="8" s="1"/>
  <c r="X187" i="8" s="1"/>
  <c r="E329" i="8"/>
  <c r="AA19" i="2"/>
  <c r="AA43" i="2" s="1"/>
  <c r="AA41" i="2" s="1"/>
  <c r="AA46" i="2" s="1"/>
  <c r="AA48" i="2" s="1"/>
  <c r="Y329" i="8"/>
  <c r="I19" i="2"/>
  <c r="I43" i="2" s="1"/>
  <c r="I41" i="2" s="1"/>
  <c r="I46" i="2" s="1"/>
  <c r="I48" i="2" s="1"/>
  <c r="AF329" i="8"/>
  <c r="AC162" i="8"/>
  <c r="AC165" i="8" s="1"/>
  <c r="AC168" i="8" s="1"/>
  <c r="AC178" i="8" s="1"/>
  <c r="AC180" i="8" s="1"/>
  <c r="AC186" i="8" s="1"/>
  <c r="AC187" i="8" s="1"/>
  <c r="AJ331" i="8"/>
  <c r="AJ323" i="8" s="1"/>
  <c r="AJ322" i="8" s="1"/>
  <c r="AJ179" i="8"/>
  <c r="AJ96" i="5"/>
  <c r="AJ9" i="2"/>
  <c r="AJ312" i="8"/>
  <c r="AJ217" i="8" s="1"/>
  <c r="E66" i="13"/>
  <c r="F57" i="13"/>
  <c r="H57" i="13" s="1"/>
  <c r="AJ155" i="5"/>
  <c r="AJ160" i="5" s="1"/>
  <c r="Q166" i="8"/>
  <c r="Q251" i="8" s="1"/>
  <c r="Q252" i="8" s="1"/>
  <c r="Q253" i="8" s="1"/>
  <c r="Q165" i="8"/>
  <c r="Q168" i="8" s="1"/>
  <c r="Q178" i="8" s="1"/>
  <c r="Q180" i="8" s="1"/>
  <c r="Q186" i="8" s="1"/>
  <c r="Q187" i="8" s="1"/>
  <c r="D43" i="2"/>
  <c r="D41" i="2" s="1"/>
  <c r="D46" i="2" s="1"/>
  <c r="D48" i="2" s="1"/>
  <c r="D17" i="2"/>
  <c r="D22" i="2" s="1"/>
  <c r="U166" i="8"/>
  <c r="U251" i="8" s="1"/>
  <c r="U252" i="8" s="1"/>
  <c r="U253" i="8" s="1"/>
  <c r="U165" i="8"/>
  <c r="U168" i="8" s="1"/>
  <c r="U178" i="8" s="1"/>
  <c r="U180" i="8" s="1"/>
  <c r="U186" i="8" s="1"/>
  <c r="U187" i="8" s="1"/>
  <c r="AJ17" i="2"/>
  <c r="AJ22" i="2" s="1"/>
  <c r="AJ43" i="2"/>
  <c r="AJ41" i="2" s="1"/>
  <c r="AJ46" i="2" s="1"/>
  <c r="AD17" i="2"/>
  <c r="AD22" i="2" s="1"/>
  <c r="AD43" i="2"/>
  <c r="AD41" i="2" s="1"/>
  <c r="AD46" i="2" s="1"/>
  <c r="AD48" i="2" s="1"/>
  <c r="N166" i="8"/>
  <c r="N251" i="8" s="1"/>
  <c r="N252" i="8" s="1"/>
  <c r="N253" i="8" s="1"/>
  <c r="N165" i="8"/>
  <c r="N168" i="8" s="1"/>
  <c r="N178" i="8" s="1"/>
  <c r="N180" i="8" s="1"/>
  <c r="N186" i="8" s="1"/>
  <c r="N187" i="8" s="1"/>
  <c r="R17" i="2"/>
  <c r="R22" i="2" s="1"/>
  <c r="R43" i="2"/>
  <c r="R41" i="2" s="1"/>
  <c r="R46" i="2" s="1"/>
  <c r="R48" i="2" s="1"/>
  <c r="AE17" i="2"/>
  <c r="AE22" i="2" s="1"/>
  <c r="AE43" i="2"/>
  <c r="AE41" i="2" s="1"/>
  <c r="AE46" i="2" s="1"/>
  <c r="AE48" i="2" s="1"/>
  <c r="T166" i="8"/>
  <c r="T251" i="8" s="1"/>
  <c r="T252" i="8" s="1"/>
  <c r="T253" i="8" s="1"/>
  <c r="T165" i="8"/>
  <c r="T168" i="8" s="1"/>
  <c r="T178" i="8" s="1"/>
  <c r="T180" i="8" s="1"/>
  <c r="T186" i="8" s="1"/>
  <c r="T187" i="8" s="1"/>
  <c r="L17" i="2"/>
  <c r="L22" i="2" s="1"/>
  <c r="L43" i="2"/>
  <c r="L41" i="2" s="1"/>
  <c r="L46" i="2" s="1"/>
  <c r="L48" i="2" s="1"/>
  <c r="J17" i="2"/>
  <c r="J22" i="2" s="1"/>
  <c r="J43" i="2"/>
  <c r="J41" i="2" s="1"/>
  <c r="J46" i="2" s="1"/>
  <c r="J48" i="2" s="1"/>
  <c r="X166" i="8"/>
  <c r="X251" i="8" s="1"/>
  <c r="X252" i="8" s="1"/>
  <c r="X253" i="8" s="1"/>
  <c r="AI17" i="2"/>
  <c r="AI22" i="2" s="1"/>
  <c r="AI43" i="2"/>
  <c r="AI41" i="2" s="1"/>
  <c r="AI46" i="2" s="1"/>
  <c r="D158" i="1"/>
  <c r="E166" i="8"/>
  <c r="E251" i="8" s="1"/>
  <c r="E252" i="8" s="1"/>
  <c r="E253" i="8" s="1"/>
  <c r="E165" i="8"/>
  <c r="E168" i="8" s="1"/>
  <c r="E178" i="8" s="1"/>
  <c r="E180" i="8" s="1"/>
  <c r="E186" i="8" s="1"/>
  <c r="E187" i="8" s="1"/>
  <c r="G17" i="2"/>
  <c r="G22" i="2" s="1"/>
  <c r="G43" i="2"/>
  <c r="G41" i="2" s="1"/>
  <c r="G46" i="2" s="1"/>
  <c r="G48" i="2" s="1"/>
  <c r="AA17" i="2"/>
  <c r="AA22" i="2" s="1"/>
  <c r="B17" i="2"/>
  <c r="B22" i="2" s="1"/>
  <c r="B43" i="2"/>
  <c r="B41" i="2" s="1"/>
  <c r="B46" i="2" s="1"/>
  <c r="B48" i="2" s="1"/>
  <c r="B49" i="2" s="1"/>
  <c r="Y43" i="2"/>
  <c r="Y41" i="2" s="1"/>
  <c r="Y46" i="2" s="1"/>
  <c r="Y48" i="2" s="1"/>
  <c r="Y17" i="2"/>
  <c r="Y22" i="2" s="1"/>
  <c r="AG17" i="2"/>
  <c r="AG22" i="2" s="1"/>
  <c r="AG43" i="2"/>
  <c r="AG41" i="2" s="1"/>
  <c r="AG46" i="2" s="1"/>
  <c r="AG48" i="2" s="1"/>
  <c r="O166" i="8"/>
  <c r="O251" i="8" s="1"/>
  <c r="O252" i="8" s="1"/>
  <c r="O253" i="8" s="1"/>
  <c r="O165" i="8"/>
  <c r="O168" i="8" s="1"/>
  <c r="O178" i="8" s="1"/>
  <c r="O180" i="8" s="1"/>
  <c r="O186" i="8" s="1"/>
  <c r="O187" i="8" s="1"/>
  <c r="AF165" i="8"/>
  <c r="AF168" i="8" s="1"/>
  <c r="AF178" i="8" s="1"/>
  <c r="AF180" i="8" s="1"/>
  <c r="AF186" i="8" s="1"/>
  <c r="AF187" i="8" s="1"/>
  <c r="AF166" i="8"/>
  <c r="AF251" i="8" s="1"/>
  <c r="AF252" i="8" s="1"/>
  <c r="AF253" i="8" s="1"/>
  <c r="V17" i="2"/>
  <c r="V22" i="2" s="1"/>
  <c r="V43" i="2"/>
  <c r="V41" i="2" s="1"/>
  <c r="V46" i="2" s="1"/>
  <c r="V48" i="2" s="1"/>
  <c r="AC166" i="8"/>
  <c r="AC251" i="8" s="1"/>
  <c r="AC252" i="8" s="1"/>
  <c r="AC253" i="8" s="1"/>
  <c r="H17" i="2"/>
  <c r="H22" i="2" s="1"/>
  <c r="H43" i="2"/>
  <c r="H41" i="2" s="1"/>
  <c r="H46" i="2" s="1"/>
  <c r="H48" i="2" s="1"/>
  <c r="P17" i="2"/>
  <c r="P22" i="2" s="1"/>
  <c r="P43" i="2"/>
  <c r="P41" i="2" s="1"/>
  <c r="P46" i="2" s="1"/>
  <c r="P48" i="2" s="1"/>
  <c r="W165" i="8"/>
  <c r="W168" i="8" s="1"/>
  <c r="W178" i="8" s="1"/>
  <c r="W180" i="8" s="1"/>
  <c r="W186" i="8" s="1"/>
  <c r="W187" i="8" s="1"/>
  <c r="W166" i="8"/>
  <c r="W251" i="8" s="1"/>
  <c r="W252" i="8" s="1"/>
  <c r="W253" i="8" s="1"/>
  <c r="M166" i="8"/>
  <c r="M251" i="8" s="1"/>
  <c r="M252" i="8" s="1"/>
  <c r="M253" i="8" s="1"/>
  <c r="M165" i="8"/>
  <c r="M168" i="8" s="1"/>
  <c r="M178" i="8" s="1"/>
  <c r="M180" i="8" s="1"/>
  <c r="M186" i="8" s="1"/>
  <c r="M187" i="8" s="1"/>
  <c r="K165" i="8"/>
  <c r="K168" i="8" s="1"/>
  <c r="K178" i="8" s="1"/>
  <c r="K180" i="8" s="1"/>
  <c r="K186" i="8" s="1"/>
  <c r="K187" i="8" s="1"/>
  <c r="K166" i="8"/>
  <c r="K251" i="8" s="1"/>
  <c r="K252" i="8" s="1"/>
  <c r="K253" i="8" s="1"/>
  <c r="F43" i="2"/>
  <c r="F41" i="2" s="1"/>
  <c r="F46" i="2" s="1"/>
  <c r="F48" i="2" s="1"/>
  <c r="F17" i="2"/>
  <c r="F22" i="2" s="1"/>
  <c r="AH331" i="8"/>
  <c r="AH323" i="8" s="1"/>
  <c r="AH322" i="8" s="1"/>
  <c r="AH280" i="8"/>
  <c r="AH274" i="8" s="1"/>
  <c r="AH296" i="8" s="1"/>
  <c r="AH299" i="8" s="1"/>
  <c r="AF331" i="8"/>
  <c r="AF323" i="8" s="1"/>
  <c r="AF322" i="8" s="1"/>
  <c r="AF280" i="8"/>
  <c r="AF274" i="8" s="1"/>
  <c r="AF296" i="8" s="1"/>
  <c r="AF299" i="8" s="1"/>
  <c r="AD331" i="8"/>
  <c r="AD323" i="8" s="1"/>
  <c r="AD322" i="8" s="1"/>
  <c r="AD280" i="8"/>
  <c r="AD274" i="8" s="1"/>
  <c r="AD296" i="8" s="1"/>
  <c r="AD299" i="8" s="1"/>
  <c r="AB331" i="8"/>
  <c r="AB323" i="8" s="1"/>
  <c r="AB322" i="8" s="1"/>
  <c r="AB280" i="8"/>
  <c r="AB274" i="8" s="1"/>
  <c r="AB296" i="8" s="1"/>
  <c r="AB299" i="8" s="1"/>
  <c r="Z331" i="8"/>
  <c r="Z323" i="8" s="1"/>
  <c r="Z322" i="8" s="1"/>
  <c r="Z280" i="8"/>
  <c r="Z274" i="8" s="1"/>
  <c r="Z296" i="8" s="1"/>
  <c r="Z299" i="8" s="1"/>
  <c r="X331" i="8"/>
  <c r="X323" i="8" s="1"/>
  <c r="X322" i="8" s="1"/>
  <c r="X280" i="8"/>
  <c r="X274" i="8" s="1"/>
  <c r="X296" i="8" s="1"/>
  <c r="X299" i="8" s="1"/>
  <c r="V331" i="8"/>
  <c r="V323" i="8" s="1"/>
  <c r="V322" i="8" s="1"/>
  <c r="V280" i="8"/>
  <c r="T331" i="8"/>
  <c r="T323" i="8" s="1"/>
  <c r="T322" i="8" s="1"/>
  <c r="T280" i="8"/>
  <c r="T274" i="8" s="1"/>
  <c r="T296" i="8" s="1"/>
  <c r="T299" i="8" s="1"/>
  <c r="R331" i="8"/>
  <c r="R323" i="8" s="1"/>
  <c r="R322" i="8" s="1"/>
  <c r="R280" i="8"/>
  <c r="R274" i="8" s="1"/>
  <c r="R296" i="8" s="1"/>
  <c r="R299" i="8" s="1"/>
  <c r="P331" i="8"/>
  <c r="P323" i="8" s="1"/>
  <c r="P322" i="8" s="1"/>
  <c r="P280" i="8"/>
  <c r="P274" i="8" s="1"/>
  <c r="P296" i="8" s="1"/>
  <c r="P299" i="8" s="1"/>
  <c r="N331" i="8"/>
  <c r="N323" i="8" s="1"/>
  <c r="N322" i="8" s="1"/>
  <c r="N280" i="8"/>
  <c r="N274" i="8" s="1"/>
  <c r="N296" i="8" s="1"/>
  <c r="N299" i="8" s="1"/>
  <c r="L331" i="8"/>
  <c r="L323" i="8" s="1"/>
  <c r="L322" i="8" s="1"/>
  <c r="L280" i="8"/>
  <c r="L274" i="8" s="1"/>
  <c r="L296" i="8" s="1"/>
  <c r="L299" i="8" s="1"/>
  <c r="J331" i="8"/>
  <c r="J323" i="8" s="1"/>
  <c r="J322" i="8" s="1"/>
  <c r="J280" i="8"/>
  <c r="J274" i="8" s="1"/>
  <c r="J296" i="8" s="1"/>
  <c r="J299" i="8" s="1"/>
  <c r="H331" i="8"/>
  <c r="H323" i="8" s="1"/>
  <c r="H322" i="8" s="1"/>
  <c r="H280" i="8"/>
  <c r="H274" i="8" s="1"/>
  <c r="H296" i="8" s="1"/>
  <c r="H299" i="8" s="1"/>
  <c r="F331" i="8"/>
  <c r="F323" i="8" s="1"/>
  <c r="F322" i="8" s="1"/>
  <c r="F209" i="8" s="1"/>
  <c r="F280" i="8"/>
  <c r="F274" i="8" s="1"/>
  <c r="F296" i="8" s="1"/>
  <c r="F299" i="8" s="1"/>
  <c r="D280" i="8"/>
  <c r="D274" i="8" s="1"/>
  <c r="D296" i="8" s="1"/>
  <c r="D299" i="8" s="1"/>
  <c r="D331" i="8"/>
  <c r="D323" i="8" s="1"/>
  <c r="D322" i="8" s="1"/>
  <c r="D209" i="8" s="1"/>
  <c r="B280" i="8"/>
  <c r="B331" i="8"/>
  <c r="B323" i="8" s="1"/>
  <c r="B322" i="8" s="1"/>
  <c r="B209" i="8" s="1"/>
  <c r="B274" i="8"/>
  <c r="B296" i="8" s="1"/>
  <c r="B299" i="8" s="1"/>
  <c r="V274" i="8"/>
  <c r="V296" i="8" s="1"/>
  <c r="V299" i="8" s="1"/>
  <c r="S165" i="8"/>
  <c r="S168" i="8" s="1"/>
  <c r="S178" i="8" s="1"/>
  <c r="S180" i="8" s="1"/>
  <c r="S186" i="8" s="1"/>
  <c r="S187" i="8" s="1"/>
  <c r="S166" i="8"/>
  <c r="S251" i="8" s="1"/>
  <c r="S252" i="8" s="1"/>
  <c r="S253" i="8" s="1"/>
  <c r="AB166" i="8"/>
  <c r="AB251" i="8" s="1"/>
  <c r="AB252" i="8" s="1"/>
  <c r="AB253" i="8" s="1"/>
  <c r="AB165" i="8"/>
  <c r="AB168" i="8" s="1"/>
  <c r="AB178" i="8" s="1"/>
  <c r="AB180" i="8" s="1"/>
  <c r="AB186" i="8" s="1"/>
  <c r="AB187" i="8" s="1"/>
  <c r="B158" i="1"/>
  <c r="C166" i="8"/>
  <c r="C251" i="8" s="1"/>
  <c r="C252" i="8" s="1"/>
  <c r="C253" i="8" s="1"/>
  <c r="C165" i="8"/>
  <c r="C168" i="8" s="1"/>
  <c r="C178" i="8" s="1"/>
  <c r="C180" i="8" s="1"/>
  <c r="C186" i="8" s="1"/>
  <c r="C187" i="8" s="1"/>
  <c r="Z166" i="8"/>
  <c r="Z251" i="8" s="1"/>
  <c r="Z252" i="8" s="1"/>
  <c r="Z253" i="8" s="1"/>
  <c r="Z165" i="8"/>
  <c r="Z168" i="8" s="1"/>
  <c r="Z178" i="8" s="1"/>
  <c r="Z180" i="8" s="1"/>
  <c r="Z186" i="8" s="1"/>
  <c r="Z187" i="8" s="1"/>
  <c r="AJ275" i="8"/>
  <c r="B13" i="19"/>
  <c r="Q17" i="2"/>
  <c r="Q22" i="2" s="1"/>
  <c r="Q43" i="2"/>
  <c r="Q41" i="2" s="1"/>
  <c r="Q46" i="2" s="1"/>
  <c r="Q48" i="2" s="1"/>
  <c r="C158" i="1"/>
  <c r="D165" i="8"/>
  <c r="D168" i="8" s="1"/>
  <c r="D178" i="8" s="1"/>
  <c r="D180" i="8" s="1"/>
  <c r="D186" i="8" s="1"/>
  <c r="D187" i="8" s="1"/>
  <c r="D166" i="8"/>
  <c r="D251" i="8" s="1"/>
  <c r="D252" i="8" s="1"/>
  <c r="D253" i="8" s="1"/>
  <c r="U17" i="2"/>
  <c r="U22" i="2" s="1"/>
  <c r="U43" i="2"/>
  <c r="U41" i="2" s="1"/>
  <c r="U46" i="2" s="1"/>
  <c r="U48" i="2" s="1"/>
  <c r="AJ166" i="8"/>
  <c r="AJ251" i="8" s="1"/>
  <c r="AJ252" i="8" s="1"/>
  <c r="AJ165" i="8"/>
  <c r="AJ168" i="8" s="1"/>
  <c r="AJ178" i="8" s="1"/>
  <c r="AD166" i="8"/>
  <c r="AD251" i="8" s="1"/>
  <c r="AD252" i="8" s="1"/>
  <c r="AD253" i="8" s="1"/>
  <c r="AD165" i="8"/>
  <c r="AD168" i="8" s="1"/>
  <c r="AD178" i="8" s="1"/>
  <c r="AD180" i="8" s="1"/>
  <c r="AD186" i="8" s="1"/>
  <c r="AD187" i="8" s="1"/>
  <c r="N17" i="2"/>
  <c r="N22" i="2" s="1"/>
  <c r="N43" i="2"/>
  <c r="N41" i="2" s="1"/>
  <c r="N46" i="2" s="1"/>
  <c r="N48" i="2" s="1"/>
  <c r="R165" i="8"/>
  <c r="R168" i="8" s="1"/>
  <c r="R178" i="8" s="1"/>
  <c r="R180" i="8" s="1"/>
  <c r="R186" i="8" s="1"/>
  <c r="R187" i="8" s="1"/>
  <c r="R166" i="8"/>
  <c r="R251" i="8" s="1"/>
  <c r="R252" i="8" s="1"/>
  <c r="R253" i="8" s="1"/>
  <c r="AJ280" i="8"/>
  <c r="AE165" i="8"/>
  <c r="AE168" i="8" s="1"/>
  <c r="AE178" i="8" s="1"/>
  <c r="AE180" i="8" s="1"/>
  <c r="AE186" i="8" s="1"/>
  <c r="AE187" i="8" s="1"/>
  <c r="AE166" i="8"/>
  <c r="AE251" i="8" s="1"/>
  <c r="AE252" i="8" s="1"/>
  <c r="AE253" i="8" s="1"/>
  <c r="AH17" i="2"/>
  <c r="AH22" i="2" s="1"/>
  <c r="AH43" i="2"/>
  <c r="AH41" i="2" s="1"/>
  <c r="AH46" i="2" s="1"/>
  <c r="AH48" i="2" s="1"/>
  <c r="T17" i="2"/>
  <c r="T22" i="2" s="1"/>
  <c r="T43" i="2"/>
  <c r="T41" i="2" s="1"/>
  <c r="T46" i="2" s="1"/>
  <c r="T48" i="2" s="1"/>
  <c r="L166" i="8"/>
  <c r="L251" i="8" s="1"/>
  <c r="L252" i="8" s="1"/>
  <c r="L253" i="8" s="1"/>
  <c r="L165" i="8"/>
  <c r="L168" i="8" s="1"/>
  <c r="L178" i="8" s="1"/>
  <c r="L180" i="8" s="1"/>
  <c r="L186" i="8" s="1"/>
  <c r="L187" i="8" s="1"/>
  <c r="J166" i="8"/>
  <c r="J251" i="8" s="1"/>
  <c r="J252" i="8" s="1"/>
  <c r="J253" i="8" s="1"/>
  <c r="J165" i="8"/>
  <c r="J168" i="8" s="1"/>
  <c r="J178" i="8" s="1"/>
  <c r="J180" i="8" s="1"/>
  <c r="J186" i="8" s="1"/>
  <c r="J187" i="8" s="1"/>
  <c r="X17" i="2"/>
  <c r="X22" i="2" s="1"/>
  <c r="X43" i="2"/>
  <c r="X41" i="2" s="1"/>
  <c r="X46" i="2" s="1"/>
  <c r="X48" i="2" s="1"/>
  <c r="AI166" i="8"/>
  <c r="AI251" i="8" s="1"/>
  <c r="AI252" i="8" s="1"/>
  <c r="AI165" i="8"/>
  <c r="AI168" i="8" s="1"/>
  <c r="AI178" i="8" s="1"/>
  <c r="AI180" i="8" s="1"/>
  <c r="AI186" i="8" s="1"/>
  <c r="AI187" i="8" s="1"/>
  <c r="E17" i="2"/>
  <c r="E22" i="2" s="1"/>
  <c r="E43" i="2"/>
  <c r="E41" i="2" s="1"/>
  <c r="E46" i="2" s="1"/>
  <c r="E48" i="2" s="1"/>
  <c r="F158" i="1"/>
  <c r="G165" i="8"/>
  <c r="G168" i="8" s="1"/>
  <c r="G178" i="8" s="1"/>
  <c r="G180" i="8" s="1"/>
  <c r="G186" i="8" s="1"/>
  <c r="G187" i="8" s="1"/>
  <c r="G166" i="8"/>
  <c r="G251" i="8" s="1"/>
  <c r="G252" i="8" s="1"/>
  <c r="G253" i="8" s="1"/>
  <c r="AA166" i="8"/>
  <c r="AA251" i="8" s="1"/>
  <c r="AA252" i="8" s="1"/>
  <c r="AA253" i="8" s="1"/>
  <c r="AA165" i="8"/>
  <c r="AA168" i="8" s="1"/>
  <c r="AA178" i="8" s="1"/>
  <c r="AA180" i="8" s="1"/>
  <c r="AA186" i="8" s="1"/>
  <c r="AA187" i="8" s="1"/>
  <c r="B165" i="8"/>
  <c r="B168" i="8" s="1"/>
  <c r="B178" i="8" s="1"/>
  <c r="B180" i="8" s="1"/>
  <c r="B186" i="8" s="1"/>
  <c r="B166" i="8"/>
  <c r="B251" i="8" s="1"/>
  <c r="B252" i="8" s="1"/>
  <c r="B253" i="8" s="1"/>
  <c r="Y166" i="8"/>
  <c r="Y251" i="8" s="1"/>
  <c r="Y252" i="8" s="1"/>
  <c r="Y253" i="8" s="1"/>
  <c r="Y165" i="8"/>
  <c r="Y168" i="8" s="1"/>
  <c r="Y178" i="8" s="1"/>
  <c r="Y180" i="8" s="1"/>
  <c r="Y186" i="8" s="1"/>
  <c r="Y187" i="8" s="1"/>
  <c r="AG166" i="8"/>
  <c r="AG251" i="8" s="1"/>
  <c r="AG252" i="8" s="1"/>
  <c r="AG253" i="8" s="1"/>
  <c r="AG165" i="8"/>
  <c r="AG168" i="8" s="1"/>
  <c r="AG178" i="8" s="1"/>
  <c r="AG180" i="8" s="1"/>
  <c r="AG186" i="8" s="1"/>
  <c r="AG187" i="8" s="1"/>
  <c r="H158" i="1"/>
  <c r="I166" i="8"/>
  <c r="I251" i="8" s="1"/>
  <c r="I252" i="8" s="1"/>
  <c r="I253" i="8" s="1"/>
  <c r="I165" i="8"/>
  <c r="I168" i="8" s="1"/>
  <c r="I178" i="8" s="1"/>
  <c r="I180" i="8" s="1"/>
  <c r="I186" i="8" s="1"/>
  <c r="I187" i="8" s="1"/>
  <c r="O43" i="2"/>
  <c r="O41" i="2" s="1"/>
  <c r="O46" i="2" s="1"/>
  <c r="O48" i="2" s="1"/>
  <c r="O17" i="2"/>
  <c r="O22" i="2" s="1"/>
  <c r="AF17" i="2"/>
  <c r="AF22" i="2" s="1"/>
  <c r="AF43" i="2"/>
  <c r="AF41" i="2" s="1"/>
  <c r="AF46" i="2" s="1"/>
  <c r="AF48" i="2" s="1"/>
  <c r="V166" i="8"/>
  <c r="V251" i="8" s="1"/>
  <c r="V252" i="8" s="1"/>
  <c r="V253" i="8" s="1"/>
  <c r="V165" i="8"/>
  <c r="V168" i="8" s="1"/>
  <c r="V178" i="8" s="1"/>
  <c r="V180" i="8" s="1"/>
  <c r="V186" i="8" s="1"/>
  <c r="V187" i="8" s="1"/>
  <c r="AC17" i="2"/>
  <c r="AC22" i="2" s="1"/>
  <c r="AC43" i="2"/>
  <c r="AC41" i="2" s="1"/>
  <c r="AC46" i="2" s="1"/>
  <c r="AC48" i="2" s="1"/>
  <c r="AI33" i="2"/>
  <c r="AI245" i="8"/>
  <c r="AI247" i="8" s="1"/>
  <c r="AI194" i="8"/>
  <c r="AI196" i="8" s="1"/>
  <c r="AI200" i="8" s="1"/>
  <c r="AI161" i="5"/>
  <c r="G158" i="1"/>
  <c r="H166" i="8"/>
  <c r="H251" i="8" s="1"/>
  <c r="H252" i="8" s="1"/>
  <c r="H253" i="8" s="1"/>
  <c r="P166" i="8"/>
  <c r="P251" i="8" s="1"/>
  <c r="P252" i="8" s="1"/>
  <c r="P253" i="8" s="1"/>
  <c r="P165" i="8"/>
  <c r="P168" i="8" s="1"/>
  <c r="P178" i="8" s="1"/>
  <c r="P180" i="8" s="1"/>
  <c r="P186" i="8" s="1"/>
  <c r="P187" i="8" s="1"/>
  <c r="W17" i="2"/>
  <c r="W22" i="2" s="1"/>
  <c r="W43" i="2"/>
  <c r="W41" i="2" s="1"/>
  <c r="W46" i="2" s="1"/>
  <c r="W48" i="2" s="1"/>
  <c r="M43" i="2"/>
  <c r="M41" i="2" s="1"/>
  <c r="M46" i="2" s="1"/>
  <c r="M48" i="2" s="1"/>
  <c r="M17" i="2"/>
  <c r="M22" i="2" s="1"/>
  <c r="K17" i="2"/>
  <c r="K22" i="2" s="1"/>
  <c r="K43" i="2"/>
  <c r="K41" i="2" s="1"/>
  <c r="K46" i="2" s="1"/>
  <c r="K48" i="2" s="1"/>
  <c r="E158" i="1"/>
  <c r="F165" i="8"/>
  <c r="F168" i="8" s="1"/>
  <c r="F178" i="8" s="1"/>
  <c r="F180" i="8" s="1"/>
  <c r="F186" i="8" s="1"/>
  <c r="F187" i="8" s="1"/>
  <c r="F166" i="8"/>
  <c r="F251" i="8" s="1"/>
  <c r="F252" i="8" s="1"/>
  <c r="F253" i="8" s="1"/>
  <c r="AI331" i="8"/>
  <c r="AI323" i="8" s="1"/>
  <c r="AI322" i="8" s="1"/>
  <c r="AI280" i="8"/>
  <c r="AI274" i="8" s="1"/>
  <c r="AI296" i="8" s="1"/>
  <c r="AI299" i="8" s="1"/>
  <c r="AG331" i="8"/>
  <c r="AG323" i="8" s="1"/>
  <c r="AG322" i="8" s="1"/>
  <c r="AG280" i="8"/>
  <c r="AG274" i="8" s="1"/>
  <c r="AG296" i="8" s="1"/>
  <c r="AG299" i="8" s="1"/>
  <c r="AE331" i="8"/>
  <c r="AE323" i="8" s="1"/>
  <c r="AE322" i="8" s="1"/>
  <c r="AE280" i="8"/>
  <c r="AE274" i="8" s="1"/>
  <c r="AE296" i="8" s="1"/>
  <c r="AE299" i="8" s="1"/>
  <c r="AC331" i="8"/>
  <c r="AC323" i="8" s="1"/>
  <c r="AC322" i="8" s="1"/>
  <c r="AC280" i="8"/>
  <c r="AC274" i="8" s="1"/>
  <c r="AC296" i="8" s="1"/>
  <c r="AC299" i="8" s="1"/>
  <c r="AA331" i="8"/>
  <c r="AA323" i="8" s="1"/>
  <c r="AA322" i="8" s="1"/>
  <c r="AA280" i="8"/>
  <c r="Y331" i="8"/>
  <c r="Y323" i="8" s="1"/>
  <c r="Y322" i="8" s="1"/>
  <c r="Y280" i="8"/>
  <c r="Y274" i="8" s="1"/>
  <c r="Y296" i="8" s="1"/>
  <c r="Y299" i="8" s="1"/>
  <c r="W331" i="8"/>
  <c r="W323" i="8" s="1"/>
  <c r="W322" i="8" s="1"/>
  <c r="W280" i="8"/>
  <c r="W274" i="8" s="1"/>
  <c r="W296" i="8" s="1"/>
  <c r="W299" i="8" s="1"/>
  <c r="U331" i="8"/>
  <c r="U323" i="8" s="1"/>
  <c r="U322" i="8" s="1"/>
  <c r="U280" i="8"/>
  <c r="U274" i="8" s="1"/>
  <c r="U296" i="8" s="1"/>
  <c r="U299" i="8" s="1"/>
  <c r="S331" i="8"/>
  <c r="S323" i="8" s="1"/>
  <c r="S322" i="8" s="1"/>
  <c r="S280" i="8"/>
  <c r="S274" i="8" s="1"/>
  <c r="S296" i="8" s="1"/>
  <c r="S299" i="8" s="1"/>
  <c r="Q331" i="8"/>
  <c r="Q323" i="8" s="1"/>
  <c r="Q322" i="8" s="1"/>
  <c r="Q280" i="8"/>
  <c r="Q274" i="8" s="1"/>
  <c r="Q296" i="8" s="1"/>
  <c r="Q299" i="8" s="1"/>
  <c r="O331" i="8"/>
  <c r="O323" i="8" s="1"/>
  <c r="O322" i="8" s="1"/>
  <c r="O280" i="8"/>
  <c r="O274" i="8" s="1"/>
  <c r="O296" i="8" s="1"/>
  <c r="O299" i="8" s="1"/>
  <c r="M331" i="8"/>
  <c r="M323" i="8" s="1"/>
  <c r="M322" i="8" s="1"/>
  <c r="M280" i="8"/>
  <c r="M274" i="8" s="1"/>
  <c r="M296" i="8" s="1"/>
  <c r="M299" i="8" s="1"/>
  <c r="K331" i="8"/>
  <c r="K323" i="8" s="1"/>
  <c r="K322" i="8" s="1"/>
  <c r="K280" i="8"/>
  <c r="K274" i="8" s="1"/>
  <c r="K296" i="8" s="1"/>
  <c r="K299" i="8" s="1"/>
  <c r="I331" i="8"/>
  <c r="I323" i="8" s="1"/>
  <c r="I322" i="8" s="1"/>
  <c r="I280" i="8"/>
  <c r="I274" i="8" s="1"/>
  <c r="I296" i="8" s="1"/>
  <c r="I299" i="8" s="1"/>
  <c r="G331" i="8"/>
  <c r="G323" i="8" s="1"/>
  <c r="G322" i="8" s="1"/>
  <c r="G280" i="8"/>
  <c r="G274" i="8" s="1"/>
  <c r="G296" i="8" s="1"/>
  <c r="G299" i="8" s="1"/>
  <c r="E331" i="8"/>
  <c r="E323" i="8" s="1"/>
  <c r="E322" i="8" s="1"/>
  <c r="E209" i="8" s="1"/>
  <c r="E280" i="8"/>
  <c r="E274" i="8" s="1"/>
  <c r="E296" i="8" s="1"/>
  <c r="E299" i="8" s="1"/>
  <c r="C280" i="8"/>
  <c r="C331" i="8"/>
  <c r="C323" i="8" s="1"/>
  <c r="C322" i="8" s="1"/>
  <c r="C209" i="8" s="1"/>
  <c r="C274" i="8"/>
  <c r="C296" i="8" s="1"/>
  <c r="C299" i="8" s="1"/>
  <c r="AA274" i="8"/>
  <c r="AA296" i="8" s="1"/>
  <c r="AA299" i="8" s="1"/>
  <c r="S17" i="2"/>
  <c r="S22" i="2" s="1"/>
  <c r="S43" i="2"/>
  <c r="S41" i="2" s="1"/>
  <c r="S46" i="2" s="1"/>
  <c r="S48" i="2" s="1"/>
  <c r="AB17" i="2"/>
  <c r="AB22" i="2" s="1"/>
  <c r="AB43" i="2"/>
  <c r="AB41" i="2" s="1"/>
  <c r="AB46" i="2" s="1"/>
  <c r="AB48" i="2" s="1"/>
  <c r="C17" i="2"/>
  <c r="C22" i="2" s="1"/>
  <c r="C43" i="2"/>
  <c r="C41" i="2" s="1"/>
  <c r="C46" i="2" s="1"/>
  <c r="C48" i="2" s="1"/>
  <c r="Z17" i="2"/>
  <c r="Z22" i="2" s="1"/>
  <c r="Z43" i="2"/>
  <c r="Z41" i="2" s="1"/>
  <c r="Z46" i="2" s="1"/>
  <c r="Z48" i="2" s="1"/>
  <c r="I17" i="2" l="1"/>
  <c r="I22" i="2" s="1"/>
  <c r="AH165" i="8"/>
  <c r="AH168" i="8" s="1"/>
  <c r="AH178" i="8" s="1"/>
  <c r="AH180" i="8" s="1"/>
  <c r="AH186" i="8" s="1"/>
  <c r="AH187" i="8" s="1"/>
  <c r="E10" i="20"/>
  <c r="C10" i="20"/>
  <c r="F10" i="20"/>
  <c r="D10" i="20"/>
  <c r="C11" i="20"/>
  <c r="AJ180" i="8"/>
  <c r="AJ186" i="8" s="1"/>
  <c r="AJ187" i="8" s="1"/>
  <c r="C49" i="2"/>
  <c r="D49" i="2" s="1"/>
  <c r="E49" i="2" s="1"/>
  <c r="F49" i="2" s="1"/>
  <c r="G49" i="2" s="1"/>
  <c r="H49" i="2" s="1"/>
  <c r="I49" i="2" s="1"/>
  <c r="J49" i="2" s="1"/>
  <c r="K49" i="2" s="1"/>
  <c r="L49" i="2" s="1"/>
  <c r="M49" i="2" s="1"/>
  <c r="N49" i="2" s="1"/>
  <c r="O49" i="2" s="1"/>
  <c r="P49" i="2" s="1"/>
  <c r="Q49" i="2" s="1"/>
  <c r="R49" i="2" s="1"/>
  <c r="S49" i="2" s="1"/>
  <c r="T49" i="2" s="1"/>
  <c r="U49" i="2" s="1"/>
  <c r="V49" i="2" s="1"/>
  <c r="W49" i="2" s="1"/>
  <c r="X49" i="2" s="1"/>
  <c r="Y49" i="2" s="1"/>
  <c r="Z49" i="2" s="1"/>
  <c r="AA49" i="2" s="1"/>
  <c r="AB49" i="2" s="1"/>
  <c r="AC49" i="2" s="1"/>
  <c r="AD49" i="2" s="1"/>
  <c r="AE49" i="2" s="1"/>
  <c r="AF49" i="2" s="1"/>
  <c r="AG49" i="2" s="1"/>
  <c r="AH49" i="2" s="1"/>
  <c r="AI253" i="8"/>
  <c r="AJ23" i="20" s="1"/>
  <c r="AI169" i="5"/>
  <c r="B330" i="8"/>
  <c r="B321" i="8" s="1"/>
  <c r="E8" i="2"/>
  <c r="E12" i="2" s="1"/>
  <c r="E24" i="2" s="1"/>
  <c r="E239" i="8"/>
  <c r="E318" i="8"/>
  <c r="E237" i="8"/>
  <c r="G239" i="8"/>
  <c r="G8" i="2"/>
  <c r="G12" i="2" s="1"/>
  <c r="G24" i="2" s="1"/>
  <c r="G318" i="8"/>
  <c r="G237" i="8"/>
  <c r="M318" i="8"/>
  <c r="M239" i="8"/>
  <c r="M8" i="2"/>
  <c r="M12" i="2" s="1"/>
  <c r="M24" i="2" s="1"/>
  <c r="M237" i="8"/>
  <c r="O239" i="8"/>
  <c r="O318" i="8"/>
  <c r="O8" i="2"/>
  <c r="O12" i="2" s="1"/>
  <c r="O24" i="2" s="1"/>
  <c r="O237" i="8"/>
  <c r="U239" i="8"/>
  <c r="U8" i="2"/>
  <c r="U12" i="2" s="1"/>
  <c r="U24" i="2" s="1"/>
  <c r="U318" i="8"/>
  <c r="U237" i="8"/>
  <c r="AE239" i="8"/>
  <c r="AE318" i="8"/>
  <c r="AE8" i="2"/>
  <c r="AE12" i="2" s="1"/>
  <c r="AE24" i="2" s="1"/>
  <c r="AE237" i="8"/>
  <c r="AG239" i="8"/>
  <c r="AG318" i="8"/>
  <c r="AG8" i="2"/>
  <c r="AG12" i="2" s="1"/>
  <c r="AG24" i="2" s="1"/>
  <c r="AG237" i="8"/>
  <c r="AI239" i="8"/>
  <c r="AI8" i="2"/>
  <c r="AI12" i="2" s="1"/>
  <c r="AI24" i="2" s="1"/>
  <c r="AI318" i="8"/>
  <c r="AI237" i="8"/>
  <c r="K239" i="8"/>
  <c r="K8" i="2"/>
  <c r="K12" i="2" s="1"/>
  <c r="K24" i="2" s="1"/>
  <c r="K318" i="8"/>
  <c r="K237" i="8"/>
  <c r="Y239" i="8"/>
  <c r="Y318" i="8"/>
  <c r="Y8" i="2"/>
  <c r="Y12" i="2" s="1"/>
  <c r="Y24" i="2" s="1"/>
  <c r="Y237" i="8"/>
  <c r="AF239" i="8"/>
  <c r="AF318" i="8"/>
  <c r="AF8" i="2"/>
  <c r="AF12" i="2" s="1"/>
  <c r="AF24" i="2" s="1"/>
  <c r="AF237" i="8"/>
  <c r="I239" i="8"/>
  <c r="I8" i="2"/>
  <c r="I12" i="2" s="1"/>
  <c r="I24" i="2" s="1"/>
  <c r="I318" i="8"/>
  <c r="I237" i="8"/>
  <c r="W239" i="8"/>
  <c r="W8" i="2"/>
  <c r="W12" i="2" s="1"/>
  <c r="W24" i="2" s="1"/>
  <c r="W318" i="8"/>
  <c r="W237" i="8"/>
  <c r="I32" i="20"/>
  <c r="I54" i="20"/>
  <c r="I22" i="20"/>
  <c r="I43" i="20"/>
  <c r="I55" i="20"/>
  <c r="I33" i="20"/>
  <c r="I21" i="20"/>
  <c r="I34" i="20"/>
  <c r="I23" i="20"/>
  <c r="I44" i="20"/>
  <c r="I45" i="20"/>
  <c r="I56" i="20"/>
  <c r="AI32" i="2"/>
  <c r="AI36" i="2" s="1"/>
  <c r="AI48" i="2" s="1"/>
  <c r="AI15" i="21"/>
  <c r="AI16" i="21" s="1"/>
  <c r="AI27" i="21" s="1"/>
  <c r="W22" i="20"/>
  <c r="W45" i="20"/>
  <c r="W33" i="20"/>
  <c r="W54" i="20"/>
  <c r="W44" i="20"/>
  <c r="W23" i="20"/>
  <c r="W55" i="20"/>
  <c r="W32" i="20"/>
  <c r="W21" i="20"/>
  <c r="W43" i="20"/>
  <c r="W56" i="20"/>
  <c r="W34" i="20"/>
  <c r="J54" i="20"/>
  <c r="J55" i="20"/>
  <c r="J22" i="20"/>
  <c r="J23" i="20"/>
  <c r="J32" i="20"/>
  <c r="J56" i="20"/>
  <c r="J33" i="20"/>
  <c r="J45" i="20"/>
  <c r="J34" i="20"/>
  <c r="J21" i="20"/>
  <c r="J43" i="20"/>
  <c r="J44" i="20"/>
  <c r="B187" i="8"/>
  <c r="B188" i="8"/>
  <c r="C188" i="8" s="1"/>
  <c r="D188" i="8" s="1"/>
  <c r="E188" i="8" s="1"/>
  <c r="F188" i="8" s="1"/>
  <c r="G188" i="8" s="1"/>
  <c r="H188" i="8" s="1"/>
  <c r="I188" i="8" s="1"/>
  <c r="J188" i="8" s="1"/>
  <c r="K188" i="8" s="1"/>
  <c r="L188" i="8" s="1"/>
  <c r="M188" i="8" s="1"/>
  <c r="N188" i="8" s="1"/>
  <c r="O188" i="8" s="1"/>
  <c r="P188" i="8" s="1"/>
  <c r="Q188" i="8" s="1"/>
  <c r="R188" i="8" s="1"/>
  <c r="S188" i="8" s="1"/>
  <c r="T188" i="8" s="1"/>
  <c r="U188" i="8" s="1"/>
  <c r="V188" i="8" s="1"/>
  <c r="W188" i="8" s="1"/>
  <c r="X188" i="8" s="1"/>
  <c r="Y188" i="8" s="1"/>
  <c r="Z188" i="8" s="1"/>
  <c r="AA188" i="8" s="1"/>
  <c r="AB188" i="8" s="1"/>
  <c r="AC188" i="8" s="1"/>
  <c r="AD188" i="8" s="1"/>
  <c r="AE188" i="8" s="1"/>
  <c r="AF188" i="8" s="1"/>
  <c r="AG188" i="8" s="1"/>
  <c r="AH188" i="8" s="1"/>
  <c r="AI188" i="8" s="1"/>
  <c r="AB33" i="20"/>
  <c r="AB45" i="20"/>
  <c r="AB34" i="20"/>
  <c r="AB55" i="20"/>
  <c r="AB44" i="20"/>
  <c r="AB21" i="20"/>
  <c r="AB56" i="20"/>
  <c r="AB54" i="20"/>
  <c r="AB43" i="20"/>
  <c r="AB32" i="20"/>
  <c r="AB22" i="20"/>
  <c r="AB23" i="20"/>
  <c r="AF54" i="20"/>
  <c r="AF45" i="20"/>
  <c r="AF22" i="20"/>
  <c r="AF44" i="20"/>
  <c r="AF55" i="20"/>
  <c r="AF34" i="20"/>
  <c r="AF21" i="20"/>
  <c r="AF56" i="20"/>
  <c r="AF32" i="20"/>
  <c r="AF33" i="20"/>
  <c r="AF23" i="20"/>
  <c r="AF43" i="20"/>
  <c r="AE34" i="20"/>
  <c r="AE23" i="20"/>
  <c r="AE22" i="20"/>
  <c r="AE33" i="20"/>
  <c r="AE54" i="20"/>
  <c r="AE55" i="20"/>
  <c r="AE21" i="20"/>
  <c r="AE56" i="20"/>
  <c r="AE43" i="20"/>
  <c r="AE45" i="20"/>
  <c r="AE32" i="20"/>
  <c r="AE44" i="20"/>
  <c r="B20" i="19"/>
  <c r="C11" i="19"/>
  <c r="B23" i="19"/>
  <c r="C10" i="19"/>
  <c r="AJ274" i="8"/>
  <c r="AJ296" i="8" s="1"/>
  <c r="AJ299" i="8" s="1"/>
  <c r="AA55" i="20"/>
  <c r="AA34" i="20"/>
  <c r="AA21" i="20"/>
  <c r="AA32" i="20"/>
  <c r="AA44" i="20"/>
  <c r="AA45" i="20"/>
  <c r="AA22" i="20"/>
  <c r="AA43" i="20"/>
  <c r="AA33" i="20"/>
  <c r="AA56" i="20"/>
  <c r="AA23" i="20"/>
  <c r="AA54" i="20"/>
  <c r="D21" i="20"/>
  <c r="D56" i="20"/>
  <c r="D33" i="20"/>
  <c r="D54" i="20"/>
  <c r="D22" i="20"/>
  <c r="D44" i="20"/>
  <c r="D32" i="20"/>
  <c r="D45" i="20"/>
  <c r="D43" i="20"/>
  <c r="D34" i="20"/>
  <c r="D55" i="20"/>
  <c r="D23" i="20"/>
  <c r="T43" i="20"/>
  <c r="T55" i="20"/>
  <c r="T32" i="20"/>
  <c r="T56" i="20"/>
  <c r="T33" i="20"/>
  <c r="T45" i="20"/>
  <c r="T23" i="20"/>
  <c r="T22" i="20"/>
  <c r="T21" i="20"/>
  <c r="T44" i="20"/>
  <c r="T54" i="20"/>
  <c r="T34" i="20"/>
  <c r="P239" i="8"/>
  <c r="P318" i="8"/>
  <c r="P8" i="2"/>
  <c r="P12" i="2" s="1"/>
  <c r="P24" i="2" s="1"/>
  <c r="P237" i="8"/>
  <c r="F239" i="8"/>
  <c r="F8" i="2"/>
  <c r="F12" i="2" s="1"/>
  <c r="F24" i="2" s="1"/>
  <c r="F318" i="8"/>
  <c r="F237" i="8"/>
  <c r="H239" i="8"/>
  <c r="H8" i="2"/>
  <c r="H12" i="2" s="1"/>
  <c r="H24" i="2" s="1"/>
  <c r="H318" i="8"/>
  <c r="H237" i="8"/>
  <c r="X239" i="8"/>
  <c r="X318" i="8"/>
  <c r="X8" i="2"/>
  <c r="X12" i="2" s="1"/>
  <c r="X24" i="2" s="1"/>
  <c r="X237" i="8"/>
  <c r="T239" i="8"/>
  <c r="T8" i="2"/>
  <c r="T12" i="2" s="1"/>
  <c r="T24" i="2" s="1"/>
  <c r="T318" i="8"/>
  <c r="T237" i="8"/>
  <c r="B239" i="8"/>
  <c r="B237" i="8"/>
  <c r="B318" i="8"/>
  <c r="B8" i="2"/>
  <c r="B12" i="2" s="1"/>
  <c r="B24" i="2" s="1"/>
  <c r="B25" i="2" s="1"/>
  <c r="B311" i="8" s="1"/>
  <c r="B310" i="8" s="1"/>
  <c r="L56" i="20"/>
  <c r="L54" i="20"/>
  <c r="L43" i="20"/>
  <c r="L32" i="20"/>
  <c r="L22" i="20"/>
  <c r="L21" i="20"/>
  <c r="L33" i="20"/>
  <c r="L45" i="20"/>
  <c r="L34" i="20"/>
  <c r="L55" i="20"/>
  <c r="L44" i="20"/>
  <c r="L23" i="20"/>
  <c r="X43" i="20"/>
  <c r="X56" i="20"/>
  <c r="X32" i="20"/>
  <c r="X54" i="20"/>
  <c r="X45" i="20"/>
  <c r="X33" i="20"/>
  <c r="X23" i="20"/>
  <c r="X21" i="20"/>
  <c r="X22" i="20"/>
  <c r="X44" i="20"/>
  <c r="X55" i="20"/>
  <c r="X34" i="20"/>
  <c r="AG45" i="20"/>
  <c r="AG22" i="20"/>
  <c r="AG44" i="20"/>
  <c r="AG43" i="20"/>
  <c r="AG55" i="20"/>
  <c r="AG32" i="20"/>
  <c r="AG34" i="20"/>
  <c r="AG54" i="20"/>
  <c r="AG21" i="20"/>
  <c r="AG33" i="20"/>
  <c r="AG56" i="20"/>
  <c r="AG23" i="20"/>
  <c r="U23" i="20"/>
  <c r="U22" i="20"/>
  <c r="U34" i="20"/>
  <c r="U32" i="20"/>
  <c r="U56" i="20"/>
  <c r="U54" i="20"/>
  <c r="U45" i="20"/>
  <c r="U55" i="20"/>
  <c r="U21" i="20"/>
  <c r="U44" i="20"/>
  <c r="U33" i="20"/>
  <c r="U43" i="20"/>
  <c r="AI22" i="20"/>
  <c r="AI43" i="20"/>
  <c r="AI33" i="20"/>
  <c r="AI56" i="20"/>
  <c r="AI54" i="20"/>
  <c r="AI32" i="20"/>
  <c r="AI55" i="20"/>
  <c r="AI34" i="20"/>
  <c r="AI44" i="20"/>
  <c r="AI21" i="20"/>
  <c r="AI45" i="20"/>
  <c r="AI23" i="20"/>
  <c r="O43" i="20"/>
  <c r="O32" i="20"/>
  <c r="O44" i="20"/>
  <c r="O33" i="20"/>
  <c r="O22" i="20"/>
  <c r="O21" i="20"/>
  <c r="O34" i="20"/>
  <c r="O56" i="20"/>
  <c r="O45" i="20"/>
  <c r="O54" i="20"/>
  <c r="O55" i="20"/>
  <c r="O23" i="20"/>
  <c r="V43" i="20"/>
  <c r="V55" i="20"/>
  <c r="V32" i="20"/>
  <c r="V33" i="20"/>
  <c r="V34" i="20"/>
  <c r="V54" i="20"/>
  <c r="V22" i="20"/>
  <c r="V21" i="20"/>
  <c r="V23" i="20"/>
  <c r="V44" i="20"/>
  <c r="V45" i="20"/>
  <c r="V56" i="20"/>
  <c r="R54" i="20"/>
  <c r="R55" i="20"/>
  <c r="R22" i="20"/>
  <c r="R23" i="20"/>
  <c r="R32" i="20"/>
  <c r="R44" i="20"/>
  <c r="R33" i="20"/>
  <c r="R45" i="20"/>
  <c r="R34" i="20"/>
  <c r="R21" i="20"/>
  <c r="R43" i="20"/>
  <c r="R56" i="20"/>
  <c r="H66" i="13"/>
  <c r="G57" i="13" s="1"/>
  <c r="N318" i="8"/>
  <c r="N239" i="8"/>
  <c r="N8" i="2"/>
  <c r="N12" i="2" s="1"/>
  <c r="N24" i="2" s="1"/>
  <c r="N237" i="8"/>
  <c r="L239" i="8"/>
  <c r="L318" i="8"/>
  <c r="L8" i="2"/>
  <c r="L12" i="2" s="1"/>
  <c r="L24" i="2" s="1"/>
  <c r="L237" i="8"/>
  <c r="J239" i="8"/>
  <c r="J318" i="8"/>
  <c r="J8" i="2"/>
  <c r="J12" i="2" s="1"/>
  <c r="J24" i="2" s="1"/>
  <c r="J237" i="8"/>
  <c r="AB239" i="8"/>
  <c r="AB318" i="8"/>
  <c r="AB8" i="2"/>
  <c r="AB12" i="2" s="1"/>
  <c r="AB24" i="2" s="1"/>
  <c r="AB237" i="8"/>
  <c r="C239" i="8"/>
  <c r="C8" i="2"/>
  <c r="C12" i="2" s="1"/>
  <c r="C24" i="2" s="1"/>
  <c r="C318" i="8"/>
  <c r="C237" i="8"/>
  <c r="AC239" i="8"/>
  <c r="AC318" i="8"/>
  <c r="AC8" i="2"/>
  <c r="AC12" i="2" s="1"/>
  <c r="AC24" i="2" s="1"/>
  <c r="AC237" i="8"/>
  <c r="Q239" i="8"/>
  <c r="Q8" i="2"/>
  <c r="Q12" i="2" s="1"/>
  <c r="Q24" i="2" s="1"/>
  <c r="Q318" i="8"/>
  <c r="Q237" i="8"/>
  <c r="AA239" i="8"/>
  <c r="AA318" i="8"/>
  <c r="AA8" i="2"/>
  <c r="AA12" i="2" s="1"/>
  <c r="AA24" i="2" s="1"/>
  <c r="AA237" i="8"/>
  <c r="S239" i="8"/>
  <c r="S318" i="8"/>
  <c r="S8" i="2"/>
  <c r="S12" i="2" s="1"/>
  <c r="S24" i="2" s="1"/>
  <c r="S237" i="8"/>
  <c r="AH239" i="8"/>
  <c r="AH8" i="2"/>
  <c r="AH12" i="2" s="1"/>
  <c r="AH24" i="2" s="1"/>
  <c r="AH318" i="8"/>
  <c r="AH237" i="8"/>
  <c r="AD239" i="8"/>
  <c r="AD318" i="8"/>
  <c r="AD8" i="2"/>
  <c r="AD12" i="2" s="1"/>
  <c r="AD24" i="2" s="1"/>
  <c r="AD237" i="8"/>
  <c r="R318" i="8"/>
  <c r="R239" i="8"/>
  <c r="R8" i="2"/>
  <c r="R12" i="2" s="1"/>
  <c r="R24" i="2" s="1"/>
  <c r="R237" i="8"/>
  <c r="D239" i="8"/>
  <c r="D318" i="8"/>
  <c r="D8" i="2"/>
  <c r="D12" i="2" s="1"/>
  <c r="D24" i="2" s="1"/>
  <c r="D237" i="8"/>
  <c r="G33" i="20"/>
  <c r="G55" i="20"/>
  <c r="G56" i="20"/>
  <c r="G44" i="20"/>
  <c r="G32" i="20"/>
  <c r="G43" i="20"/>
  <c r="G22" i="20"/>
  <c r="G23" i="20"/>
  <c r="G34" i="20"/>
  <c r="G45" i="20"/>
  <c r="G54" i="20"/>
  <c r="G21" i="20"/>
  <c r="Q32" i="20"/>
  <c r="Q22" i="20"/>
  <c r="Q44" i="20"/>
  <c r="Q56" i="20"/>
  <c r="Q55" i="20"/>
  <c r="Q34" i="20"/>
  <c r="Q54" i="20"/>
  <c r="Q33" i="20"/>
  <c r="Q43" i="20"/>
  <c r="Q45" i="20"/>
  <c r="Q21" i="20"/>
  <c r="Q23" i="20"/>
  <c r="AJ28" i="20"/>
  <c r="AJ39" i="20"/>
  <c r="AJ18" i="20"/>
  <c r="AJ50" i="20"/>
  <c r="AJ40" i="20"/>
  <c r="AJ49" i="20"/>
  <c r="AJ27" i="20"/>
  <c r="AJ38" i="20"/>
  <c r="AJ17" i="20"/>
  <c r="AJ29" i="20"/>
  <c r="AJ51" i="20"/>
  <c r="AJ16" i="20"/>
  <c r="AH33" i="20"/>
  <c r="AH45" i="20"/>
  <c r="AH34" i="20"/>
  <c r="AH56" i="20"/>
  <c r="AH44" i="20"/>
  <c r="AH23" i="20"/>
  <c r="AH54" i="20"/>
  <c r="AH55" i="20"/>
  <c r="AH43" i="20"/>
  <c r="AH32" i="20"/>
  <c r="AH22" i="20"/>
  <c r="AH21" i="20"/>
  <c r="Z33" i="20"/>
  <c r="Z45" i="20"/>
  <c r="Z43" i="20"/>
  <c r="Z34" i="20"/>
  <c r="Z23" i="20"/>
  <c r="Z21" i="20"/>
  <c r="Z54" i="20"/>
  <c r="Z55" i="20"/>
  <c r="Z56" i="20"/>
  <c r="Z22" i="20"/>
  <c r="Z32" i="20"/>
  <c r="Z44" i="20"/>
  <c r="C44" i="20"/>
  <c r="C32" i="20"/>
  <c r="C22" i="20"/>
  <c r="C33" i="20"/>
  <c r="C45" i="20"/>
  <c r="C34" i="20"/>
  <c r="C55" i="20"/>
  <c r="C56" i="20"/>
  <c r="C23" i="20"/>
  <c r="C21" i="20"/>
  <c r="C43" i="20"/>
  <c r="C54" i="20"/>
  <c r="H43" i="20"/>
  <c r="H56" i="20"/>
  <c r="H32" i="20"/>
  <c r="H33" i="20"/>
  <c r="H34" i="20"/>
  <c r="H54" i="20"/>
  <c r="H23" i="20"/>
  <c r="H22" i="20"/>
  <c r="H21" i="20"/>
  <c r="H44" i="20"/>
  <c r="H45" i="20"/>
  <c r="H55" i="20"/>
  <c r="K32" i="20"/>
  <c r="K23" i="20"/>
  <c r="K33" i="20"/>
  <c r="K43" i="20"/>
  <c r="K21" i="20"/>
  <c r="K56" i="20"/>
  <c r="K22" i="20"/>
  <c r="K44" i="20"/>
  <c r="K54" i="20"/>
  <c r="K45" i="20"/>
  <c r="K55" i="20"/>
  <c r="K34" i="20"/>
  <c r="M22" i="20"/>
  <c r="M33" i="20"/>
  <c r="M43" i="20"/>
  <c r="M32" i="20"/>
  <c r="M21" i="20"/>
  <c r="M34" i="20"/>
  <c r="M23" i="20"/>
  <c r="M55" i="20"/>
  <c r="M44" i="20"/>
  <c r="M56" i="20"/>
  <c r="M54" i="20"/>
  <c r="M45" i="20"/>
  <c r="S55" i="20"/>
  <c r="S34" i="20"/>
  <c r="S44" i="20"/>
  <c r="S32" i="20"/>
  <c r="S21" i="20"/>
  <c r="S54" i="20"/>
  <c r="S22" i="20"/>
  <c r="S43" i="20"/>
  <c r="S33" i="20"/>
  <c r="S56" i="20"/>
  <c r="S23" i="20"/>
  <c r="S45" i="20"/>
  <c r="E32" i="20"/>
  <c r="E22" i="20"/>
  <c r="E44" i="20"/>
  <c r="E23" i="20"/>
  <c r="E56" i="20"/>
  <c r="E21" i="20"/>
  <c r="E54" i="20"/>
  <c r="E33" i="20"/>
  <c r="E43" i="20"/>
  <c r="E34" i="20"/>
  <c r="E45" i="20"/>
  <c r="E55" i="20"/>
  <c r="M254" i="8"/>
  <c r="D25" i="13" s="1"/>
  <c r="M255" i="8"/>
  <c r="D26" i="13" s="1"/>
  <c r="C12" i="19"/>
  <c r="AC34" i="20"/>
  <c r="AC44" i="20"/>
  <c r="AC32" i="20"/>
  <c r="AC56" i="20"/>
  <c r="AC55" i="20"/>
  <c r="AC23" i="20"/>
  <c r="AC54" i="20"/>
  <c r="AC33" i="20"/>
  <c r="AC43" i="20"/>
  <c r="AC45" i="20"/>
  <c r="AC21" i="20"/>
  <c r="AC22" i="20"/>
  <c r="Z239" i="8"/>
  <c r="Z318" i="8"/>
  <c r="Z8" i="2"/>
  <c r="Z12" i="2" s="1"/>
  <c r="Z24" i="2" s="1"/>
  <c r="Z237" i="8"/>
  <c r="V239" i="8"/>
  <c r="V8" i="2"/>
  <c r="V12" i="2" s="1"/>
  <c r="V24" i="2" s="1"/>
  <c r="V318" i="8"/>
  <c r="V237" i="8"/>
  <c r="N56" i="20"/>
  <c r="N54" i="20"/>
  <c r="N43" i="20"/>
  <c r="N32" i="20"/>
  <c r="N23" i="20"/>
  <c r="N21" i="20"/>
  <c r="N33" i="20"/>
  <c r="N45" i="20"/>
  <c r="N34" i="20"/>
  <c r="N55" i="20"/>
  <c r="N44" i="20"/>
  <c r="N22" i="20"/>
  <c r="AD33" i="20"/>
  <c r="AD45" i="20"/>
  <c r="AD34" i="20"/>
  <c r="AD55" i="20"/>
  <c r="AD44" i="20"/>
  <c r="AD23" i="20"/>
  <c r="AD56" i="20"/>
  <c r="AD54" i="20"/>
  <c r="AD43" i="20"/>
  <c r="AD32" i="20"/>
  <c r="AD21" i="20"/>
  <c r="AD22" i="20"/>
  <c r="P23" i="20"/>
  <c r="P22" i="20"/>
  <c r="P21" i="20"/>
  <c r="P44" i="20"/>
  <c r="P55" i="20"/>
  <c r="P34" i="20"/>
  <c r="P43" i="20"/>
  <c r="P56" i="20"/>
  <c r="P32" i="20"/>
  <c r="P54" i="20"/>
  <c r="P33" i="20"/>
  <c r="P45" i="20"/>
  <c r="F33" i="20"/>
  <c r="F54" i="20"/>
  <c r="F21" i="20"/>
  <c r="F32" i="20"/>
  <c r="F56" i="20"/>
  <c r="F45" i="20"/>
  <c r="F23" i="20"/>
  <c r="F43" i="20"/>
  <c r="F34" i="20"/>
  <c r="F55" i="20"/>
  <c r="F44" i="20"/>
  <c r="F22" i="20"/>
  <c r="Y23" i="20"/>
  <c r="Y43" i="20"/>
  <c r="Y32" i="20"/>
  <c r="Y56" i="20"/>
  <c r="Y22" i="20"/>
  <c r="Y34" i="20"/>
  <c r="Y44" i="20"/>
  <c r="Y33" i="20"/>
  <c r="Y45" i="20"/>
  <c r="Y21" i="20"/>
  <c r="Y54" i="20"/>
  <c r="Y55" i="20"/>
  <c r="AJ245" i="8"/>
  <c r="AJ247" i="8" s="1"/>
  <c r="AJ253" i="8" s="1"/>
  <c r="AJ33" i="2"/>
  <c r="AJ161" i="5"/>
  <c r="AJ194" i="8"/>
  <c r="AJ196" i="8" s="1"/>
  <c r="AJ200" i="8" s="1"/>
  <c r="AJ56" i="20" l="1"/>
  <c r="AJ34" i="20"/>
  <c r="AJ44" i="20"/>
  <c r="F73" i="20"/>
  <c r="E73" i="20"/>
  <c r="F66" i="20"/>
  <c r="E66" i="20"/>
  <c r="E65" i="20"/>
  <c r="F65" i="20"/>
  <c r="F60" i="20"/>
  <c r="E60" i="20"/>
  <c r="F62" i="20"/>
  <c r="E62" i="20"/>
  <c r="E61" i="20"/>
  <c r="F61" i="20"/>
  <c r="F70" i="20"/>
  <c r="E70" i="20"/>
  <c r="E68" i="20"/>
  <c r="F68" i="20"/>
  <c r="E72" i="20"/>
  <c r="F72" i="20"/>
  <c r="F74" i="20"/>
  <c r="E74" i="20"/>
  <c r="F69" i="20"/>
  <c r="E69" i="20"/>
  <c r="E64" i="20"/>
  <c r="F64" i="20"/>
  <c r="C25" i="2"/>
  <c r="D25" i="2" s="1"/>
  <c r="C159" i="1" s="1"/>
  <c r="AJ188" i="8"/>
  <c r="C330" i="8"/>
  <c r="C321" i="8" s="1"/>
  <c r="C320" i="8" s="1"/>
  <c r="AJ54" i="20"/>
  <c r="AJ33" i="20"/>
  <c r="AJ22" i="20"/>
  <c r="AJ45" i="20"/>
  <c r="AJ32" i="20"/>
  <c r="AJ43" i="20"/>
  <c r="AJ55" i="20"/>
  <c r="AJ21" i="20"/>
  <c r="B211" i="8"/>
  <c r="B313" i="8"/>
  <c r="B219" i="8"/>
  <c r="C13" i="19"/>
  <c r="AK27" i="20"/>
  <c r="AK16" i="20"/>
  <c r="AK38" i="20"/>
  <c r="AK40" i="20"/>
  <c r="AK39" i="20"/>
  <c r="AK17" i="20"/>
  <c r="AK51" i="20"/>
  <c r="AK49" i="20"/>
  <c r="AK50" i="20"/>
  <c r="AK29" i="20"/>
  <c r="AK28" i="20"/>
  <c r="AK18" i="20"/>
  <c r="AJ169" i="5"/>
  <c r="AJ32" i="2"/>
  <c r="AJ36" i="2" s="1"/>
  <c r="AJ48" i="2" s="1"/>
  <c r="AJ15" i="21"/>
  <c r="AJ16" i="21" s="1"/>
  <c r="AJ27" i="21" s="1"/>
  <c r="AK45" i="20"/>
  <c r="AK55" i="20"/>
  <c r="AK21" i="20"/>
  <c r="AK44" i="20"/>
  <c r="AK33" i="20"/>
  <c r="AK54" i="20"/>
  <c r="AK23" i="20"/>
  <c r="AK22" i="20"/>
  <c r="AK34" i="20"/>
  <c r="AK32" i="20"/>
  <c r="AK56" i="20"/>
  <c r="AK43" i="20"/>
  <c r="C311" i="8"/>
  <c r="C310" i="8" s="1"/>
  <c r="G59" i="13"/>
  <c r="G61" i="13"/>
  <c r="G60" i="13"/>
  <c r="G58" i="13"/>
  <c r="B317" i="8"/>
  <c r="B315" i="8" s="1"/>
  <c r="C319" i="8"/>
  <c r="D319" i="8" s="1"/>
  <c r="E319" i="8" s="1"/>
  <c r="F319" i="8" s="1"/>
  <c r="G319" i="8" s="1"/>
  <c r="H319" i="8" s="1"/>
  <c r="I319" i="8" s="1"/>
  <c r="J319" i="8" s="1"/>
  <c r="K319" i="8" s="1"/>
  <c r="L319" i="8" s="1"/>
  <c r="M319" i="8" s="1"/>
  <c r="N319" i="8" s="1"/>
  <c r="O319" i="8" s="1"/>
  <c r="P319" i="8" s="1"/>
  <c r="Q319" i="8" s="1"/>
  <c r="R319" i="8" s="1"/>
  <c r="S319" i="8" s="1"/>
  <c r="T319" i="8" s="1"/>
  <c r="U319" i="8" s="1"/>
  <c r="V319" i="8" s="1"/>
  <c r="W319" i="8" s="1"/>
  <c r="X319" i="8" s="1"/>
  <c r="Y319" i="8" s="1"/>
  <c r="Z319" i="8" s="1"/>
  <c r="AA319" i="8" s="1"/>
  <c r="AB319" i="8" s="1"/>
  <c r="AC319" i="8" s="1"/>
  <c r="AD319" i="8" s="1"/>
  <c r="AE319" i="8" s="1"/>
  <c r="AF319" i="8" s="1"/>
  <c r="AG319" i="8" s="1"/>
  <c r="AH319" i="8" s="1"/>
  <c r="AI319" i="8" s="1"/>
  <c r="AJ319" i="8" s="1"/>
  <c r="AJ239" i="8"/>
  <c r="AJ8" i="2"/>
  <c r="AJ12" i="2" s="1"/>
  <c r="AJ24" i="2" s="1"/>
  <c r="AJ318" i="8"/>
  <c r="AJ237" i="8"/>
  <c r="AI49" i="2"/>
  <c r="U317" i="8" l="1"/>
  <c r="U315" i="8" s="1"/>
  <c r="U233" i="8" s="1"/>
  <c r="W317" i="8"/>
  <c r="W315" i="8" s="1"/>
  <c r="W233" i="8" s="1"/>
  <c r="D330" i="8"/>
  <c r="D321" i="8" s="1"/>
  <c r="D320" i="8" s="1"/>
  <c r="B159" i="1"/>
  <c r="D311" i="8"/>
  <c r="D310" i="8" s="1"/>
  <c r="D211" i="8" s="1"/>
  <c r="E25" i="2"/>
  <c r="E311" i="8" s="1"/>
  <c r="E310" i="8" s="1"/>
  <c r="G317" i="8"/>
  <c r="G315" i="8" s="1"/>
  <c r="G233" i="8" s="1"/>
  <c r="K317" i="8"/>
  <c r="K315" i="8" s="1"/>
  <c r="K229" i="8" s="1"/>
  <c r="E317" i="8"/>
  <c r="E315" i="8" s="1"/>
  <c r="E233" i="8" s="1"/>
  <c r="M317" i="8"/>
  <c r="M315" i="8" s="1"/>
  <c r="M233" i="8" s="1"/>
  <c r="AI317" i="8"/>
  <c r="AI315" i="8" s="1"/>
  <c r="AI229" i="8" s="1"/>
  <c r="I317" i="8"/>
  <c r="I315" i="8" s="1"/>
  <c r="I233" i="8" s="1"/>
  <c r="AJ317" i="8"/>
  <c r="AJ315" i="8" s="1"/>
  <c r="AJ229" i="8" s="1"/>
  <c r="F317" i="8"/>
  <c r="F315" i="8" s="1"/>
  <c r="F233" i="8" s="1"/>
  <c r="G66" i="13"/>
  <c r="H317" i="8"/>
  <c r="H315" i="8" s="1"/>
  <c r="H233" i="8" s="1"/>
  <c r="T317" i="8"/>
  <c r="T315" i="8" s="1"/>
  <c r="T229" i="8" s="1"/>
  <c r="D159" i="1"/>
  <c r="G229" i="8"/>
  <c r="B233" i="8"/>
  <c r="B229" i="8"/>
  <c r="J317" i="8"/>
  <c r="J315" i="8" s="1"/>
  <c r="AH317" i="8"/>
  <c r="AH315" i="8" s="1"/>
  <c r="R317" i="8"/>
  <c r="R315" i="8" s="1"/>
  <c r="V317" i="8"/>
  <c r="V315" i="8" s="1"/>
  <c r="AJ49" i="2"/>
  <c r="AG317" i="8"/>
  <c r="AG315" i="8" s="1"/>
  <c r="AF317" i="8"/>
  <c r="AF315" i="8" s="1"/>
  <c r="P317" i="8"/>
  <c r="P315" i="8" s="1"/>
  <c r="B225" i="8"/>
  <c r="B235" i="8"/>
  <c r="B221" i="8"/>
  <c r="B320" i="8"/>
  <c r="B324" i="8" s="1"/>
  <c r="B325" i="8" s="1"/>
  <c r="N317" i="8"/>
  <c r="N315" i="8" s="1"/>
  <c r="AC317" i="8"/>
  <c r="AC315" i="8" s="1"/>
  <c r="AA317" i="8"/>
  <c r="AA315" i="8" s="1"/>
  <c r="D317" i="8"/>
  <c r="D315" i="8" s="1"/>
  <c r="L317" i="8"/>
  <c r="L315" i="8" s="1"/>
  <c r="AB317" i="8"/>
  <c r="AB315" i="8" s="1"/>
  <c r="C211" i="8"/>
  <c r="C219" i="8"/>
  <c r="C313" i="8"/>
  <c r="Q317" i="8"/>
  <c r="Q315" i="8" s="1"/>
  <c r="O317" i="8"/>
  <c r="O315" i="8" s="1"/>
  <c r="AE317" i="8"/>
  <c r="AE315" i="8" s="1"/>
  <c r="Y317" i="8"/>
  <c r="Y315" i="8" s="1"/>
  <c r="X317" i="8"/>
  <c r="X315" i="8" s="1"/>
  <c r="C317" i="8"/>
  <c r="C315" i="8" s="1"/>
  <c r="S317" i="8"/>
  <c r="S315" i="8" s="1"/>
  <c r="AD317" i="8"/>
  <c r="AD315" i="8" s="1"/>
  <c r="Z317" i="8"/>
  <c r="Z315" i="8" s="1"/>
  <c r="AJ233" i="8" l="1"/>
  <c r="E229" i="8"/>
  <c r="AI233" i="8"/>
  <c r="U229" i="8"/>
  <c r="I229" i="8"/>
  <c r="M229" i="8"/>
  <c r="W229" i="8"/>
  <c r="F25" i="2"/>
  <c r="F311" i="8" s="1"/>
  <c r="F310" i="8" s="1"/>
  <c r="D219" i="8"/>
  <c r="E330" i="8"/>
  <c r="E321" i="8" s="1"/>
  <c r="E320" i="8" s="1"/>
  <c r="F229" i="8"/>
  <c r="K233" i="8"/>
  <c r="D313" i="8"/>
  <c r="D225" i="8" s="1"/>
  <c r="T233" i="8"/>
  <c r="H229" i="8"/>
  <c r="C229" i="8"/>
  <c r="C324" i="8"/>
  <c r="C325" i="8" s="1"/>
  <c r="C227" i="8"/>
  <c r="C233" i="8"/>
  <c r="AE233" i="8"/>
  <c r="AE229" i="8"/>
  <c r="Z233" i="8"/>
  <c r="Z229" i="8"/>
  <c r="S233" i="8"/>
  <c r="S229" i="8"/>
  <c r="X233" i="8"/>
  <c r="X229" i="8"/>
  <c r="Y233" i="8"/>
  <c r="Y229" i="8"/>
  <c r="O233" i="8"/>
  <c r="O229" i="8"/>
  <c r="Q229" i="8"/>
  <c r="Q233" i="8"/>
  <c r="AB229" i="8"/>
  <c r="AB233" i="8"/>
  <c r="D229" i="8"/>
  <c r="D227" i="8"/>
  <c r="D233" i="8"/>
  <c r="D324" i="8"/>
  <c r="D325" i="8" s="1"/>
  <c r="AC233" i="8"/>
  <c r="AC229" i="8"/>
  <c r="P233" i="8"/>
  <c r="P229" i="8"/>
  <c r="AG233" i="8"/>
  <c r="AG229" i="8"/>
  <c r="V229" i="8"/>
  <c r="V233" i="8"/>
  <c r="R229" i="8"/>
  <c r="R233" i="8"/>
  <c r="J229" i="8"/>
  <c r="J233" i="8"/>
  <c r="B227" i="8"/>
  <c r="E211" i="8"/>
  <c r="E219" i="8"/>
  <c r="E313" i="8"/>
  <c r="AD233" i="8"/>
  <c r="AD229" i="8"/>
  <c r="G25" i="2"/>
  <c r="C221" i="8"/>
  <c r="C225" i="8"/>
  <c r="C235" i="8"/>
  <c r="L229" i="8"/>
  <c r="L233" i="8"/>
  <c r="AA229" i="8"/>
  <c r="AA233" i="8"/>
  <c r="N233" i="8"/>
  <c r="N229" i="8"/>
  <c r="AF229" i="8"/>
  <c r="AF233" i="8"/>
  <c r="AH229" i="8"/>
  <c r="AH233" i="8"/>
  <c r="E159" i="1" l="1"/>
  <c r="F330" i="8"/>
  <c r="G330" i="8" s="1"/>
  <c r="D235" i="8"/>
  <c r="D221" i="8"/>
  <c r="F219" i="8"/>
  <c r="F211" i="8"/>
  <c r="F313" i="8"/>
  <c r="E235" i="8"/>
  <c r="E225" i="8"/>
  <c r="E221" i="8"/>
  <c r="E227" i="8"/>
  <c r="E324" i="8"/>
  <c r="E325" i="8" s="1"/>
  <c r="G311" i="8"/>
  <c r="G310" i="8" s="1"/>
  <c r="F159" i="1"/>
  <c r="H25" i="2"/>
  <c r="F321" i="8"/>
  <c r="F320" i="8" s="1"/>
  <c r="G321" i="8" l="1"/>
  <c r="G320" i="8" s="1"/>
  <c r="H330" i="8"/>
  <c r="G159" i="1"/>
  <c r="H311" i="8"/>
  <c r="H310" i="8" s="1"/>
  <c r="I25" i="2"/>
  <c r="G219" i="8"/>
  <c r="G211" i="8"/>
  <c r="G313" i="8"/>
  <c r="G209" i="8"/>
  <c r="F225" i="8"/>
  <c r="F221" i="8"/>
  <c r="F235" i="8"/>
  <c r="F227" i="8"/>
  <c r="F324" i="8"/>
  <c r="F325" i="8" s="1"/>
  <c r="G221" i="8" l="1"/>
  <c r="G225" i="8"/>
  <c r="G235" i="8"/>
  <c r="H211" i="8"/>
  <c r="H219" i="8"/>
  <c r="H313" i="8"/>
  <c r="H209" i="8"/>
  <c r="H321" i="8"/>
  <c r="H320" i="8" s="1"/>
  <c r="I330" i="8"/>
  <c r="H159" i="1"/>
  <c r="I311" i="8"/>
  <c r="I310" i="8" s="1"/>
  <c r="J25" i="2"/>
  <c r="G227" i="8"/>
  <c r="G324" i="8"/>
  <c r="G325" i="8" s="1"/>
  <c r="H227" i="8" l="1"/>
  <c r="H324" i="8"/>
  <c r="H325" i="8" s="1"/>
  <c r="H225" i="8"/>
  <c r="H235" i="8"/>
  <c r="H221" i="8"/>
  <c r="J311" i="8"/>
  <c r="J310" i="8" s="1"/>
  <c r="K25" i="2"/>
  <c r="I211" i="8"/>
  <c r="I219" i="8"/>
  <c r="I313" i="8"/>
  <c r="I209" i="8"/>
  <c r="I321" i="8"/>
  <c r="I320" i="8" s="1"/>
  <c r="J330" i="8"/>
  <c r="J321" i="8" l="1"/>
  <c r="J320" i="8" s="1"/>
  <c r="K330" i="8"/>
  <c r="J211" i="8"/>
  <c r="J219" i="8"/>
  <c r="J313" i="8"/>
  <c r="J209" i="8"/>
  <c r="I227" i="8"/>
  <c r="I324" i="8"/>
  <c r="I325" i="8" s="1"/>
  <c r="I235" i="8"/>
  <c r="I221" i="8"/>
  <c r="I225" i="8"/>
  <c r="K311" i="8"/>
  <c r="K310" i="8" s="1"/>
  <c r="L25" i="2"/>
  <c r="K211" i="8" l="1"/>
  <c r="K219" i="8"/>
  <c r="K313" i="8"/>
  <c r="K209" i="8"/>
  <c r="K321" i="8"/>
  <c r="K320" i="8" s="1"/>
  <c r="L330" i="8"/>
  <c r="L311" i="8"/>
  <c r="L310" i="8" s="1"/>
  <c r="M25" i="2"/>
  <c r="J221" i="8"/>
  <c r="J225" i="8"/>
  <c r="J235" i="8"/>
  <c r="J227" i="8"/>
  <c r="J324" i="8"/>
  <c r="J325" i="8" s="1"/>
  <c r="M311" i="8" l="1"/>
  <c r="M310" i="8" s="1"/>
  <c r="N25" i="2"/>
  <c r="L321" i="8"/>
  <c r="L320" i="8" s="1"/>
  <c r="M330" i="8"/>
  <c r="L211" i="8"/>
  <c r="L219" i="8"/>
  <c r="L313" i="8"/>
  <c r="L209" i="8"/>
  <c r="K227" i="8"/>
  <c r="K324" i="8"/>
  <c r="K325" i="8" s="1"/>
  <c r="K235" i="8"/>
  <c r="K221" i="8"/>
  <c r="K225" i="8"/>
  <c r="M321" i="8" l="1"/>
  <c r="M320" i="8" s="1"/>
  <c r="N330" i="8"/>
  <c r="N311" i="8"/>
  <c r="N310" i="8" s="1"/>
  <c r="O25" i="2"/>
  <c r="L225" i="8"/>
  <c r="L221" i="8"/>
  <c r="L235" i="8"/>
  <c r="L227" i="8"/>
  <c r="L324" i="8"/>
  <c r="L325" i="8" s="1"/>
  <c r="M219" i="8"/>
  <c r="M211" i="8"/>
  <c r="M313" i="8"/>
  <c r="M209" i="8"/>
  <c r="M225" i="8" l="1"/>
  <c r="M235" i="8"/>
  <c r="M221" i="8"/>
  <c r="O311" i="8"/>
  <c r="O310" i="8" s="1"/>
  <c r="P25" i="2"/>
  <c r="N321" i="8"/>
  <c r="N320" i="8" s="1"/>
  <c r="O330" i="8"/>
  <c r="N211" i="8"/>
  <c r="N219" i="8"/>
  <c r="N313" i="8"/>
  <c r="N209" i="8"/>
  <c r="M324" i="8"/>
  <c r="M325" i="8" s="1"/>
  <c r="M227" i="8"/>
  <c r="N221" i="8" l="1"/>
  <c r="N235" i="8"/>
  <c r="N225" i="8"/>
  <c r="N227" i="8"/>
  <c r="N324" i="8"/>
  <c r="N325" i="8" s="1"/>
  <c r="O219" i="8"/>
  <c r="O211" i="8"/>
  <c r="O313" i="8"/>
  <c r="O209" i="8"/>
  <c r="O321" i="8"/>
  <c r="O320" i="8" s="1"/>
  <c r="P330" i="8"/>
  <c r="P311" i="8"/>
  <c r="P310" i="8" s="1"/>
  <c r="Q25" i="2"/>
  <c r="P211" i="8" l="1"/>
  <c r="P219" i="8"/>
  <c r="P313" i="8"/>
  <c r="P209" i="8"/>
  <c r="O227" i="8"/>
  <c r="O324" i="8"/>
  <c r="O325" i="8" s="1"/>
  <c r="O225" i="8"/>
  <c r="O221" i="8"/>
  <c r="O235" i="8"/>
  <c r="Q311" i="8"/>
  <c r="Q310" i="8" s="1"/>
  <c r="R25" i="2"/>
  <c r="Q330" i="8"/>
  <c r="P321" i="8"/>
  <c r="P320" i="8" s="1"/>
  <c r="Q321" i="8" l="1"/>
  <c r="Q320" i="8" s="1"/>
  <c r="R330" i="8"/>
  <c r="Q219" i="8"/>
  <c r="Q211" i="8"/>
  <c r="Q313" i="8"/>
  <c r="Q209" i="8"/>
  <c r="P227" i="8"/>
  <c r="P324" i="8"/>
  <c r="P325" i="8" s="1"/>
  <c r="R311" i="8"/>
  <c r="R310" i="8" s="1"/>
  <c r="S25" i="2"/>
  <c r="P221" i="8"/>
  <c r="P235" i="8"/>
  <c r="P225" i="8"/>
  <c r="S311" i="8" l="1"/>
  <c r="S310" i="8" s="1"/>
  <c r="T25" i="2"/>
  <c r="S330" i="8"/>
  <c r="R321" i="8"/>
  <c r="R320" i="8" s="1"/>
  <c r="R211" i="8"/>
  <c r="R219" i="8"/>
  <c r="R313" i="8"/>
  <c r="R209" i="8"/>
  <c r="Q225" i="8"/>
  <c r="Q235" i="8"/>
  <c r="Q221" i="8"/>
  <c r="Q227" i="8"/>
  <c r="Q324" i="8"/>
  <c r="Q325" i="8" s="1"/>
  <c r="R227" i="8" l="1"/>
  <c r="R324" i="8"/>
  <c r="R325" i="8" s="1"/>
  <c r="T311" i="8"/>
  <c r="T310" i="8" s="1"/>
  <c r="U25" i="2"/>
  <c r="R235" i="8"/>
  <c r="R221" i="8"/>
  <c r="R225" i="8"/>
  <c r="S321" i="8"/>
  <c r="S320" i="8" s="1"/>
  <c r="T330" i="8"/>
  <c r="S211" i="8"/>
  <c r="S219" i="8"/>
  <c r="S313" i="8"/>
  <c r="S209" i="8"/>
  <c r="S235" i="8" l="1"/>
  <c r="S221" i="8"/>
  <c r="S225" i="8"/>
  <c r="T321" i="8"/>
  <c r="T320" i="8" s="1"/>
  <c r="U330" i="8"/>
  <c r="U311" i="8"/>
  <c r="U310" i="8" s="1"/>
  <c r="V25" i="2"/>
  <c r="S324" i="8"/>
  <c r="S325" i="8" s="1"/>
  <c r="S227" i="8"/>
  <c r="T219" i="8"/>
  <c r="T211" i="8"/>
  <c r="T313" i="8"/>
  <c r="T209" i="8"/>
  <c r="T225" i="8" l="1"/>
  <c r="T235" i="8"/>
  <c r="T221" i="8"/>
  <c r="U211" i="8"/>
  <c r="U219" i="8"/>
  <c r="U313" i="8"/>
  <c r="U209" i="8"/>
  <c r="T324" i="8"/>
  <c r="T325" i="8" s="1"/>
  <c r="T227" i="8"/>
  <c r="V311" i="8"/>
  <c r="V310" i="8" s="1"/>
  <c r="W25" i="2"/>
  <c r="V330" i="8"/>
  <c r="U321" i="8"/>
  <c r="U320" i="8" s="1"/>
  <c r="U324" i="8" l="1"/>
  <c r="U325" i="8" s="1"/>
  <c r="U227" i="8"/>
  <c r="V219" i="8"/>
  <c r="V211" i="8"/>
  <c r="V313" i="8"/>
  <c r="V209" i="8"/>
  <c r="U221" i="8"/>
  <c r="U235" i="8"/>
  <c r="U225" i="8"/>
  <c r="W330" i="8"/>
  <c r="V321" i="8"/>
  <c r="V320" i="8" s="1"/>
  <c r="W311" i="8"/>
  <c r="W310" i="8" s="1"/>
  <c r="X25" i="2"/>
  <c r="X311" i="8" l="1"/>
  <c r="X310" i="8" s="1"/>
  <c r="Y25" i="2"/>
  <c r="W219" i="8"/>
  <c r="W211" i="8"/>
  <c r="W313" i="8"/>
  <c r="W209" i="8"/>
  <c r="W321" i="8"/>
  <c r="W320" i="8" s="1"/>
  <c r="X330" i="8"/>
  <c r="V227" i="8"/>
  <c r="V324" i="8"/>
  <c r="V325" i="8" s="1"/>
  <c r="V221" i="8"/>
  <c r="V225" i="8"/>
  <c r="V235" i="8"/>
  <c r="W227" i="8" l="1"/>
  <c r="W324" i="8"/>
  <c r="W325" i="8" s="1"/>
  <c r="W221" i="8"/>
  <c r="W225" i="8"/>
  <c r="W235" i="8"/>
  <c r="Y311" i="8"/>
  <c r="Y310" i="8" s="1"/>
  <c r="Z25" i="2"/>
  <c r="X321" i="8"/>
  <c r="X320" i="8" s="1"/>
  <c r="Y330" i="8"/>
  <c r="X219" i="8"/>
  <c r="X211" i="8"/>
  <c r="X313" i="8"/>
  <c r="X209" i="8"/>
  <c r="X235" i="8" l="1"/>
  <c r="X225" i="8"/>
  <c r="X221" i="8"/>
  <c r="X227" i="8"/>
  <c r="X324" i="8"/>
  <c r="X325" i="8" s="1"/>
  <c r="Y211" i="8"/>
  <c r="Y219" i="8"/>
  <c r="Y313" i="8"/>
  <c r="Y209" i="8"/>
  <c r="Y321" i="8"/>
  <c r="Y320" i="8" s="1"/>
  <c r="Z330" i="8"/>
  <c r="Z311" i="8"/>
  <c r="Z310" i="8" s="1"/>
  <c r="AA25" i="2"/>
  <c r="Z219" i="8" l="1"/>
  <c r="Z211" i="8"/>
  <c r="Z313" i="8"/>
  <c r="Z209" i="8"/>
  <c r="Y227" i="8"/>
  <c r="Y324" i="8"/>
  <c r="Y325" i="8" s="1"/>
  <c r="Y225" i="8"/>
  <c r="Y235" i="8"/>
  <c r="Y221" i="8"/>
  <c r="AA311" i="8"/>
  <c r="AA310" i="8" s="1"/>
  <c r="AB25" i="2"/>
  <c r="Z321" i="8"/>
  <c r="Z320" i="8" s="1"/>
  <c r="AA330" i="8"/>
  <c r="AA211" i="8" l="1"/>
  <c r="AA219" i="8"/>
  <c r="AA313" i="8"/>
  <c r="AA209" i="8"/>
  <c r="Z227" i="8"/>
  <c r="Z324" i="8"/>
  <c r="Z325" i="8" s="1"/>
  <c r="AA321" i="8"/>
  <c r="AA320" i="8" s="1"/>
  <c r="AB330" i="8"/>
  <c r="AB311" i="8"/>
  <c r="AB310" i="8" s="1"/>
  <c r="AC25" i="2"/>
  <c r="Z221" i="8"/>
  <c r="Z235" i="8"/>
  <c r="Z225" i="8"/>
  <c r="AC311" i="8" l="1"/>
  <c r="AC310" i="8" s="1"/>
  <c r="AD25" i="2"/>
  <c r="AB321" i="8"/>
  <c r="AB320" i="8" s="1"/>
  <c r="AC330" i="8"/>
  <c r="AB219" i="8"/>
  <c r="AB211" i="8"/>
  <c r="AB313" i="8"/>
  <c r="AB209" i="8"/>
  <c r="AA324" i="8"/>
  <c r="AA325" i="8" s="1"/>
  <c r="AA227" i="8"/>
  <c r="AA235" i="8"/>
  <c r="AA221" i="8"/>
  <c r="AA225" i="8"/>
  <c r="AC321" i="8" l="1"/>
  <c r="AC320" i="8" s="1"/>
  <c r="AD330" i="8"/>
  <c r="AD311" i="8"/>
  <c r="AD310" i="8" s="1"/>
  <c r="AE25" i="2"/>
  <c r="AB235" i="8"/>
  <c r="AB221" i="8"/>
  <c r="AB225" i="8"/>
  <c r="AB227" i="8"/>
  <c r="AB324" i="8"/>
  <c r="AB325" i="8" s="1"/>
  <c r="AC211" i="8"/>
  <c r="AC219" i="8"/>
  <c r="AC313" i="8"/>
  <c r="AC209" i="8"/>
  <c r="AC221" i="8" l="1"/>
  <c r="AC225" i="8"/>
  <c r="AC235" i="8"/>
  <c r="AE311" i="8"/>
  <c r="AE310" i="8" s="1"/>
  <c r="AF25" i="2"/>
  <c r="AE330" i="8"/>
  <c r="AD321" i="8"/>
  <c r="AD320" i="8" s="1"/>
  <c r="AD219" i="8"/>
  <c r="AD211" i="8"/>
  <c r="AD313" i="8"/>
  <c r="AD209" i="8"/>
  <c r="AC227" i="8"/>
  <c r="AC324" i="8"/>
  <c r="AC325" i="8" s="1"/>
  <c r="AD221" i="8" l="1"/>
  <c r="AD235" i="8"/>
  <c r="AD225" i="8"/>
  <c r="AE321" i="8"/>
  <c r="AE320" i="8" s="1"/>
  <c r="AF330" i="8"/>
  <c r="AE219" i="8"/>
  <c r="AE211" i="8"/>
  <c r="AE313" i="8"/>
  <c r="AE209" i="8"/>
  <c r="AD227" i="8"/>
  <c r="AD324" i="8"/>
  <c r="AD325" i="8" s="1"/>
  <c r="AF311" i="8"/>
  <c r="AF310" i="8" s="1"/>
  <c r="AG25" i="2"/>
  <c r="AE225" i="8" l="1"/>
  <c r="AE221" i="8"/>
  <c r="AE235" i="8"/>
  <c r="AE324" i="8"/>
  <c r="AE325" i="8" s="1"/>
  <c r="AE227" i="8"/>
  <c r="AF219" i="8"/>
  <c r="AF211" i="8"/>
  <c r="AF313" i="8"/>
  <c r="AF209" i="8"/>
  <c r="AG311" i="8"/>
  <c r="AG310" i="8" s="1"/>
  <c r="AH25" i="2"/>
  <c r="AF321" i="8"/>
  <c r="AF320" i="8" s="1"/>
  <c r="AG330" i="8"/>
  <c r="AF324" i="8" l="1"/>
  <c r="AF325" i="8" s="1"/>
  <c r="AF227" i="8"/>
  <c r="AF225" i="8"/>
  <c r="AF235" i="8"/>
  <c r="AF221" i="8"/>
  <c r="AG219" i="8"/>
  <c r="AG211" i="8"/>
  <c r="AG313" i="8"/>
  <c r="AG209" i="8"/>
  <c r="AG321" i="8"/>
  <c r="AG320" i="8" s="1"/>
  <c r="AH330" i="8"/>
  <c r="AH311" i="8"/>
  <c r="AH310" i="8" s="1"/>
  <c r="AI25" i="2"/>
  <c r="AH211" i="8" l="1"/>
  <c r="AH219" i="8"/>
  <c r="AH313" i="8"/>
  <c r="AH209" i="8"/>
  <c r="AG227" i="8"/>
  <c r="AG324" i="8"/>
  <c r="AG325" i="8" s="1"/>
  <c r="AG235" i="8"/>
  <c r="AG225" i="8"/>
  <c r="AG221" i="8"/>
  <c r="AI311" i="8"/>
  <c r="AI310" i="8" s="1"/>
  <c r="AJ25" i="2"/>
  <c r="AI330" i="8"/>
  <c r="AH321" i="8"/>
  <c r="AH320" i="8" s="1"/>
  <c r="AI219" i="8" l="1"/>
  <c r="AI211" i="8"/>
  <c r="AI313" i="8"/>
  <c r="AI209" i="8"/>
  <c r="AJ330" i="8"/>
  <c r="AJ321" i="8" s="1"/>
  <c r="AJ320" i="8" s="1"/>
  <c r="AI321" i="8"/>
  <c r="AI320" i="8" s="1"/>
  <c r="AH324" i="8"/>
  <c r="AH325" i="8" s="1"/>
  <c r="AH227" i="8"/>
  <c r="AJ311" i="8"/>
  <c r="AJ310" i="8" s="1"/>
  <c r="B4" i="14"/>
  <c r="AH221" i="8"/>
  <c r="AH235" i="8"/>
  <c r="AH225" i="8"/>
  <c r="AI324" i="8" l="1"/>
  <c r="AI325" i="8" s="1"/>
  <c r="AI227" i="8"/>
  <c r="AJ211" i="8"/>
  <c r="AJ219" i="8"/>
  <c r="AJ313" i="8"/>
  <c r="AJ209" i="8"/>
  <c r="AJ227" i="8"/>
  <c r="AJ324" i="8"/>
  <c r="AI221" i="8"/>
  <c r="AI225" i="8"/>
  <c r="AI235" i="8"/>
  <c r="AJ325" i="8" l="1"/>
  <c r="AJ235" i="8"/>
  <c r="AJ225" i="8"/>
  <c r="AJ221" i="8"/>
</calcChain>
</file>

<file path=xl/sharedStrings.xml><?xml version="1.0" encoding="utf-8"?>
<sst xmlns="http://schemas.openxmlformats.org/spreadsheetml/2006/main" count="1078" uniqueCount="652">
  <si>
    <t>Datu ievades lapa</t>
  </si>
  <si>
    <t>Finansējuma saņēmējs</t>
  </si>
  <si>
    <t>Projekta nosaukums</t>
  </si>
  <si>
    <t>Finansējuma saņēmēja juridiskā forma</t>
  </si>
  <si>
    <t>Komercsabiedrība</t>
  </si>
  <si>
    <t>Ilgtermiņa ieguldījumu nolietojums (gados)</t>
  </si>
  <si>
    <t>Ūdens un kanalizācijas vadi</t>
  </si>
  <si>
    <t>Rezervuāri un tilpnes</t>
  </si>
  <si>
    <t>Ēkas un būves</t>
  </si>
  <si>
    <t>Iekārtas un mašīnas</t>
  </si>
  <si>
    <t>Nemateriālie ieguldījumi</t>
  </si>
  <si>
    <t>Ekspluatācijas uzsākšanas gads</t>
  </si>
  <si>
    <t>Analīzes perioda ilgums, gadi</t>
  </si>
  <si>
    <t>PL atlikušais darbības laiks perioda beigās, gadi</t>
  </si>
  <si>
    <t>Vidējais mājsaimniecības locekļu skaits</t>
  </si>
  <si>
    <t>Vidējie mājsaimniecību ienākumi uz 1 locekli, mēn.</t>
  </si>
  <si>
    <t>Gadi</t>
  </si>
  <si>
    <t>Valsts budžeta dotācija</t>
  </si>
  <si>
    <t>Projektu finansēs ar aizņēmumu?</t>
  </si>
  <si>
    <t>Jā</t>
  </si>
  <si>
    <t>Nē</t>
  </si>
  <si>
    <t>Būvuzraudzība</t>
  </si>
  <si>
    <t>Autoruzraudzība</t>
  </si>
  <si>
    <t>PVN</t>
  </si>
  <si>
    <t>Pamatlīdzekļu nolietojuma aprēķins</t>
  </si>
  <si>
    <t>Citas ražošanas uzsākšanas izmaksas</t>
  </si>
  <si>
    <t>Esošo pamatlīdzekļu kopējā vērtība</t>
  </si>
  <si>
    <t>Esošo pamatlīdzekļu nolietojums ūdensapgādes pakalpojumiem</t>
  </si>
  <si>
    <t>Esošo pamatlīdzekļu nolietojums kanalizācijas pakalpojumi</t>
  </si>
  <si>
    <t>Ūdensapgādes pakalpojumi</t>
  </si>
  <si>
    <t>Mainīgās izmaksas</t>
  </si>
  <si>
    <t xml:space="preserve">    Materiāli un remontdarbu izmaksas</t>
  </si>
  <si>
    <t xml:space="preserve">    Elektroenerģija</t>
  </si>
  <si>
    <t xml:space="preserve">    Dabas resursu nodoklis</t>
  </si>
  <si>
    <t xml:space="preserve">    Pakalpojumi</t>
  </si>
  <si>
    <t>Fiksētās izmaksas</t>
  </si>
  <si>
    <t xml:space="preserve">    Darba algas</t>
  </si>
  <si>
    <t xml:space="preserve">    Darba devēja sociālais nodoklis</t>
  </si>
  <si>
    <t xml:space="preserve">    Citas fiksētās izmaksas</t>
  </si>
  <si>
    <t>Kanalizācijas pakalpojumi</t>
  </si>
  <si>
    <t>Debitoru parādu īpatsvars, %</t>
  </si>
  <si>
    <t>Aprēķinātais tarifu īpatsvars mājsaimniecību ienākumos:</t>
  </si>
  <si>
    <t>Tarifa aprēķinā ir iekļauts</t>
  </si>
  <si>
    <t>Tarifā iekļautā rentabilitāte</t>
  </si>
  <si>
    <t>Kopā</t>
  </si>
  <si>
    <t>Fiziskām personām</t>
  </si>
  <si>
    <t>Juridiskām personām</t>
  </si>
  <si>
    <t>Makroekonomiskie pieņēmumi</t>
  </si>
  <si>
    <t>Indekss</t>
  </si>
  <si>
    <t>Kopējā pamatkapitāla veidošanas deflators,%</t>
  </si>
  <si>
    <t>PVN ūdenssaimniecības pakalpojumiem</t>
  </si>
  <si>
    <t>Darba devēja sociālais nodoklis</t>
  </si>
  <si>
    <t>Uzņēmumu ienākuma nodoklis</t>
  </si>
  <si>
    <t>8.1. Saimnieciskās darbības naudas plūsma</t>
  </si>
  <si>
    <t>9.10. Peļņa vai zaudējumi pirms nodokļiem</t>
  </si>
  <si>
    <t>8.2. Debitoru parādi</t>
  </si>
  <si>
    <t>8.3. Pamatlīdzekļu nolietojums</t>
  </si>
  <si>
    <t>9.3. Citi ieņēmumi</t>
  </si>
  <si>
    <t>8.4. Saimnieciskās darbības rezultāts</t>
  </si>
  <si>
    <t>8.5. Investīciju darbības naudas plūsma</t>
  </si>
  <si>
    <t>1.7. Investīcijas pamatlīdzekļos</t>
  </si>
  <si>
    <t>8.6. Investīciju darbības rezultāts</t>
  </si>
  <si>
    <t>8.7. Finansiālās darbības naudas plūsma</t>
  </si>
  <si>
    <t>3.9. Kopā finanšu avoti</t>
  </si>
  <si>
    <t>8.8. Finansiālās darbības rezultāts</t>
  </si>
  <si>
    <t>8.9.Naudas un tās ekvivalentu izmaiņas pārskata perioda laikā</t>
  </si>
  <si>
    <t>8.10.Naudas un tās atlikumu atlikums pārskata perioda beigās</t>
  </si>
  <si>
    <t>2.1. Ūdensapgādes pakalpojumi</t>
  </si>
  <si>
    <t>2.2. Materiāli un remontdarbu izmaksas</t>
  </si>
  <si>
    <t>2.3. Elektroenerģija</t>
  </si>
  <si>
    <t>2.4. Dabas resursu nodoklis</t>
  </si>
  <si>
    <t>2.5. Pakalpojumi</t>
  </si>
  <si>
    <t>2.7.Kanalizācijas pakalpojumi</t>
  </si>
  <si>
    <t>2.8. Materiāli un remontdarbu izmaksas</t>
  </si>
  <si>
    <t>2.9. Elektroenerģija</t>
  </si>
  <si>
    <t>2.10. Dabas resursu nodoklis</t>
  </si>
  <si>
    <t>2.11. Pakalpojumi</t>
  </si>
  <si>
    <t>2.13. Kopā mainīgās izmaksas</t>
  </si>
  <si>
    <t>2.14.Ūdensapgādes pakalpojumi</t>
  </si>
  <si>
    <t>2.15. Darba algas</t>
  </si>
  <si>
    <t>2.16. Darba devēja sociālais nodoklis</t>
  </si>
  <si>
    <t>2.17. Citas fiksētās izmaksas</t>
  </si>
  <si>
    <t>2.18.Kanalizācijas pakalpojumi</t>
  </si>
  <si>
    <t>2.19. Darba algas</t>
  </si>
  <si>
    <t>2.20. Darba devēja sociālais nodoklis</t>
  </si>
  <si>
    <t>2.21. Citas fiksētās izmaksas</t>
  </si>
  <si>
    <t>2.22. Kopā fiksētās izmaksas</t>
  </si>
  <si>
    <t>2.23. Kopā saimnieciskās pamatdarbības izdevumi</t>
  </si>
  <si>
    <t>2.24. Mājsaimniecības</t>
  </si>
  <si>
    <t>2.25. Iestādes</t>
  </si>
  <si>
    <t>2.26. Uzņēmumi</t>
  </si>
  <si>
    <t>2.27. Kopā ūdensapgādes pakalpojumi</t>
  </si>
  <si>
    <t>2.28. Mājsaimniecības</t>
  </si>
  <si>
    <t>2.29. Iestādes</t>
  </si>
  <si>
    <t>2.30. Uzņēmumi</t>
  </si>
  <si>
    <t>2.31. Kopā kanalizācijas pakalpojumi</t>
  </si>
  <si>
    <t>2.32. Saimnieciskās pamatdarbības ieņēmumi</t>
  </si>
  <si>
    <t>2.33. Saimnieciskās pamatdarbības rezultāts</t>
  </si>
  <si>
    <t>Pie tarifu apjoma, kas sedz pilnas sistēmas izmaksas</t>
  </si>
  <si>
    <t>11.2. Ūdens patēriņš (m3/uz mājsaimniecību mēnesī)</t>
  </si>
  <si>
    <t>11.5. Notekūdeņu apjoms (m3/uz mājsaimniecību mēnesī)</t>
  </si>
  <si>
    <t>11.8. Kopā izdevumi ūdenssaimniecības pakalpojumiem</t>
  </si>
  <si>
    <t>11.9. Izdevumi % no mājsaimn.vidējiem mēn. ienākumiem</t>
  </si>
  <si>
    <t>Finanšu modeļa aprēķinu tabulas</t>
  </si>
  <si>
    <t>Ūdensapgādes  sistēma</t>
  </si>
  <si>
    <t xml:space="preserve">    Sākotnējā vērtība</t>
  </si>
  <si>
    <t xml:space="preserve">    Nolietojuma likme</t>
  </si>
  <si>
    <t xml:space="preserve">    Nolietojums gadā</t>
  </si>
  <si>
    <t xml:space="preserve">    Nolietojums uzkrājošā formā</t>
  </si>
  <si>
    <t xml:space="preserve">    Atlikuma vērtība</t>
  </si>
  <si>
    <t>Kanalizācijas  sistēma</t>
  </si>
  <si>
    <t>Projekta investīciju finanšu atdeve</t>
  </si>
  <si>
    <t>Nediskontētas kopējās investīciju izmaksas, bez PVN</t>
  </si>
  <si>
    <t>Diskontētās kopējās investīciju izmaksas, bez PVN</t>
  </si>
  <si>
    <t>Nediskontētās investīciju attiecināmās izmaksas:</t>
  </si>
  <si>
    <t>Diskontētās investīciju attiecināmās izmaksas:</t>
  </si>
  <si>
    <t>Diskontētais saimn. pamatdarb. rezultāts</t>
  </si>
  <si>
    <t>Diskontētie pamatdarbības ieņēmumi</t>
  </si>
  <si>
    <t>Diskontētās pamatdarbības izmaksas</t>
  </si>
  <si>
    <t>Diskontētie PROJEKTA pamatdarbības ieņēmumi</t>
  </si>
  <si>
    <t>Diskontētās PROJEKTA pamatdarbības izmaksas</t>
  </si>
  <si>
    <t>Nediskontētā pamatlīdzekļu atlikusī vērtība</t>
  </si>
  <si>
    <t>Diskontētā pamatlīdzekļu atlikusī vērtība</t>
  </si>
  <si>
    <t>Investīciju sadalījums starp sektoriem</t>
  </si>
  <si>
    <t>Ūdensapgādes daļa</t>
  </si>
  <si>
    <t>Kanalizācijas daļa</t>
  </si>
  <si>
    <t>Investīcijas ūdensapgādes  sistēmā</t>
  </si>
  <si>
    <t>1.1.Ēkas un būves</t>
  </si>
  <si>
    <t>1.2.Iekārtas un mašīnas</t>
  </si>
  <si>
    <t>1.3. Pamatlīdzekļi</t>
  </si>
  <si>
    <t>1.4.Nemateriālie ieguldījumi</t>
  </si>
  <si>
    <t>1.6. Ražošanas uzsākšanas izmaksas</t>
  </si>
  <si>
    <t>1.7 Kopā investīciju izmaksas</t>
  </si>
  <si>
    <t>Investīcijas kanalizācijas sistēmā</t>
  </si>
  <si>
    <t>3.4. Valsts budžeta dotācija</t>
  </si>
  <si>
    <t>3.6. Kopā nacionālais finansējums</t>
  </si>
  <si>
    <t>Kopā nacionālais finansējums bez aizņēmumiem</t>
  </si>
  <si>
    <t>3.8. Kopā finanšu avoti</t>
  </si>
  <si>
    <t>Kopā atbalsts</t>
  </si>
  <si>
    <t>4.1. Kopā ienākošās naudas plūsma</t>
  </si>
  <si>
    <t>1.7. Kopā investīciju izmaksas</t>
  </si>
  <si>
    <t>4.2. Kopā izejošās naudas plūsma</t>
  </si>
  <si>
    <t>4.3. Neto naudas plūsma</t>
  </si>
  <si>
    <t>4.4. Nepieciešamās pašvaldības vai uzņēmuma subsīdījas</t>
  </si>
  <si>
    <t>4.5. Kumulatīvā naudas plūsma</t>
  </si>
  <si>
    <t>5.1. Kopā ieņēmumi</t>
  </si>
  <si>
    <t>2.23. Saimnieciskās pamatdarbības izdevumi</t>
  </si>
  <si>
    <t>5.2. Kopā izdevumi</t>
  </si>
  <si>
    <t>5.3. Neto naudas plūsma</t>
  </si>
  <si>
    <t xml:space="preserve">5.4. Investīciju iekšējā peļņas norma (FRR/C) </t>
  </si>
  <si>
    <t xml:space="preserve">5.5. Investīciju tīrā šodienas vērtība (FNPV/C) </t>
  </si>
  <si>
    <t>Projekta finanšu darbību raksturojoši koeficienti</t>
  </si>
  <si>
    <t xml:space="preserve">5.7. Likviditātes (apgrozāmo līdzekļu) Analīze  </t>
  </si>
  <si>
    <t>5.8. Vispārējais apgrozāmo līdzekļu koeficients = Apgrozāmie līdzekļi / Īstermiņa parādi</t>
  </si>
  <si>
    <t>5.9. Brīvie apgrozāmie līdzekļi = Apgrozāmie līdzekļi – Īstermiņa parādi</t>
  </si>
  <si>
    <t>5.9. Parāda nomaksas koeficients=saimnieciskās darbības rezultāts/(aizņēmumu pamatsummas atmaksa/procentu maksājumi)</t>
  </si>
  <si>
    <t xml:space="preserve">5.11. Aktivitātes koeficienti  </t>
  </si>
  <si>
    <t xml:space="preserve">5.12. Pircēju un pasūtītāju debeta apgrozījums = Neto apgrozījums  / Debitori kopā </t>
  </si>
  <si>
    <t>5.13. Apgrozāmo līdzekļu kustība = Neto Apgrozījums / Apgrozāmie līdzekļi</t>
  </si>
  <si>
    <t>5.14. Kopējo aktīvu apgrozījums = Neto Apgrozījums / Kopējiem aktīviem</t>
  </si>
  <si>
    <t>5.10. Finanšu līdzsvara koeficients = Pašu kapitāls / Kopējie aktīvi</t>
  </si>
  <si>
    <t>5.17. Parāds pret pašu kapitālu = Kreditori / Pašu kapitāls</t>
  </si>
  <si>
    <t>5.18. Ilgtermiņa aktīvi pret Pašu kapitālu = Ilgtermiņa ieguldījumi / Pašu kapitāls</t>
  </si>
  <si>
    <t>.5.20. Kapitāla atdeve = Pārskata perioda peļņa vai zaudējumi pēc nodokļiem (tīrie ieņēmumi) /Pašu kapitālu * 100 % </t>
  </si>
  <si>
    <t>5.21. Aktīvu atdeve = Pārskata perioda peļņa vai zaudējumi pēc nodokļiem (tīrie ieņēmumi) / Aktīvu bilance * 100 % </t>
  </si>
  <si>
    <t>5.22. Ilgtermiņa ieguldījumu atdeve = Pārskata perioda peļņa vai zaudējumi pēc nodokļiem (tīrie ieņēmumi) / Ilgtermiņa ieguldījumi * 100 % </t>
  </si>
  <si>
    <t>5.11. Peļņa pēc nodokļiem+ (Amortizācija*50%)</t>
  </si>
  <si>
    <t>6.12. Procentu atmaksa</t>
  </si>
  <si>
    <t>6.13. Pamatsummas atmaksa</t>
  </si>
  <si>
    <t>Nacionālais finansējums bez aizņēmumiem</t>
  </si>
  <si>
    <t>5.2. Kopā izmaksas</t>
  </si>
  <si>
    <t xml:space="preserve">5.4. Investīciju iekšējā peļņas norma (FRR/K) </t>
  </si>
  <si>
    <t xml:space="preserve">5.5. Investīciju tīrā šodienas vērtība (FNPV/K) </t>
  </si>
  <si>
    <t>6.2. Procentu likme</t>
  </si>
  <si>
    <t>6.3. Aizņēmuma pamatsumma</t>
  </si>
  <si>
    <t>6.4. Kopā maksājumi</t>
  </si>
  <si>
    <t>6.5. Procentu atmaksa</t>
  </si>
  <si>
    <t>6.6. Pamatsummas atmaksa</t>
  </si>
  <si>
    <t>6.7. Maksājumu bilance</t>
  </si>
  <si>
    <t>9.1. Saimnieciskās pamatdarbības ieņēmumi</t>
  </si>
  <si>
    <t>9.2. Ūdensapgādes pakalpojumi</t>
  </si>
  <si>
    <t>2.12. Mājsaimniecības</t>
  </si>
  <si>
    <t>2.13. Iestādes</t>
  </si>
  <si>
    <t>2.14. Uzņēmumi</t>
  </si>
  <si>
    <t>9.4. Kanalizācijas pakalpojumi</t>
  </si>
  <si>
    <t>2.16. Mājsaimniecības</t>
  </si>
  <si>
    <t>2.17. Iestādes</t>
  </si>
  <si>
    <t>2.18. Uzņēmumi</t>
  </si>
  <si>
    <t>9.6. Saimnieciskās pamatdarbības izdevumi</t>
  </si>
  <si>
    <t>9.7. Mainīgās izmaksas</t>
  </si>
  <si>
    <t>2.1. Materiāli un remontdarbu izmaksas</t>
  </si>
  <si>
    <t>2.2. Elektroenerģija</t>
  </si>
  <si>
    <t>2.3. Dabas resursu nodoklis</t>
  </si>
  <si>
    <t>2.4. Pakalpojumi</t>
  </si>
  <si>
    <t>9.8 Fiksētās izmaksas</t>
  </si>
  <si>
    <t>2.7. Darba algas</t>
  </si>
  <si>
    <t>2.8. Darba devēja sociālais nodoklis</t>
  </si>
  <si>
    <t>2.9. Citas fiksētās izmaksas</t>
  </si>
  <si>
    <t>9.9. Saimnieciskās pamatdarbības rezultāts</t>
  </si>
  <si>
    <t xml:space="preserve">9.10. Procentu maksājumi </t>
  </si>
  <si>
    <t>9.11. Nolietojums</t>
  </si>
  <si>
    <t>9.12. Peļņa vai zaudējumi pirms nodokļiem</t>
  </si>
  <si>
    <t>10.1. AKTĪVI</t>
  </si>
  <si>
    <t>10.2. Kopā pamatlīdzekļi un nemat. ieguld.</t>
  </si>
  <si>
    <t>10.3. Būves un ēkas</t>
  </si>
  <si>
    <t>10.4. Iekārtas un mašīnas</t>
  </si>
  <si>
    <t>10.6. Kopā apgrozāmie līdzekļi</t>
  </si>
  <si>
    <t>10.7. Naudas līdzekļi</t>
  </si>
  <si>
    <t>10.8. Debitori</t>
  </si>
  <si>
    <t>10.9. Kopā aktīvi</t>
  </si>
  <si>
    <t>10.10. PASĪVI</t>
  </si>
  <si>
    <t>10.11. Kopā pašu kapitāls</t>
  </si>
  <si>
    <t>10.12. Pamatkapitāls</t>
  </si>
  <si>
    <t>10.12. Nesadalītā peļņa</t>
  </si>
  <si>
    <t>10.13. Pārskata gada nesadalītā peļņa</t>
  </si>
  <si>
    <t>10.14.Iepriekšējo periodu nesadalītā peļņa</t>
  </si>
  <si>
    <t>10.15. Kopā ilgtermiņa kreditori</t>
  </si>
  <si>
    <t>10.15.1. Tajā skaitā ES un valsts atbalsts</t>
  </si>
  <si>
    <t>10.16. Kopā īstermiņa kreditori</t>
  </si>
  <si>
    <t>10.17. Kopā pasīvi</t>
  </si>
  <si>
    <t>ES un valsts atbalsts</t>
  </si>
  <si>
    <t>Kārtējā gada ilgtermiņa daļa</t>
  </si>
  <si>
    <t>Kārtējā gada īstermiņa daļa</t>
  </si>
  <si>
    <t>Ūdensapgādes izdevumu īpatsvars kopējos izdevumos</t>
  </si>
  <si>
    <t>Kanalizācijas izdevumu īpatsvars kopējos izdevumos</t>
  </si>
  <si>
    <t>Pieļaujamie izdevumi ūdensapgādes pakalpojumiem:</t>
  </si>
  <si>
    <t>Pieļaujamie izdevumi kanalizācijas pakalpojumiem:</t>
  </si>
  <si>
    <t>PVN investīcijām</t>
  </si>
  <si>
    <t>Saimnieciskās pamatdarbības rezultāts situācijai AR projektu</t>
  </si>
  <si>
    <t>Saimnieciskās pamatdarbības rezultāts situācijā BEZ projekta</t>
  </si>
  <si>
    <t xml:space="preserve">Projekta radītie saimnieciskās pamatdarbības ieņēmumi un izdevumi </t>
  </si>
  <si>
    <t xml:space="preserve">Iedzīvotāju maksātspēja </t>
  </si>
  <si>
    <t>7.3.2. Galvenie finanšu analīzes rezultāti</t>
  </si>
  <si>
    <t>Bez Kopienas palīdzības
(FRR/C)
A</t>
  </si>
  <si>
    <t>Ar Kopienas palīdzību
(FRR/K)
B</t>
  </si>
  <si>
    <t>Finansiālā ienesīguma norma (%)</t>
  </si>
  <si>
    <t>Finansējuma deficīta likme, %</t>
  </si>
  <si>
    <t>Maksimālā priorit. virziena līdzfinansējuma likme</t>
  </si>
  <si>
    <t>KF ieguldījums (% no kopējām attiecināmām izmaksām)</t>
  </si>
  <si>
    <t>4=1*2</t>
  </si>
  <si>
    <t>5=6/1</t>
  </si>
  <si>
    <t>6=4*3</t>
  </si>
  <si>
    <t>7.3.1. tabula Attiecināmo izmaksu modelēšana</t>
  </si>
  <si>
    <t>Galvenie parametri</t>
  </si>
  <si>
    <t>Nediskontētā vērtība</t>
  </si>
  <si>
    <t>Diskontētā vērtība</t>
  </si>
  <si>
    <t>Nominālā ekonomiskā diskonta likme</t>
  </si>
  <si>
    <t>Ekonomiskā analīze</t>
  </si>
  <si>
    <t>Maksimālā KF līdzfinansējuma likme</t>
  </si>
  <si>
    <t>3.7. KF līdzfinansējums</t>
  </si>
  <si>
    <t xml:space="preserve">8.9.Pašvaldības līdzekļi </t>
  </si>
  <si>
    <t>Piezīme: finanšu modelī nav iekļauti pašvaldības vai pašvaldības komercsabiedrības īstermiņa aizņēmumi PVN samaksai (pie nosacījuma, ja aizņēmums ir nepieciešams)</t>
  </si>
  <si>
    <t>Esošie pamatlīdzekļi ūdensapgādes pakalpojumiem (uz perioda beigām)</t>
  </si>
  <si>
    <t>Esošie pamatlīdzekļi kanalizācijas pakalpojumi (uz perioda beigām)</t>
  </si>
  <si>
    <t>Būvekspertīze un būvprojekta izstrāde</t>
  </si>
  <si>
    <t>2,33 Pamatlīdzekļu atlikusī vērtība</t>
  </si>
  <si>
    <t>2.33 Pamatlīdzekļu atlikusī vērtība</t>
  </si>
  <si>
    <t>Aizņēmumi (kopā pamatsummas un procentu maksājumi)</t>
  </si>
  <si>
    <t>Kopā aizņēmumi</t>
  </si>
  <si>
    <t>Galvojumi (kopā pamatsummas un procentu maksājumi)</t>
  </si>
  <si>
    <t>Kopā galvojumi</t>
  </si>
  <si>
    <t>Kopā saistības</t>
  </si>
  <si>
    <t>Pašvaldības pamatbudžeta ieņēmumi</t>
  </si>
  <si>
    <t>Saistību apjoms pret pamatbudžeta ieņēmumiem</t>
  </si>
  <si>
    <t>Finansējuma deficīta likme</t>
  </si>
  <si>
    <t>Finansējuma saņēmēja ieguldījums attiecināmās izmaksās</t>
  </si>
  <si>
    <t>Valsts budžeta ieguldījums (% no kopējām attiecināmām izmaksām)</t>
  </si>
  <si>
    <t>Patēriņa cenu izmaiņas %</t>
  </si>
  <si>
    <t>Darba algas (bruto) izmaiņas, salīdzināmās cenās, %</t>
  </si>
  <si>
    <t>Nominālā finansiālā diskonta likme</t>
  </si>
  <si>
    <t>Ieguldījumu izmaksu kopsumma atbalstāmajās darbībās (EUR, nediskontēta, bez PVN):</t>
  </si>
  <si>
    <t>Ieguldījumu izmaksu kopsumma atbalstāmajās darbībās (EUR, diskontēta, bez PVN):</t>
  </si>
  <si>
    <t>Ieguldījumu attiecināmo izmaksu kopsumma (EUR, nediskontēta)</t>
  </si>
  <si>
    <t>Ieguldījumu attiecināmo izmaksu kopsumma (EUR, diskontēta)</t>
  </si>
  <si>
    <t>Atlikusī vērtība (EUR, nediskontēta)</t>
  </si>
  <si>
    <t>Atlikusī vērtība (EUR, diskontēta)</t>
  </si>
  <si>
    <t>Ieņēmumi (EUR, diskontētie)</t>
  </si>
  <si>
    <t>Darbības izmaksas (EUR, diskontētas)</t>
  </si>
  <si>
    <t>Tīrā pašreizējā vērtība (EUR)</t>
  </si>
  <si>
    <t>Ieguldījumu attiecināmo izmaksu kopsumma, EUR</t>
  </si>
  <si>
    <t>Lēmuma summa, EUR</t>
  </si>
  <si>
    <t>Kohēzijas fonda ieguldījums, EUR</t>
  </si>
  <si>
    <t>Valsts budžeta ieguldījums attiecināmās izmaksās, EUR</t>
  </si>
  <si>
    <t>Finansējuma saņēmēja ieguldījums deficīta segšanā, EUR</t>
  </si>
  <si>
    <t>Finansējuma saņēmēja ieguldījums attiecināmās izmaksās, EUR</t>
  </si>
  <si>
    <t>Finansējuma saņēmēja ieguldījumus kopā, EUR</t>
  </si>
  <si>
    <t>Investīciju izmaksu nolietojuma aprēķins  - EUR, faktiskajās cenās</t>
  </si>
  <si>
    <t>2.  Investīciju izmaksas (bez PVN)  - EUR, faktiskajās cenās</t>
  </si>
  <si>
    <t xml:space="preserve">3. Finanšu avoti - EUR, faktiskajās cenās </t>
  </si>
  <si>
    <t>4. Finanšu ilgtspēja - EUR, faktiskajās cenās</t>
  </si>
  <si>
    <t>5a. Projekta investīciju finanšu atdeve - EUR, faktiskajās cenās</t>
  </si>
  <si>
    <t>5b. Projekta pašu (valsts) kapitāla finanšu atdeve - EUR, faktiskajās cenās</t>
  </si>
  <si>
    <t>6. Aizņēmumu atmaksas grafiks - EUR, faktiskajās cenās</t>
  </si>
  <si>
    <t xml:space="preserve">7. Peļņas vai zaudējumu aprēķins - EUR, faktiskajās cenās </t>
  </si>
  <si>
    <t>8. Bilance - EUR, faktiskajās cenās</t>
  </si>
  <si>
    <t>Pašvaldības ilgtermiņa kredītsaistības - EUR, faktiskajās cenās</t>
  </si>
  <si>
    <t>11.1.Vidējie mājsaimniecības mēneša ienākumi (EUR)</t>
  </si>
  <si>
    <t>11.3. Ūdensapgādes tarifs (EUR/m3), iesk. PVN 21%</t>
  </si>
  <si>
    <t>11.4. Mājsaimniecības izdevumi ūdensapgādes pakalpojumiem mēnesī (EUR)</t>
  </si>
  <si>
    <t>11.6. Kanalizācijas tarifs (EUR/m3), iesk. PVN 21%</t>
  </si>
  <si>
    <t>11.7. Mājsaimniecības izdevumi kanalizācijas pakalpojumiem mēnesī (EUR)</t>
  </si>
  <si>
    <t>Tīrie ieņēmumi (EUR) = (diskontētie ieņēmumi - diskontētas darbības izmaksas + diskontēta atlikusī vērtība) x (diskontēta ieguldījumu attiecināmo izmaksu kopsumma / diskontēta kopējo ieguldījumu summas atbalstāmajās darbībās) = 
((9)-(10)+(8))x(6)/(4)</t>
  </si>
  <si>
    <t>Attiecināmās izmaksas = ieguldījumu attiecināmās izmaksas - tīrie ieņēmumi (EUR) = (6)-(11)</t>
  </si>
  <si>
    <t>Finansējuma deficīta likme (%) = (12)/(6)</t>
  </si>
  <si>
    <t>Lūdzu, izvēlēties no izvēlnes</t>
  </si>
  <si>
    <t>Pašvaldība vai pašvaldības iestāde, vai pašvaldības aģentūra</t>
  </si>
  <si>
    <t>Pamatlīdzekļu (PL) atlikušās vērtības gads</t>
  </si>
  <si>
    <t>Datu ievadei izmantojamā valūta ir eiro.</t>
  </si>
  <si>
    <r>
      <t>1.5.15. Kapitāla struktūras analīze </t>
    </r>
    <r>
      <rPr>
        <b/>
        <sz val="10"/>
        <rFont val="Arial"/>
        <family val="2"/>
        <charset val="186"/>
      </rPr>
      <t xml:space="preserve"> </t>
    </r>
  </si>
  <si>
    <r>
      <t>5.19. Ienesīguma koeficienti </t>
    </r>
    <r>
      <rPr>
        <b/>
        <sz val="10"/>
        <rFont val="Arial"/>
        <family val="2"/>
        <charset val="186"/>
      </rPr>
      <t xml:space="preserve"> </t>
    </r>
  </si>
  <si>
    <t>Valsts budžeta līdzfinansējuma aprēķins</t>
  </si>
  <si>
    <t>7.3.3. Kohēzijas fonda ieguldījuma aprēķins</t>
  </si>
  <si>
    <t>7.3.4. Valsts budžeta līdzfinansējuma aprēķins</t>
  </si>
  <si>
    <t>Dati jāievada projekta iesniedzējam</t>
  </si>
  <si>
    <t>Dati tiek aprēķināti automātiski</t>
  </si>
  <si>
    <t xml:space="preserve">Apzīmējumi: </t>
  </si>
  <si>
    <t>Citi pamatlīdzekļi</t>
  </si>
  <si>
    <t>Pēdējais noslēgtais gads pirms finanšu analīzes veikšanas</t>
  </si>
  <si>
    <t xml:space="preserve">    Citas mainīgās izmaksas (tai skaitā atkārtotās investīcijas pamatlīdzekļos)</t>
  </si>
  <si>
    <t>2.5. Citas mainīgās izmaksas (tai skaitā atkārtotās investīcijas pamatlīdzekļos)</t>
  </si>
  <si>
    <t>2.6. Citas mainīgās izmaksas (tai skaitā atkārtotās investīcijas pamatlīdzekļos)</t>
  </si>
  <si>
    <t>2.12. Citas mainīgās izmaksas (tai skaitā atkārtotās investīcijas pamatlīdzekļos)</t>
  </si>
  <si>
    <t xml:space="preserve">Lēmuma summai ierobežotais KF finansējums </t>
  </si>
  <si>
    <t>Valsts budžeta ieguldījums no lēmuma summas</t>
  </si>
  <si>
    <t>kopējās investīcijas</t>
  </si>
  <si>
    <t>Pieļaujamais tarifs ūdensapgādes pakalpojumiem (ar PVN)</t>
  </si>
  <si>
    <t>Pieļaujamais tarifs kanalizācijas pakalpojumiem (ar PVN)</t>
  </si>
  <si>
    <t>aizņēmums kopā</t>
  </si>
  <si>
    <t>Lūdzu ievadiet projekta nosaukumu</t>
  </si>
  <si>
    <t>Sedz visas izmaksas</t>
  </si>
  <si>
    <t>Nepārsniedz tarifu pieļaujamo īpatsvaru mājsaimniecības ienākumos</t>
  </si>
  <si>
    <t>Aizņēmums</t>
  </si>
  <si>
    <t>Nolietojums</t>
  </si>
  <si>
    <t>Mājsaimniecību izdevumi</t>
  </si>
  <si>
    <t>Lūdzu ievadiet saņēmēja nosaukumu</t>
  </si>
  <si>
    <t>Kopējais iedzīvotāju skaits ūdensapgādes pakalpojumu sniegšanas zonā</t>
  </si>
  <si>
    <t>Ūdensapgādes sistēmai pieslēgto iedzīvotāju skaits</t>
  </si>
  <si>
    <t>Ūdens patēriņš litri uz cilvēku diennaktī</t>
  </si>
  <si>
    <t xml:space="preserve">Ūdens patēriņš iestādēs gadā, m3 </t>
  </si>
  <si>
    <t xml:space="preserve">Ūdens patēriņš uzņēmumos gadā, m3 </t>
  </si>
  <si>
    <t>Kanalizācijas sistēmai pieslēgto  iedzīvotāju skaits</t>
  </si>
  <si>
    <t xml:space="preserve">Notekūdeņu apjoms iestādēs gadā, m3 </t>
  </si>
  <si>
    <t xml:space="preserve">Notekūdeņu apjoms uzņēmumos gadā, m3 </t>
  </si>
  <si>
    <t>Ūdenssaimniecības tarifi, bez PVN, EUR/m3</t>
  </si>
  <si>
    <t>Notekūdeņu apjoms litri uz cilvēku diennaktī</t>
  </si>
  <si>
    <t>Esošie pamatlīdzekļi  (bez PVN)  - EUR, faktiskajās cenās</t>
  </si>
  <si>
    <t>Modelī tiek pieņemts, ka projekta rezultāti iestājas tajā gadā, kad projekta ieguldījumi tiek pilnībā nodoti ekspluatācijā</t>
  </si>
  <si>
    <t>Projekta ieguldījumi</t>
  </si>
  <si>
    <t>Lūdzu ievadiet pieteicēja bilancē esošos pamatlīdzekļus par bilances vērtību</t>
  </si>
  <si>
    <t>Lūdzu ievadiet plānotās investīcijas attiecīgajos gados</t>
  </si>
  <si>
    <t>Lūdzu ievadiet spēkā esošos tarifus un nosacījumus nākotnes tarifa izmaiņām</t>
  </si>
  <si>
    <t>Esošie pamatlīdzekļi ūdensapgādes pakalpojumiem, uz gada sākumu</t>
  </si>
  <si>
    <t>Esošie pamatlīdzekļi kanalizācijas pakalpojumi, uz gada sākumu</t>
  </si>
  <si>
    <t>Esošo pamatlīdzekļu kopējais nolietojums</t>
  </si>
  <si>
    <t>Saņemamā aizdevuma apjoms</t>
  </si>
  <si>
    <t>Finansēšanas avoti un finanšu stabilitāte</t>
  </si>
  <si>
    <t>Vērtības</t>
  </si>
  <si>
    <t>Kopējie dati par projektu</t>
  </si>
  <si>
    <t>Projekta ietekme uz pakalpojumu saņēmējiem</t>
  </si>
  <si>
    <t>Projekta ietekme uz pieteicēja izmaksām</t>
  </si>
  <si>
    <t>Rādītāji</t>
  </si>
  <si>
    <t>Paskaidrojumi</t>
  </si>
  <si>
    <t>Projekta analīzē izmantotie laika rādītāji</t>
  </si>
  <si>
    <t>Citu ilgtermiņa saistību apjoms, uz gada beigām</t>
  </si>
  <si>
    <t>Ūdensapgādes pakalpojumi fiziskām pers.</t>
  </si>
  <si>
    <t>Kanalizācijas pakalpojumi fiziskām pers.</t>
  </si>
  <si>
    <t>Ūdensapgādes pakalpojumi jurid. pers.</t>
  </si>
  <si>
    <t>Kanalizācijas pakalpojumi jurid. pers.</t>
  </si>
  <si>
    <t>Tarifi</t>
  </si>
  <si>
    <t>pēc</t>
  </si>
  <si>
    <t>pirms</t>
  </si>
  <si>
    <t>Izmaksas ūdenim</t>
  </si>
  <si>
    <t>Nolietojums vecais</t>
  </si>
  <si>
    <t>Nolietojums jaunais</t>
  </si>
  <si>
    <t>Procentu maksājumi</t>
  </si>
  <si>
    <t>Kredīta atmaksa</t>
  </si>
  <si>
    <t>Ūdens patēriņš</t>
  </si>
  <si>
    <t>Izmaksas notekūdeņiem</t>
  </si>
  <si>
    <t>Notekūdeņu patēriņš</t>
  </si>
  <si>
    <t>Ūdens daļa investīcijās</t>
  </si>
  <si>
    <t>Notekūdeņu daļa investīcijās</t>
  </si>
  <si>
    <t>Atbalsta %</t>
  </si>
  <si>
    <t>Rentabilitāte</t>
  </si>
  <si>
    <t>Aprēķinātais pilnais tarifs</t>
  </si>
  <si>
    <t>Nosakāmais tarifs ūdens</t>
  </si>
  <si>
    <t>Nosakāmais tarifs kanalizācija</t>
  </si>
  <si>
    <t>Noteiktais tarifs</t>
  </si>
  <si>
    <t>Esošais nolietojums ūdenssaimniecībai</t>
  </si>
  <si>
    <t>Ūdens apjoms, m3/g</t>
  </si>
  <si>
    <t>Esošais nolietojums kanalizācijai</t>
  </si>
  <si>
    <t>Maksātspējas ierobežojums</t>
  </si>
  <si>
    <t>Ūdensapgāde</t>
  </si>
  <si>
    <t>Iekārtas</t>
  </si>
  <si>
    <t>Kanalizācija</t>
  </si>
  <si>
    <t>Attiecināmās</t>
  </si>
  <si>
    <t>Neattiecināmās</t>
  </si>
  <si>
    <t>Kopā investīcijas</t>
  </si>
  <si>
    <t>Kopā investīcijas ar PVN</t>
  </si>
  <si>
    <t>Neattiecināmās ar PVN</t>
  </si>
  <si>
    <t>uz pēdējo finanšu gadu</t>
  </si>
  <si>
    <t>ja nepieciešams iegūt uz kādu citu gadu - jāreizina ar diskonta faktoru kāpinātu gadu skaitā (piemēram projekta uzsākšanas gads mīnus pēdējais finanšu gads)</t>
  </si>
  <si>
    <t>Investīciju attiecināmība</t>
  </si>
  <si>
    <t>Aizdevuma likme</t>
  </si>
  <si>
    <t xml:space="preserve">Aizņēmuma atmaksas periods (gadi) </t>
  </si>
  <si>
    <t>3.1. Pašu līdzekļi</t>
  </si>
  <si>
    <t>6.3. Aizņēmumi</t>
  </si>
  <si>
    <t>Finanšu avoti</t>
  </si>
  <si>
    <t>7.3.5. Projekta iesniedzēja ieguldījums</t>
  </si>
  <si>
    <t>Faktiskā ES atbalsta likme no attiecināmajām izmaksām</t>
  </si>
  <si>
    <t>Valsts dotācijas likme no attiecināmajām izmaksām</t>
  </si>
  <si>
    <t>Pašu ieguldījums, neskaitot PVN</t>
  </si>
  <si>
    <t>6.6. Aizņēmumu atmaksa</t>
  </si>
  <si>
    <t>6.5. Procentu maksājumi</t>
  </si>
  <si>
    <t>6.6. Aizņēmuma pamatsummas maksājumi</t>
  </si>
  <si>
    <t>Pamatsummas atmaksa</t>
  </si>
  <si>
    <t>Atbalsta sadale bilancei</t>
  </si>
  <si>
    <t>Ūdens apjoms mājsaimniecībās, m3/g</t>
  </si>
  <si>
    <t>Ūdens apjoms iestādēs, m3/g</t>
  </si>
  <si>
    <t>Ūdens apjoms uzņēmumos, m3/g</t>
  </si>
  <si>
    <t>Notekūdeņu apjoms, m3/g</t>
  </si>
  <si>
    <t>Notekūdeņu apjoms mājsaimniecībās, m3/g</t>
  </si>
  <si>
    <t>Notekūdeņu apjoms iestādēs, m3/g</t>
  </si>
  <si>
    <t>Notekūdeņu apjoms uzņēmumos, m3/g</t>
  </si>
  <si>
    <t>Projekta galvojums</t>
  </si>
  <si>
    <t>Projekta aizņēmums</t>
  </si>
  <si>
    <t>Aprēķinātais līdzfinansējums:</t>
  </si>
  <si>
    <t>Pieteicēja naudas plūsma  - EUR, faktiskajās cenās</t>
  </si>
  <si>
    <t>Projekta naudas plūsma - EUR, faktiskajās cenās</t>
  </si>
  <si>
    <t>Papildus finansējums kopā</t>
  </si>
  <si>
    <t>Papildus finansējums</t>
  </si>
  <si>
    <t>Kopējā BILANCE</t>
  </si>
  <si>
    <t>Pārējie neattiecināmie izdevumi</t>
  </si>
  <si>
    <t>Attiecināmie izdevumi kopā</t>
  </si>
  <si>
    <t>Attiecināmie izdevumi</t>
  </si>
  <si>
    <t>Valsts budžets</t>
  </si>
  <si>
    <t>Kohēzijas fonds</t>
  </si>
  <si>
    <t>x</t>
  </si>
  <si>
    <t>Maksājumu pieprasījumi</t>
  </si>
  <si>
    <t>Dec</t>
  </si>
  <si>
    <t>Nov</t>
  </si>
  <si>
    <t>Okt</t>
  </si>
  <si>
    <t>Sep</t>
  </si>
  <si>
    <t>Aug</t>
  </si>
  <si>
    <t>Jūl</t>
  </si>
  <si>
    <t>Jūn</t>
  </si>
  <si>
    <t>Mai</t>
  </si>
  <si>
    <t>Apr</t>
  </si>
  <si>
    <t>Mar</t>
  </si>
  <si>
    <t>Feb</t>
  </si>
  <si>
    <t>Jan</t>
  </si>
  <si>
    <t>Budžeta  struktūra</t>
  </si>
  <si>
    <t>KOPĀ</t>
  </si>
  <si>
    <t>Grozītā budžeta struktūra, %</t>
  </si>
  <si>
    <t>Grozītais budžets, tūkst. EUR</t>
  </si>
  <si>
    <t>Budžeta struktūra pēc līgumu noslēgšanas  , %</t>
  </si>
  <si>
    <t>Budžets pēc līgumu noslēgšanas, tūkst. EUR</t>
  </si>
  <si>
    <t>Projekta ietvaros pieslēgto iedzīvotaju skaits</t>
  </si>
  <si>
    <t>Kopā pieslēgto iedzīvotāju īpatsvars</t>
  </si>
  <si>
    <t>Tarifu pieļaujamais īpatsvars mājsaimniecības ienākumos pēc projekta realizācijas</t>
  </si>
  <si>
    <t>Naudas atlikums</t>
  </si>
  <si>
    <t>KAIT</t>
  </si>
  <si>
    <t>Kanalizācijas ārējie inženiertīkli - KAIT</t>
  </si>
  <si>
    <t>Ūdenssaimniecības ārējie inženiertīkli - UAIT</t>
  </si>
  <si>
    <t>Investīcijas UAIT</t>
  </si>
  <si>
    <t>Investicijas KAIT</t>
  </si>
  <si>
    <t>Publicitate</t>
  </si>
  <si>
    <t>Kopā attiecināmie</t>
  </si>
  <si>
    <t>Kopā neattiecināmie, tsk PVN</t>
  </si>
  <si>
    <t>Faktiskie tarifi pēc 2007.-2013. gada plānošanas periodā pēdējā īstenotā projekta</t>
  </si>
  <si>
    <t>Faktiskajā tarifā iekļautais projektu investīciju nolietojuma %, pēc 2007.-2013. gada plānošanas periodā pēdējā īstenotā projekta</t>
  </si>
  <si>
    <t>Pašvaldības aizņēmumu saraksts</t>
  </si>
  <si>
    <t>Lūdzu ievadīt pašvaldibas aizņēmumu un galvojumus norādot saistības un to apjomu pa gadiem. Nepieciešamības gadījumā ievietojiet rindas.</t>
  </si>
  <si>
    <t>Iepriekšējo projektu ietekme</t>
  </si>
  <si>
    <t>Kopējais iedzīvotāju skaits kanalizācijas pakalpojumu sniegšanas zonā</t>
  </si>
  <si>
    <t>Kopā papildus pieslēgto iedzīvotaju skaits</t>
  </si>
  <si>
    <t xml:space="preserve">    Citas mainīgās izmaksas</t>
  </si>
  <si>
    <t xml:space="preserve">    Atkārtotās investīcijas pamatlīdzekļos</t>
  </si>
  <si>
    <t>Pašvaldības budžeta ieņēmumi</t>
  </si>
  <si>
    <t>Pašvaldības ilgtermiņa saistības, EUR</t>
  </si>
  <si>
    <t>Kopā pašvaldības ilgtermiņa saistības</t>
  </si>
  <si>
    <t>Vidējais tarifs</t>
  </si>
  <si>
    <t>1.3. Finanšu avoti, %</t>
  </si>
  <si>
    <t>Finašu avotu sadalījums kopējām investīciju izmaksām, %</t>
  </si>
  <si>
    <t>Finašu avotu sadalījums kopējām investīciju izmaksām</t>
  </si>
  <si>
    <t>Finašu avotu sadalījums lēmuma summai, %</t>
  </si>
  <si>
    <t>Finanšu avotu sadalījums lēmuma summai</t>
  </si>
  <si>
    <t>Finašu avotu sadalījums neattiecināmām izmaksām, %</t>
  </si>
  <si>
    <t>Finanšu avotu sadalījums neattiecināmām izmaksām</t>
  </si>
  <si>
    <t>Kohēzijas fonda (KF) līdzfinansējums</t>
  </si>
  <si>
    <t>Kopējā KF un valsts budžeta atbalsta likme</t>
  </si>
  <si>
    <t>Kopā:</t>
  </si>
  <si>
    <t>Pieteicēja pašu līdzekļi</t>
  </si>
  <si>
    <t>Aizņēmuma atmaksas periods (gadi)</t>
  </si>
  <si>
    <t>Citi finanšu avoti</t>
  </si>
  <si>
    <t>Pašvaldības galvojumu saraksts</t>
  </si>
  <si>
    <t>Pašvaldības ilgtermiņa saistību apjoms, neskaitot šo projektu, uz gada beigām</t>
  </si>
  <si>
    <t>attiecin</t>
  </si>
  <si>
    <t>neattiecin</t>
  </si>
  <si>
    <t>Pašvaldības aizņēmums, ko plānots ieguldīt piederošā kapitalsabiedrībā</t>
  </si>
  <si>
    <t>Attiecināmie izdevumi, pierēķinot inflāciju</t>
  </si>
  <si>
    <t>Neattiecināmie izdevumi, pierēķinot inflāciju</t>
  </si>
  <si>
    <t>Komercsabiedrībā ieguldāmā saņemamā aizdevuma apjoms</t>
  </si>
  <si>
    <t>Atlikums</t>
  </si>
  <si>
    <t>Valsts dotācija, no attiecināmajām izmaksām</t>
  </si>
  <si>
    <t>2007.-2013. gada plānošanas periodā plānotais pieslēgto iedzīvotāju skaits ūdensapgādes sistēmai</t>
  </si>
  <si>
    <t>2007.-2013. gada plānošanas periodā faktiskais pieslēgto iedzīvotāju skaits ūdensapgādes sistēmai</t>
  </si>
  <si>
    <t>2007.-2013. gada plānošanas periodā plānotais pieslēgto iedzīvotāju skaits kanalizācijas sistēmai</t>
  </si>
  <si>
    <t>2007.-2013. gada plānošanas periodā faktiskais pieslēgto iedzīvotāju skaits kanalizācijas sistēmai</t>
  </si>
  <si>
    <t>6.1. Pieteicēja aizņēmums attiecināmo un neattiecināmo izmaksu segšanai</t>
  </si>
  <si>
    <t>Pašvaldības pašu līdzekļi, ko plānots ieguldīt piederošā kapitalsabiedrībā</t>
  </si>
  <si>
    <t>9.5. Citi ieņēmumi (ES finansējums)</t>
  </si>
  <si>
    <t>10.5. Nemateriālie ieguldījumi un citas uzkrātās ražošanas izmaksas</t>
  </si>
  <si>
    <t>Jaunu KAIT būvdarbu izmaksas (MK noteikumu 25.2.punkts)</t>
  </si>
  <si>
    <t>Esošo KAIT pārbūves un atjaunošanas izmaksas (MK noteikumu 25.3.punkts)</t>
  </si>
  <si>
    <t>KAIT tehnoloģisko iekārtu piegādes līgumu izmaksas (MK noteikumu 26.4.punkts)</t>
  </si>
  <si>
    <t>UAIT tehnoloģisko iekārtu piegādes līgumu izmaksas (MK noteikumu 26.4.punkts)</t>
  </si>
  <si>
    <t>UAIT būvprojekta izstrādes, būvekspertīzes, autor- un būvuzraudzības izmaksas (MK noteikumu 26.3.punkts)</t>
  </si>
  <si>
    <t>Obligāto publicitātes pasākumu izmaksas (MK noteikumu 25.4.punkts)</t>
  </si>
  <si>
    <t>Izmaksas par papildu publicitātes pasākumiem (MK noteikumu 26.5.punkts)</t>
  </si>
  <si>
    <t>PVN (ja nav atgūstams) (MK noteikumu 27.punkts)</t>
  </si>
  <si>
    <t>PVN, kas atgūstams no valsts (MK noteikumu 27.punkts)</t>
  </si>
  <si>
    <t>Esošo KAIT pārbūves un atjaunošanas izmaksas līdz 5% no KAIT izbūves attiecināmajām izmaksām (MK noteikumu 25.3.punkts)</t>
  </si>
  <si>
    <t>Esošo KAIT pārbūves un atjaunošanas izmaksas virs 5% no KAIT izbūves attiecināmajām izmaksām (MK noteikumu 25.3.punkts)</t>
  </si>
  <si>
    <t>Apstiprinātais budžets, EUR</t>
  </si>
  <si>
    <t>Aprēķinu lapa</t>
  </si>
  <si>
    <t>Projekta finanšu avotu aprēķina lapa</t>
  </si>
  <si>
    <t>Projekta finanšu avotu sadalījums</t>
  </si>
  <si>
    <t>7.3.6.</t>
  </si>
  <si>
    <t>Saimnieciskās darbības naudas plūsma</t>
  </si>
  <si>
    <t>Projekta iesniedzēja un projekta naudas plūsmas aprēķins</t>
  </si>
  <si>
    <t>Pašvaldības kredītsaistību apjoma pret pamatbudžeta ieņēmumiem aprēķins</t>
  </si>
  <si>
    <t>Iedzīvotāju maksātspējas rādītāja aprēķins</t>
  </si>
  <si>
    <t>Makroekonomiskie pieņēmumi projektam</t>
  </si>
  <si>
    <t>Visās izmaksu - ieguvumu analīzes izklājlapās, kas iekrāsotas dzeltenē krāsā, dati jāievada tikai dzeltenajās šūnās! Pelēkajās un baltajās šūnās ir formulas, kas ir aizsargātas no to koriģēšanas.</t>
  </si>
  <si>
    <t>Projekta finanšu analīzes veikšanai nepieciešamo datu ievadīšana notiek šādās izklājlapās (iekrāsotas dzeltenā krāsā) "Datu ievade", "Projekta naudas plusma" un "Kopējie pieņēmumi"! Pārējās izklājlapas (iekrāsotas zaļā krāsā) nav nepieciešams aizpildīt, jo satur aprēķinus un to rezultātus.</t>
  </si>
  <si>
    <t>Projekta naudas plūsmas prognozes aprēķina lapa</t>
  </si>
  <si>
    <t>PVN (daļa, kas nav atgūstama no valsts) (MK noteikumu 27.punkts)</t>
  </si>
  <si>
    <t>Jaunu UAIT būvdarbu un esošo UAIT pārbūves izmaksas (MK noteikumu 26.3.punkts)</t>
  </si>
  <si>
    <t>UAIT būvniecība (MK noteikumu 26.3.punkts)</t>
  </si>
  <si>
    <t>Projekta iesnieguma pamatojošās dokumentācijas izstrādes izmaksas (MK noteikumu 26.1.punkts)</t>
  </si>
  <si>
    <t>Izmantot pašvaldības/domes datus</t>
  </si>
  <si>
    <t>Debitoru parādu īpatsvars % sākot ar projekta īstenošanu</t>
  </si>
  <si>
    <t>% jauno KAIT ieguldījumu nolietojuma apmērs, ko iekļauj tarifā pēc to nodošanas ekspluatācijā</t>
  </si>
  <si>
    <t>Aizņēmuma likme</t>
  </si>
  <si>
    <t xml:space="preserve">Maksimālais pieļaujamais KF finansējums saskaņā ar MK not. Nr. 403 </t>
  </si>
  <si>
    <t>Plānotais pieteicēja aizņēmums</t>
  </si>
  <si>
    <t>Pieteicēja aizņēmums</t>
  </si>
  <si>
    <t>Vai pašvaldība galvo kapitālsabiedrības aizņēmumu?</t>
  </si>
  <si>
    <t>Pašvaldības aizņēmuma likme</t>
  </si>
  <si>
    <t xml:space="preserve">Pašvaldības  aizņēmuma atmaksas periods (gadi) </t>
  </si>
  <si>
    <t>Pašvaldības ilgtermiņa saistību apjoms pret pašvaldības budžeta ieņēmumiem</t>
  </si>
  <si>
    <t>KAIT izbūve un rekonstrukcija</t>
  </si>
  <si>
    <t>Autoruzraudzība un būvuzraudzība</t>
  </si>
  <si>
    <t>Obligātie publicitātes pasākumi</t>
  </si>
  <si>
    <t>Pieejamais finansējums atbalstāmo darbību segšanai</t>
  </si>
  <si>
    <t>Pieejamais finansējums atbalstāmo darbību segšanai kopā</t>
  </si>
  <si>
    <t>Atbalstāmo darbību izdevumu bilance</t>
  </si>
  <si>
    <t>Apstiprinātā budžeta  struktūra, %</t>
  </si>
  <si>
    <t>PVN (ja nav atgūstams)</t>
  </si>
  <si>
    <t>PVN, kas atgūstams no valsts</t>
  </si>
  <si>
    <t>neattiecināmo izdevumu segšanai*</t>
  </si>
  <si>
    <t>attiecināmo izdevumu segšanai*</t>
  </si>
  <si>
    <t>*Piezīmes / paskaidrojumi:</t>
  </si>
  <si>
    <t>rezervuāri un tilpnes</t>
  </si>
  <si>
    <t>1. Investīciju izmaksas un pamatlīdzekļi  (bez PVN)  - EUR, faktiskajās cenās</t>
  </si>
  <si>
    <t>Atlases kritērija nosaukums</t>
  </si>
  <si>
    <t>Kritērija rezultāts</t>
  </si>
  <si>
    <t>Pozitīva saimnieciskās darbības naudas plūsma ieviešot projektu</t>
  </si>
  <si>
    <t>Pašvaldības kredītsaistības nepārsniedz 20% no tās saimnieciskās darbības ieņēmumiem</t>
  </si>
  <si>
    <t>Ūdenssaimniecības kopējais tarifs (ieviešot projektu) nepārsniedz 4% no mājsaimniecības vidējiem ikmēneša ienākumiem</t>
  </si>
  <si>
    <t>Aprēķinātais izmaksu atdeves novērtējuma rādītājs 2022.gadā</t>
  </si>
  <si>
    <t xml:space="preserve">Pašvaldības ilgtermiņa saistību apjoms </t>
  </si>
  <si>
    <t>Visaugstākais tarifs % (ieviešot projektu) attiecībā pret mājsaimniecības vidējiem ikmēneša ienākumiem</t>
  </si>
  <si>
    <t>Vismazākais tarifs % (ieviešot projektu) attiecībā pret mājsaimniecības vidējiem ikmēneša ienākumiem</t>
  </si>
  <si>
    <t>Papildus aprēķinātā statistika</t>
  </si>
  <si>
    <t>Vērtība</t>
  </si>
  <si>
    <t>Ūdensapgādes pakalpojumu tarifā iekļautais nolietojums projekta īstenošanas laikā</t>
  </si>
  <si>
    <t>Kanalizācijas pakalpojumu tarifā iekļautais nolietojums projekta īstenošanas laikā</t>
  </si>
  <si>
    <t>Atlases kritēriju pārbaudes lapa</t>
  </si>
  <si>
    <t>FINANŠU EFEKTIVITĀTES RĀDĪTĀJI</t>
  </si>
  <si>
    <t>r=</t>
  </si>
  <si>
    <t>Bez ES granta</t>
  </si>
  <si>
    <t>Tīrā diskontētā vērtība (NPV/C)</t>
  </si>
  <si>
    <t>tūkst.EUR</t>
  </si>
  <si>
    <t>Iekšēja ienesīguma norma (IRR/C)</t>
  </si>
  <si>
    <t>%</t>
  </si>
  <si>
    <t>Ar ES grantu</t>
  </si>
  <si>
    <t>Tīrā diskontētā vērtība (NPV/K)</t>
  </si>
  <si>
    <t>Iekšēja ienesīguma norma (IRR/K)</t>
  </si>
  <si>
    <t>Izmaiņas ieņēmumos</t>
  </si>
  <si>
    <t>bez ES līdzfinansējuma</t>
  </si>
  <si>
    <t>ar ES līdzfinansējumu</t>
  </si>
  <si>
    <t>Izmaiņas kārtējās izmaksās</t>
  </si>
  <si>
    <t>Izmaiņas investīcijās</t>
  </si>
  <si>
    <t>Izmaiņas KF līdzfinansējumā</t>
  </si>
  <si>
    <t>KF līdzfinansējums</t>
  </si>
  <si>
    <t xml:space="preserve">Ieņēmumi </t>
  </si>
  <si>
    <t>Izmaiņas</t>
  </si>
  <si>
    <t>IRR/C</t>
  </si>
  <si>
    <t>IRR/KF</t>
  </si>
  <si>
    <t>Kārtējās izmaksas</t>
  </si>
  <si>
    <t>Investīcijas</t>
  </si>
  <si>
    <t>Kohēzijas fonda grants</t>
  </si>
  <si>
    <t>Gads</t>
  </si>
  <si>
    <t>Procentuālās izmaiņas</t>
  </si>
  <si>
    <t>Projekta jutīguma analīze</t>
  </si>
  <si>
    <t>Projekta ekonomiskā analīze</t>
  </si>
  <si>
    <t>GADI</t>
  </si>
  <si>
    <t>Diskontētās ekspluatācijas izmaksas</t>
  </si>
  <si>
    <t>Diskontētie ieguldījumi</t>
  </si>
  <si>
    <t>Diskontētie kopējās izmaksas</t>
  </si>
  <si>
    <t>Diskontētie kopējie ieņēmumi (Ieguvumu ENPV/C)</t>
  </si>
  <si>
    <t xml:space="preserve"> Kopā ārējie ieguvumi</t>
  </si>
  <si>
    <t>Saimnieciskās pamatdarbības ieņēmumi</t>
  </si>
  <si>
    <t xml:space="preserve"> 1. Kopā ieņēmumi</t>
  </si>
  <si>
    <t>Saimnieciskās pamatdarbības izdevumi</t>
  </si>
  <si>
    <t>Ieguldījumu izmaksu kopsumma atbalstāmajās darbībās</t>
  </si>
  <si>
    <t>2. Kopā izdevumi</t>
  </si>
  <si>
    <t>3. Neto naudas plūsma</t>
  </si>
  <si>
    <t>Ekonomiskā ienesīguma norma (ERR)</t>
  </si>
  <si>
    <t xml:space="preserve"> Kopā ārējie zaudējumi</t>
  </si>
  <si>
    <t>Ieguvumu un zaudējumu samērs (B/C)</t>
  </si>
  <si>
    <t>Paskaidrojumi/pieņēmumi izmaksu - ieguvumu analīzes aprēķiniem:</t>
  </si>
  <si>
    <t>Esošo pamatlīdzekļu nolietojums kanalizācijas pakalpojumiem</t>
  </si>
  <si>
    <t>% jauno UAIT (ja projektā plānotas šādas darbības) ieguldījumu nolietojuma apmērs, ko iekļauj tarifā pēc to nodošanas ekspluatācijā</t>
  </si>
  <si>
    <t>Pašvaldības aizņēmums, ko plānots ieguldīt pašvaldībai piederošā kapitalsabiedrībā</t>
  </si>
  <si>
    <t>Projekta iesniedzēja  galvojumu apjoms, uz gada beigām</t>
  </si>
  <si>
    <t>Projekta iesniedzēja  pamatkapitāls gada sākumā</t>
  </si>
  <si>
    <t>Projekta iesniedzēja  nesadalītā peļņa gada sākumā</t>
  </si>
  <si>
    <t>Projekta iesniedzēja  naudas līdzekļu atlikums gada sākumā</t>
  </si>
  <si>
    <t>2007.-2013. gada plānošanas periodā pēdējā īstenotajā projektā (ja tāds ir īstenots) aprēķinātie tarifi</t>
  </si>
  <si>
    <t>KAIT būvdarbu projektēšanas (ieskaitot būvprojekta ekspertīzes izmaksas),  autoruzraudzības un būvuzraudzības izmaksas (MK noteikumu 25.1.punkts)</t>
  </si>
  <si>
    <t>KAIT būvdarbu projektēšanas (ieskaitot būvprojekta ekspertīzes izmaksas),  autoruzraudzības un būvuzraudzības izmaksas līdz 7% no jaunu KAIT būvniecības un esošo KAIT pārbūves attiecināmājām izmaksām kopā (MK noteikumu 25.1.punkts)</t>
  </si>
  <si>
    <t>KAIT būvdarbu projektēšanas (ieskaitot būvprojekta ekspertīzes izmaksas),  autoruzraudzības un būvuzraudzības izmaksas virs 7% no jaunu KAIT būvniecības un esošo KAIT pārbūves attiecināmajām izmaksām kopā (MK noteikumu 25.1. un 25.3.punkts)</t>
  </si>
  <si>
    <t>Makroekonomiskos rādītājus izmantot saskaņā ar LR Finanšu ministrijas mājas lapā publicētajiem http://fm.gov.lv/lv/sadalas/ppp/tiesibu_akti/makroekonomiskie_pienemumi_un_prognozes/</t>
  </si>
  <si>
    <t xml:space="preserve">Ieguldījumu sākuma gads (projekta pirmais īstenošanas gads) </t>
  </si>
  <si>
    <t>Starpība</t>
  </si>
  <si>
    <t>9.3. Citi ieņēmumi (ES finansējums)</t>
  </si>
  <si>
    <t>Projekta iesniedzēja  ūdenssaimniecības pakalpojumu citi ieņēmumi</t>
  </si>
  <si>
    <t>FNPV/C</t>
  </si>
  <si>
    <t>FNPV/KF</t>
  </si>
  <si>
    <t>Investīciju izdevumi, 2016. gada cenās</t>
  </si>
  <si>
    <t>Naudas plūsmas ENPV/C</t>
  </si>
  <si>
    <t>Ievadiet gadu, kad plānojat uzsākt ieguldījumus projekta ietvaros. Ja šis gads atšķiras no projekta pirmā īstenošanas gada, tad jāievada pirmais projekta īstenošanas gads- 2018.gads</t>
  </si>
  <si>
    <t>Projekta attiecināmās izmaksas, kas radušās no 01.12.2014. - 31.12.2017., piesummē 2018.gada projekta izmaksām</t>
  </si>
  <si>
    <t>Izmaksas jāievada atbilstoši tarifa aprēķinam.Tiek pieņemts, ka izmaksas situācijā bez projekta paliktu nemainīgas (izņemot cenu pieauguma indeksāciju, ko izmaksu - ieguvumu analīzē piemēro automātiski citās aprēķinu izklājlapās).</t>
  </si>
  <si>
    <t>Ja plānots saņemt aizdevumu, lūdzu norādiet, kurā gadā un kādā apjomā plānots ņemt aizņēmumu</t>
  </si>
  <si>
    <t>Lūdzu ievadiet pieteicēja pakalpojumu sniegšanas izmaksas pirms projekta un izmaiņas pēc projekta (projekta rezultātā). Šī modeļa izpratnē "situācija pirms projekta" ir izdevumi 2016.gadā. Izmaksas ievada 2016.gada cenās visā projekta dzīves cikla laikā. Izmaksas var pieaugt tikai pieaugot pakalpojuma sniegšanas apjomam un izmainoties nodokļu limēm, piemēram, pieaugot darba devēja sociālajam nodoklim un darbas resursu nodoklim.</t>
  </si>
  <si>
    <t>Ievadiet gadu, kad plānojat uzsākt ekspluatēt jaunos ieguldījumus (izvēlieties gadu, kad ieguldījumi veikti un nodoti ekspluatācijā pilnībā), bet ne vēlāk kā 2023.gadu</t>
  </si>
  <si>
    <t>2016. gada bilances atšķirība:</t>
  </si>
  <si>
    <t>Diskontētie kopējie ārējie ieguvumi (Ieguvumu ENPV/C)</t>
  </si>
  <si>
    <t>Diskontētie kopējie ārējie zaudējumi (Zaudējumu ENPV/C)</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</si>
</sst>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3" formatCode="_-* #,##0.00_-;\-* #,##0.00_-;_-* &quot;-&quot;??_-;_-@_-"/>
    <numFmt numFmtId="164" formatCode="0.0%"/>
    <numFmt numFmtId="165" formatCode="#,##0.0"/>
    <numFmt numFmtId="166" formatCode="#,##0\ ;[Red]\-#,##0\ "/>
    <numFmt numFmtId="167" formatCode="0.000000%"/>
    <numFmt numFmtId="168" formatCode="#,##0_ ;[Red]\-#,##0\ "/>
    <numFmt numFmtId="169" formatCode="#,##0.00000000"/>
    <numFmt numFmtId="170" formatCode="_-* #,##0_-;\-* #,##0_-;_-* &quot;-&quot;??_-;_-@_-"/>
    <numFmt numFmtId="171" formatCode="#,##0.000"/>
    <numFmt numFmtId="172" formatCode="_-* #,##0.000_-;\-* #,##0.000_-;_-* &quot;-&quot;??_-;_-@_-"/>
    <numFmt numFmtId="173" formatCode="0.000000"/>
    <numFmt numFmtId="174" formatCode="#,##0.0000000000000000"/>
    <numFmt numFmtId="175" formatCode="#,##0.00\ &quot;Ls&quot;"/>
    <numFmt numFmtId="176" formatCode="0.00000000%"/>
    <numFmt numFmtId="177" formatCode="mmm"/>
    <numFmt numFmtId="178" formatCode="0.0000%"/>
    <numFmt numFmtId="179" formatCode="#,##0.00_ ;\-#,##0.00\ "/>
    <numFmt numFmtId="180" formatCode="#,##0.0000"/>
    <numFmt numFmtId="181" formatCode="#,##0.00_ ;[Red]\-#,##0.00\ "/>
    <numFmt numFmtId="182" formatCode="#,##0.00\ ;[Red]\-#,##0.00\ "/>
    <numFmt numFmtId="183" formatCode="#,##0_ ;\-#,##0\ "/>
  </numFmts>
  <fonts count="82" x14ac:knownFonts="1">
    <font>
      <sz val="10"/>
      <name val="Arial"/>
      <family val="2"/>
    </font>
    <font>
      <sz val="11"/>
      <color indexed="8"/>
      <name val="Calibri"/>
      <family val="2"/>
      <charset val="186"/>
    </font>
    <font>
      <sz val="8"/>
      <name val="Arial"/>
      <family val="2"/>
    </font>
    <font>
      <sz val="11"/>
      <color indexed="20"/>
      <name val="Calibri"/>
      <family val="2"/>
    </font>
    <font>
      <sz val="11"/>
      <color indexed="52"/>
      <name val="Calibri"/>
      <family val="2"/>
    </font>
    <font>
      <b/>
      <sz val="15"/>
      <name val="Times New Roman"/>
      <family val="1"/>
    </font>
    <font>
      <sz val="13"/>
      <name val="Times New Roman"/>
      <family val="1"/>
    </font>
    <font>
      <b/>
      <sz val="11"/>
      <name val="Times New Roman"/>
      <family val="1"/>
    </font>
    <font>
      <b/>
      <sz val="11"/>
      <color indexed="56"/>
      <name val="Calibri"/>
      <family val="2"/>
    </font>
    <font>
      <sz val="11"/>
      <color indexed="60"/>
      <name val="Calibri"/>
      <family val="2"/>
    </font>
    <font>
      <sz val="11"/>
      <color indexed="8"/>
      <name val="Calibri"/>
      <family val="2"/>
    </font>
    <font>
      <sz val="10"/>
      <name val="Garamond"/>
      <family val="1"/>
    </font>
    <font>
      <b/>
      <sz val="11"/>
      <color indexed="63"/>
      <name val="Calibri"/>
      <family val="2"/>
    </font>
    <font>
      <b/>
      <sz val="18"/>
      <color indexed="56"/>
      <name val="Cambria"/>
      <family val="2"/>
    </font>
    <font>
      <b/>
      <sz val="11"/>
      <color indexed="8"/>
      <name val="Calibri"/>
      <family val="2"/>
    </font>
    <font>
      <sz val="10"/>
      <name val="Times New Roman"/>
      <family val="1"/>
    </font>
    <font>
      <b/>
      <sz val="10"/>
      <name val="Times New Roman"/>
      <family val="1"/>
    </font>
    <font>
      <b/>
      <sz val="12"/>
      <name val="Times New Roman"/>
      <family val="1"/>
    </font>
    <font>
      <sz val="9"/>
      <name val="Arial"/>
      <family val="2"/>
    </font>
    <font>
      <sz val="9"/>
      <name val="Times New Roman"/>
      <family val="1"/>
    </font>
    <font>
      <sz val="10"/>
      <name val="Arial"/>
      <family val="2"/>
    </font>
    <font>
      <sz val="10"/>
      <name val="Times New Roman"/>
      <family val="1"/>
      <charset val="186"/>
    </font>
    <font>
      <b/>
      <sz val="10"/>
      <name val="Times New Roman"/>
      <family val="1"/>
      <charset val="186"/>
    </font>
    <font>
      <sz val="10"/>
      <name val="Arial"/>
      <family val="2"/>
      <charset val="186"/>
    </font>
    <font>
      <b/>
      <sz val="8"/>
      <name val="Arial"/>
      <family val="2"/>
      <charset val="186"/>
    </font>
    <font>
      <b/>
      <sz val="10"/>
      <name val="Arial"/>
      <family val="2"/>
      <charset val="186"/>
    </font>
    <font>
      <sz val="8"/>
      <name val="Arial"/>
      <family val="2"/>
      <charset val="186"/>
    </font>
    <font>
      <b/>
      <sz val="14"/>
      <name val="Arial"/>
      <family val="2"/>
      <charset val="186"/>
    </font>
    <font>
      <b/>
      <sz val="11"/>
      <name val="Arial"/>
      <family val="2"/>
      <charset val="186"/>
    </font>
    <font>
      <i/>
      <sz val="10"/>
      <name val="Arial"/>
      <family val="2"/>
      <charset val="186"/>
    </font>
    <font>
      <b/>
      <i/>
      <sz val="10"/>
      <name val="Arial"/>
      <family val="2"/>
      <charset val="186"/>
    </font>
    <font>
      <b/>
      <sz val="12"/>
      <name val="Arial"/>
      <family val="2"/>
      <charset val="186"/>
    </font>
    <font>
      <b/>
      <i/>
      <sz val="10"/>
      <color indexed="12"/>
      <name val="Arial"/>
      <family val="2"/>
      <charset val="186"/>
    </font>
    <font>
      <sz val="10"/>
      <color indexed="8"/>
      <name val="Arial"/>
      <family val="2"/>
      <charset val="186"/>
    </font>
    <font>
      <b/>
      <sz val="10"/>
      <color indexed="8"/>
      <name val="Arial"/>
      <family val="2"/>
      <charset val="186"/>
    </font>
    <font>
      <sz val="8"/>
      <color indexed="10"/>
      <name val="Arial"/>
      <family val="2"/>
      <charset val="186"/>
    </font>
    <font>
      <sz val="13"/>
      <name val="Arial"/>
      <family val="2"/>
      <charset val="186"/>
    </font>
    <font>
      <sz val="10"/>
      <color indexed="12"/>
      <name val="Arial"/>
      <family val="2"/>
      <charset val="186"/>
    </font>
    <font>
      <sz val="10"/>
      <color indexed="55"/>
      <name val="Arial"/>
      <family val="2"/>
      <charset val="186"/>
    </font>
    <font>
      <sz val="9"/>
      <name val="Arial"/>
      <family val="2"/>
      <charset val="186"/>
    </font>
    <font>
      <b/>
      <sz val="14"/>
      <color indexed="8"/>
      <name val="Arial"/>
      <family val="2"/>
      <charset val="186"/>
    </font>
    <font>
      <sz val="8"/>
      <color indexed="8"/>
      <name val="Arial"/>
      <family val="2"/>
      <charset val="186"/>
    </font>
    <font>
      <b/>
      <i/>
      <sz val="8"/>
      <name val="Arial"/>
      <family val="2"/>
      <charset val="186"/>
    </font>
    <font>
      <i/>
      <sz val="8"/>
      <name val="Arial"/>
      <family val="2"/>
      <charset val="186"/>
    </font>
    <font>
      <sz val="12"/>
      <name val="Times New Roman"/>
      <family val="1"/>
      <charset val="186"/>
    </font>
    <font>
      <b/>
      <sz val="12"/>
      <name val="Times New Roman"/>
      <family val="1"/>
      <charset val="186"/>
    </font>
    <font>
      <i/>
      <sz val="12"/>
      <name val="Times New Roman"/>
      <family val="1"/>
      <charset val="186"/>
    </font>
    <font>
      <sz val="10"/>
      <name val="Helv"/>
    </font>
    <font>
      <b/>
      <i/>
      <sz val="10"/>
      <name val="Times New Roman"/>
      <family val="1"/>
      <charset val="186"/>
    </font>
    <font>
      <i/>
      <sz val="10"/>
      <name val="Times New Roman"/>
      <family val="1"/>
      <charset val="186"/>
    </font>
    <font>
      <i/>
      <sz val="10"/>
      <color indexed="20"/>
      <name val="Times New Roman"/>
      <family val="1"/>
      <charset val="186"/>
    </font>
    <font>
      <b/>
      <i/>
      <sz val="10"/>
      <color indexed="20"/>
      <name val="Times New Roman"/>
      <family val="1"/>
      <charset val="186"/>
    </font>
    <font>
      <sz val="10"/>
      <name val="Times New Roman"/>
      <family val="1"/>
    </font>
    <font>
      <sz val="10"/>
      <color indexed="12"/>
      <name val="Times New Roman"/>
      <family val="1"/>
      <charset val="186"/>
    </font>
    <font>
      <sz val="10"/>
      <color indexed="16"/>
      <name val="Times New Roman"/>
      <family val="1"/>
      <charset val="186"/>
    </font>
    <font>
      <sz val="10"/>
      <color indexed="48"/>
      <name val="Times New Roman"/>
      <family val="1"/>
      <charset val="186"/>
    </font>
    <font>
      <sz val="8"/>
      <name val="Times New Roman"/>
      <family val="1"/>
      <charset val="186"/>
    </font>
    <font>
      <sz val="14"/>
      <name val="Times New Roman"/>
      <family val="1"/>
      <charset val="186"/>
    </font>
    <font>
      <b/>
      <sz val="14"/>
      <name val="Times New Roman"/>
      <family val="1"/>
      <charset val="186"/>
    </font>
    <font>
      <i/>
      <sz val="10"/>
      <color rgb="FFFF0000"/>
      <name val="Arial"/>
      <family val="2"/>
      <charset val="186"/>
    </font>
    <font>
      <i/>
      <sz val="8"/>
      <color theme="0" tint="-0.499984740745262"/>
      <name val="Arial"/>
      <family val="2"/>
      <charset val="186"/>
    </font>
    <font>
      <b/>
      <sz val="11"/>
      <name val="Times New Roman"/>
      <family val="1"/>
      <charset val="186"/>
    </font>
    <font>
      <b/>
      <sz val="16"/>
      <name val="Times New Roman"/>
      <family val="1"/>
      <charset val="186"/>
    </font>
    <font>
      <i/>
      <sz val="12"/>
      <color indexed="10"/>
      <name val="Times New Roman"/>
      <family val="1"/>
      <charset val="186"/>
    </font>
    <font>
      <i/>
      <sz val="10"/>
      <color rgb="FFFF0000"/>
      <name val="Times New Roman"/>
      <family val="1"/>
      <charset val="186"/>
    </font>
    <font>
      <sz val="10"/>
      <color theme="0" tint="-0.34998626667073579"/>
      <name val="Times New Roman"/>
      <family val="1"/>
      <charset val="186"/>
    </font>
    <font>
      <sz val="10"/>
      <color indexed="8"/>
      <name val="Times New Roman"/>
      <family val="1"/>
      <charset val="186"/>
    </font>
    <font>
      <i/>
      <sz val="10"/>
      <color indexed="8"/>
      <name val="Times New Roman"/>
      <family val="1"/>
      <charset val="186"/>
    </font>
    <font>
      <b/>
      <sz val="8"/>
      <name val="Times New Roman"/>
      <family val="1"/>
      <charset val="186"/>
    </font>
    <font>
      <i/>
      <sz val="8"/>
      <color rgb="FFFF0000"/>
      <name val="Times New Roman"/>
      <family val="1"/>
      <charset val="186"/>
    </font>
    <font>
      <sz val="10"/>
      <color indexed="10"/>
      <name val="Times New Roman"/>
      <family val="1"/>
      <charset val="186"/>
    </font>
    <font>
      <b/>
      <sz val="8"/>
      <color indexed="10"/>
      <name val="Times New Roman"/>
      <family val="1"/>
      <charset val="186"/>
    </font>
    <font>
      <sz val="8"/>
      <color theme="0" tint="-0.499984740745262"/>
      <name val="Times New Roman"/>
      <family val="1"/>
      <charset val="186"/>
    </font>
    <font>
      <sz val="10"/>
      <color rgb="FF222222"/>
      <name val="Arial"/>
      <family val="2"/>
      <charset val="186"/>
    </font>
    <font>
      <b/>
      <sz val="10"/>
      <color rgb="FF222222"/>
      <name val="Arial"/>
      <family val="2"/>
      <charset val="186"/>
    </font>
    <font>
      <b/>
      <sz val="10"/>
      <color rgb="FFFF0000"/>
      <name val="Arial"/>
      <family val="2"/>
      <charset val="186"/>
    </font>
    <font>
      <sz val="8"/>
      <color rgb="FFFF0000"/>
      <name val="Arial"/>
      <family val="2"/>
      <charset val="186"/>
    </font>
    <font>
      <b/>
      <sz val="8"/>
      <name val="Arial"/>
      <family val="2"/>
    </font>
    <font>
      <sz val="10"/>
      <color theme="0" tint="-0.14999847407452621"/>
      <name val="Times New Roman"/>
      <family val="1"/>
      <charset val="186"/>
    </font>
    <font>
      <sz val="10"/>
      <color rgb="FF000000"/>
      <name val="Times New Roman"/>
      <family val="1"/>
      <charset val="186"/>
    </font>
    <font>
      <sz val="11"/>
      <color theme="1"/>
      <name val="Calibri"/>
      <family val="2"/>
      <scheme val="minor"/>
    </font>
    <font>
      <sz val="8"/>
      <color rgb="FFFF0000"/>
      <name val="Times New Roman"/>
      <family val="1"/>
      <charset val="186"/>
    </font>
  </fonts>
  <fills count="34">
    <fill>
      <patternFill patternType="none"/>
    </fill>
    <fill>
      <patternFill patternType="gray125"/>
    </fill>
    <fill>
      <patternFill patternType="solid">
        <fgColor indexed="45"/>
        <bgColor indexed="29"/>
      </patternFill>
    </fill>
    <fill>
      <patternFill patternType="solid">
        <fgColor indexed="22"/>
        <bgColor indexed="31"/>
      </patternFill>
    </fill>
    <fill>
      <patternFill patternType="solid">
        <fgColor indexed="43"/>
        <bgColor indexed="26"/>
      </patternFill>
    </fill>
    <fill>
      <patternFill patternType="solid">
        <fgColor indexed="53"/>
        <bgColor indexed="52"/>
      </patternFill>
    </fill>
    <fill>
      <patternFill patternType="solid">
        <fgColor indexed="27"/>
        <bgColor indexed="41"/>
      </patternFill>
    </fill>
    <fill>
      <patternFill patternType="solid">
        <fgColor indexed="9"/>
        <bgColor indexed="26"/>
      </patternFill>
    </fill>
    <fill>
      <patternFill patternType="solid">
        <fgColor indexed="9"/>
        <bgColor indexed="64"/>
      </patternFill>
    </fill>
    <fill>
      <patternFill patternType="solid">
        <fgColor indexed="9"/>
        <bgColor indexed="31"/>
      </patternFill>
    </fill>
    <fill>
      <patternFill patternType="solid">
        <fgColor indexed="13"/>
        <bgColor indexed="64"/>
      </patternFill>
    </fill>
    <fill>
      <patternFill patternType="solid">
        <fgColor indexed="13"/>
        <bgColor indexed="26"/>
      </patternFill>
    </fill>
    <fill>
      <patternFill patternType="solid">
        <fgColor indexed="22"/>
        <bgColor indexed="64"/>
      </patternFill>
    </fill>
    <fill>
      <patternFill patternType="solid">
        <fgColor indexed="13"/>
        <bgColor indexed="31"/>
      </patternFill>
    </fill>
    <fill>
      <patternFill patternType="solid">
        <fgColor theme="0" tint="-0.249977111117893"/>
        <bgColor indexed="31"/>
      </patternFill>
    </fill>
    <fill>
      <patternFill patternType="solid">
        <fgColor theme="0" tint="-0.249977111117893"/>
        <bgColor indexed="64"/>
      </patternFill>
    </fill>
    <fill>
      <patternFill patternType="solid">
        <fgColor theme="0"/>
        <bgColor indexed="31"/>
      </patternFill>
    </fill>
    <fill>
      <patternFill patternType="solid">
        <fgColor theme="0"/>
        <bgColor indexed="64"/>
      </patternFill>
    </fill>
    <fill>
      <patternFill patternType="solid">
        <fgColor theme="4" tint="0.79998168889431442"/>
        <bgColor indexed="64"/>
      </patternFill>
    </fill>
    <fill>
      <patternFill patternType="solid">
        <fgColor theme="0"/>
        <bgColor indexed="26"/>
      </patternFill>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79998168889431442"/>
        <bgColor indexed="31"/>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FFFFFF"/>
        <bgColor indexed="64"/>
      </patternFill>
    </fill>
    <fill>
      <patternFill patternType="solid">
        <fgColor rgb="FFFFFF00"/>
        <bgColor indexed="26"/>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9" tint="0.59999389629810485"/>
        <bgColor indexed="64"/>
      </patternFill>
    </fill>
  </fills>
  <borders count="9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hair">
        <color indexed="8"/>
      </left>
      <right style="hair">
        <color indexed="8"/>
      </right>
      <top style="hair">
        <color indexed="8"/>
      </top>
      <bottom style="hair">
        <color indexed="8"/>
      </bottom>
      <diagonal/>
    </border>
    <border>
      <left style="thin">
        <color indexed="17"/>
      </left>
      <right style="thin">
        <color indexed="17"/>
      </right>
      <top style="thin">
        <color indexed="17"/>
      </top>
      <bottom style="thin">
        <color indexed="17"/>
      </bottom>
      <diagonal/>
    </border>
    <border>
      <left/>
      <right/>
      <top style="thin">
        <color indexed="62"/>
      </top>
      <bottom style="double">
        <color indexed="62"/>
      </bottom>
      <diagonal/>
    </border>
    <border>
      <left/>
      <right/>
      <top/>
      <bottom style="thin">
        <color indexed="59"/>
      </bottom>
      <diagonal/>
    </border>
    <border>
      <left/>
      <right/>
      <top style="thin">
        <color indexed="59"/>
      </top>
      <bottom style="thin">
        <color indexed="59"/>
      </bottom>
      <diagonal/>
    </border>
    <border>
      <left style="thin">
        <color indexed="59"/>
      </left>
      <right/>
      <top/>
      <bottom/>
      <diagonal/>
    </border>
    <border>
      <left style="thin">
        <color indexed="59"/>
      </left>
      <right/>
      <top style="thin">
        <color indexed="59"/>
      </top>
      <bottom style="thin">
        <color indexed="59"/>
      </bottom>
      <diagonal/>
    </border>
    <border>
      <left style="thin">
        <color indexed="64"/>
      </left>
      <right style="thin">
        <color indexed="64"/>
      </right>
      <top style="thin">
        <color indexed="64"/>
      </top>
      <bottom style="thin">
        <color indexed="64"/>
      </bottom>
      <diagonal/>
    </border>
    <border>
      <left/>
      <right style="thin">
        <color indexed="59"/>
      </right>
      <top style="thin">
        <color indexed="59"/>
      </top>
      <bottom style="thin">
        <color indexed="59"/>
      </bottom>
      <diagonal/>
    </border>
    <border>
      <left style="thin">
        <color indexed="59"/>
      </left>
      <right/>
      <top/>
      <bottom style="thin">
        <color indexed="59"/>
      </bottom>
      <diagonal/>
    </border>
    <border>
      <left/>
      <right style="thin">
        <color indexed="59"/>
      </right>
      <top/>
      <bottom/>
      <diagonal/>
    </border>
    <border>
      <left style="thin">
        <color indexed="59"/>
      </left>
      <right/>
      <top style="thin">
        <color indexed="59"/>
      </top>
      <bottom/>
      <diagonal/>
    </border>
    <border>
      <left style="thin">
        <color indexed="59"/>
      </left>
      <right style="thin">
        <color indexed="59"/>
      </right>
      <top style="thin">
        <color indexed="59"/>
      </top>
      <bottom style="thin">
        <color indexed="59"/>
      </bottom>
      <diagonal/>
    </border>
    <border>
      <left style="thin">
        <color indexed="59"/>
      </left>
      <right style="thin">
        <color indexed="59"/>
      </right>
      <top/>
      <bottom style="thin">
        <color indexed="59"/>
      </bottom>
      <diagonal/>
    </border>
    <border>
      <left/>
      <right/>
      <top style="thin">
        <color indexed="59"/>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59"/>
      </right>
      <top/>
      <bottom style="thin">
        <color indexed="59"/>
      </bottom>
      <diagonal/>
    </border>
    <border>
      <left style="thin">
        <color indexed="59"/>
      </left>
      <right style="thin">
        <color indexed="59"/>
      </right>
      <top style="thin">
        <color indexed="59"/>
      </top>
      <bottom/>
      <diagonal/>
    </border>
    <border>
      <left style="thin">
        <color indexed="64"/>
      </left>
      <right style="thin">
        <color indexed="64"/>
      </right>
      <top style="thin">
        <color indexed="64"/>
      </top>
      <bottom/>
      <diagonal/>
    </border>
    <border>
      <left style="thin">
        <color indexed="59"/>
      </left>
      <right style="thin">
        <color indexed="59"/>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right style="double">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59"/>
      </right>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diagonal/>
    </border>
    <border>
      <left/>
      <right style="double">
        <color indexed="64"/>
      </right>
      <top style="double">
        <color indexed="64"/>
      </top>
      <bottom/>
      <diagonal/>
    </border>
    <border>
      <left style="medium">
        <color indexed="64"/>
      </left>
      <right style="medium">
        <color indexed="64"/>
      </right>
      <top style="medium">
        <color indexed="64"/>
      </top>
      <bottom/>
      <diagonal/>
    </border>
    <border>
      <left style="double">
        <color indexed="64"/>
      </left>
      <right/>
      <top style="thin">
        <color indexed="64"/>
      </top>
      <bottom style="thin">
        <color indexed="64"/>
      </bottom>
      <diagonal/>
    </border>
    <border>
      <left style="thin">
        <color indexed="23"/>
      </left>
      <right/>
      <top/>
      <bottom/>
      <diagonal/>
    </border>
    <border>
      <left style="thin">
        <color indexed="64"/>
      </left>
      <right/>
      <top/>
      <bottom/>
      <diagonal/>
    </border>
    <border>
      <left style="medium">
        <color indexed="64"/>
      </left>
      <right style="double">
        <color indexed="64"/>
      </right>
      <top/>
      <bottom/>
      <diagonal/>
    </border>
    <border>
      <left style="double">
        <color indexed="64"/>
      </left>
      <right style="double">
        <color indexed="64"/>
      </right>
      <top style="medium">
        <color indexed="64"/>
      </top>
      <bottom style="medium">
        <color indexed="64"/>
      </bottom>
      <diagonal/>
    </border>
    <border>
      <left style="thin">
        <color indexed="59"/>
      </left>
      <right style="thin">
        <color indexed="64"/>
      </right>
      <top style="thin">
        <color indexed="59"/>
      </top>
      <bottom style="thin">
        <color indexed="64"/>
      </bottom>
      <diagonal/>
    </border>
    <border>
      <left style="thin">
        <color indexed="59"/>
      </left>
      <right style="thin">
        <color indexed="59"/>
      </right>
      <top style="thin">
        <color indexed="59"/>
      </top>
      <bottom style="thin">
        <color indexed="64"/>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hair">
        <color indexed="8"/>
      </left>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hair">
        <color indexed="8"/>
      </left>
      <right style="thin">
        <color indexed="64"/>
      </right>
      <top/>
      <bottom style="thin">
        <color indexed="64"/>
      </bottom>
      <diagonal/>
    </border>
    <border>
      <left/>
      <right style="hair">
        <color indexed="8"/>
      </right>
      <top/>
      <bottom style="hair">
        <color indexed="8"/>
      </bottom>
      <diagonal/>
    </border>
  </borders>
  <cellStyleXfs count="45">
    <xf numFmtId="0" fontId="0" fillId="0" borderId="0"/>
    <xf numFmtId="0" fontId="3" fillId="2" borderId="0" applyNumberFormat="0" applyBorder="0" applyProtection="0">
      <alignment vertical="top" wrapText="1"/>
    </xf>
    <xf numFmtId="0" fontId="4" fillId="3" borderId="1" applyNumberFormat="0" applyProtection="0">
      <alignment vertical="top" wrapText="1"/>
    </xf>
    <xf numFmtId="0" fontId="4" fillId="3" borderId="1" applyNumberFormat="0" applyProtection="0">
      <alignment vertical="top" wrapText="1"/>
    </xf>
    <xf numFmtId="43" fontId="20" fillId="0" borderId="0" applyFont="0" applyFill="0" applyBorder="0" applyAlignment="0" applyProtection="0"/>
    <xf numFmtId="0" fontId="5" fillId="0" borderId="0" applyNumberFormat="0" applyProtection="0">
      <alignment horizontal="left" vertical="top"/>
    </xf>
    <xf numFmtId="0" fontId="6" fillId="0" borderId="0" applyNumberFormat="0" applyProtection="0">
      <alignment vertical="top"/>
    </xf>
    <xf numFmtId="0" fontId="7" fillId="0" borderId="0" applyNumberFormat="0" applyProtection="0">
      <alignment vertical="top"/>
    </xf>
    <xf numFmtId="0" fontId="8" fillId="0" borderId="0" applyNumberFormat="0" applyBorder="0" applyProtection="0">
      <alignment vertical="top" wrapText="1"/>
    </xf>
    <xf numFmtId="0" fontId="20" fillId="0" borderId="0" applyNumberFormat="0" applyBorder="0" applyProtection="0">
      <alignment horizontal="left" vertical="top"/>
    </xf>
    <xf numFmtId="0" fontId="20" fillId="0" borderId="0" applyNumberFormat="0" applyBorder="0" applyProtection="0">
      <alignment horizontal="right" vertical="top"/>
    </xf>
    <xf numFmtId="0" fontId="20" fillId="0" borderId="0" applyNumberFormat="0" applyBorder="0" applyProtection="0">
      <alignment horizontal="left" vertical="top"/>
    </xf>
    <xf numFmtId="0" fontId="20" fillId="0" borderId="0" applyNumberFormat="0" applyBorder="0" applyProtection="0">
      <alignment horizontal="left" vertical="top"/>
    </xf>
    <xf numFmtId="0" fontId="20" fillId="0" borderId="0" applyNumberFormat="0" applyBorder="0" applyProtection="0">
      <alignment horizontal="left" vertical="top"/>
    </xf>
    <xf numFmtId="0" fontId="9" fillId="4" borderId="0" applyNumberFormat="0" applyBorder="0" applyProtection="0">
      <alignment vertical="top" wrapText="1"/>
    </xf>
    <xf numFmtId="0" fontId="10" fillId="0" borderId="0"/>
    <xf numFmtId="0" fontId="11" fillId="0" borderId="0"/>
    <xf numFmtId="0" fontId="20" fillId="0" borderId="0"/>
    <xf numFmtId="0" fontId="47" fillId="0" borderId="0"/>
    <xf numFmtId="0" fontId="20" fillId="0" borderId="0" applyNumberFormat="0" applyProtection="0">
      <alignment vertical="top"/>
    </xf>
    <xf numFmtId="0" fontId="12" fillId="3" borderId="2" applyNumberFormat="0" applyProtection="0">
      <alignment vertical="top" wrapText="1"/>
    </xf>
    <xf numFmtId="9" fontId="20"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0" fontId="20" fillId="3" borderId="3" applyNumberFormat="0" applyProtection="0">
      <alignment horizontal="left" vertical="top" wrapText="1"/>
    </xf>
    <xf numFmtId="0" fontId="20" fillId="3" borderId="3" applyNumberFormat="0" applyProtection="0">
      <alignment horizontal="center" vertical="top" wrapText="1"/>
    </xf>
    <xf numFmtId="0" fontId="20" fillId="0" borderId="3" applyNumberFormat="0" applyProtection="0">
      <alignment horizontal="center" vertical="top" wrapText="1"/>
    </xf>
    <xf numFmtId="0" fontId="20" fillId="0" borderId="3" applyNumberFormat="0" applyProtection="0">
      <alignment horizontal="center" vertical="top" wrapText="1"/>
    </xf>
    <xf numFmtId="0" fontId="20" fillId="0" borderId="3" applyNumberFormat="0" applyProtection="0">
      <alignment horizontal="center" vertical="top" wrapText="1"/>
    </xf>
    <xf numFmtId="0" fontId="20" fillId="0" borderId="3" applyNumberFormat="0" applyProtection="0">
      <alignment horizontal="center" vertical="top" wrapText="1"/>
    </xf>
    <xf numFmtId="0" fontId="20" fillId="0" borderId="3" applyNumberFormat="0" applyProtection="0">
      <alignment horizontal="left" vertical="top" wrapText="1"/>
    </xf>
    <xf numFmtId="0" fontId="20" fillId="5" borderId="3" applyNumberFormat="0" applyProtection="0">
      <alignment horizontal="center" vertical="top" wrapText="1"/>
    </xf>
    <xf numFmtId="0" fontId="20" fillId="4" borderId="3" applyNumberFormat="0" applyProtection="0">
      <alignment horizontal="center" vertical="top" wrapText="1"/>
    </xf>
    <xf numFmtId="0" fontId="20" fillId="6" borderId="3" applyNumberFormat="0" applyProtection="0">
      <alignment horizontal="center" vertical="top" wrapText="1"/>
    </xf>
    <xf numFmtId="0" fontId="20" fillId="0" borderId="3" applyNumberFormat="0" applyProtection="0">
      <alignment horizontal="left" vertical="top" wrapText="1"/>
    </xf>
    <xf numFmtId="0" fontId="20" fillId="0" borderId="3" applyNumberFormat="0" applyProtection="0">
      <alignment horizontal="left" vertical="top" wrapText="1"/>
    </xf>
    <xf numFmtId="0" fontId="20" fillId="6" borderId="3" applyNumberFormat="0" applyProtection="0">
      <alignment horizontal="left" vertical="top" wrapText="1"/>
    </xf>
    <xf numFmtId="0" fontId="20" fillId="7" borderId="4" applyNumberFormat="0" applyProtection="0">
      <alignment horizontal="left" vertical="top" wrapText="1"/>
    </xf>
    <xf numFmtId="0" fontId="20" fillId="7" borderId="4" applyNumberFormat="0" applyProtection="0">
      <alignment horizontal="left" vertical="top" wrapText="1"/>
    </xf>
    <xf numFmtId="0" fontId="20" fillId="6" borderId="4" applyNumberFormat="0" applyProtection="0">
      <alignment horizontal="center" vertical="top" wrapText="1"/>
    </xf>
    <xf numFmtId="0" fontId="13" fillId="0" borderId="0" applyNumberFormat="0" applyBorder="0" applyProtection="0">
      <alignment vertical="top" wrapText="1"/>
    </xf>
    <xf numFmtId="0" fontId="14" fillId="0" borderId="5" applyNumberFormat="0" applyProtection="0">
      <alignment vertical="top" wrapText="1"/>
    </xf>
    <xf numFmtId="0" fontId="20" fillId="6" borderId="4" applyNumberFormat="0" applyProtection="0">
      <alignment horizontal="left" vertical="top" wrapText="1"/>
    </xf>
    <xf numFmtId="0" fontId="80" fillId="0" borderId="0"/>
    <xf numFmtId="0" fontId="23" fillId="0" borderId="0"/>
  </cellStyleXfs>
  <cellXfs count="1051">
    <xf numFmtId="0" fontId="2" fillId="0" borderId="0" xfId="0" applyFont="1" applyAlignment="1">
      <alignment vertical="top" wrapText="1"/>
    </xf>
    <xf numFmtId="0" fontId="18" fillId="8" borderId="0" xfId="0" applyFont="1" applyFill="1" applyAlignment="1" applyProtection="1">
      <alignment vertical="top" wrapText="1"/>
    </xf>
    <xf numFmtId="0" fontId="18" fillId="9" borderId="7" xfId="0" applyFont="1" applyFill="1" applyBorder="1" applyAlignment="1" applyProtection="1">
      <alignment vertical="top" wrapText="1"/>
    </xf>
    <xf numFmtId="0" fontId="15" fillId="8" borderId="7" xfId="0" applyFont="1" applyFill="1" applyBorder="1" applyAlignment="1" applyProtection="1">
      <alignment vertical="top" wrapText="1"/>
    </xf>
    <xf numFmtId="0" fontId="15" fillId="8" borderId="0" xfId="0" applyFont="1" applyFill="1" applyAlignment="1" applyProtection="1">
      <alignment vertical="top" wrapText="1"/>
    </xf>
    <xf numFmtId="3" fontId="18" fillId="8" borderId="0" xfId="0" applyNumberFormat="1" applyFont="1" applyFill="1" applyAlignment="1" applyProtection="1">
      <alignment vertical="top" wrapText="1"/>
    </xf>
    <xf numFmtId="0" fontId="15" fillId="0" borderId="0" xfId="0" applyFont="1" applyFill="1" applyAlignment="1" applyProtection="1">
      <alignment wrapText="1"/>
    </xf>
    <xf numFmtId="0" fontId="15" fillId="0" borderId="0" xfId="0" applyFont="1" applyFill="1" applyAlignment="1" applyProtection="1">
      <alignment vertical="top" wrapText="1"/>
    </xf>
    <xf numFmtId="0" fontId="23" fillId="0" borderId="0" xfId="0" applyFont="1" applyAlignment="1">
      <alignment vertical="top" wrapText="1"/>
    </xf>
    <xf numFmtId="0" fontId="26" fillId="0" borderId="0" xfId="0" applyFont="1" applyAlignment="1">
      <alignment vertical="top" wrapText="1"/>
    </xf>
    <xf numFmtId="0" fontId="25" fillId="0" borderId="0" xfId="0" applyFont="1" applyAlignment="1">
      <alignment vertical="top" wrapText="1"/>
    </xf>
    <xf numFmtId="10" fontId="23" fillId="10" borderId="10" xfId="19" applyNumberFormat="1" applyFont="1" applyFill="1" applyBorder="1" applyAlignment="1" applyProtection="1">
      <protection locked="0"/>
    </xf>
    <xf numFmtId="0" fontId="26" fillId="0" borderId="0" xfId="0" applyFont="1" applyFill="1" applyAlignment="1">
      <alignment vertical="top" wrapText="1"/>
    </xf>
    <xf numFmtId="0" fontId="26" fillId="8" borderId="0" xfId="0" applyFont="1" applyFill="1" applyAlignment="1">
      <alignment vertical="top" wrapText="1"/>
    </xf>
    <xf numFmtId="0" fontId="25" fillId="14" borderId="1" xfId="2" applyNumberFormat="1" applyFont="1" applyFill="1" applyAlignment="1" applyProtection="1">
      <alignment horizontal="center"/>
    </xf>
    <xf numFmtId="0" fontId="25" fillId="3" borderId="1" xfId="2" applyNumberFormat="1" applyFont="1" applyAlignment="1" applyProtection="1">
      <alignment horizontal="center"/>
    </xf>
    <xf numFmtId="0" fontId="25" fillId="0" borderId="10" xfId="2" applyNumberFormat="1" applyFont="1" applyFill="1" applyBorder="1" applyAlignment="1" applyProtection="1">
      <alignment horizontal="center"/>
    </xf>
    <xf numFmtId="2" fontId="23" fillId="0" borderId="10" xfId="2" applyNumberFormat="1" applyFont="1" applyFill="1" applyBorder="1" applyAlignment="1" applyProtection="1"/>
    <xf numFmtId="3" fontId="36" fillId="0" borderId="0" xfId="6" applyNumberFormat="1" applyFont="1" applyAlignment="1" applyProtection="1">
      <alignment vertical="top"/>
    </xf>
    <xf numFmtId="0" fontId="23" fillId="9" borderId="1" xfId="2" applyNumberFormat="1" applyFont="1" applyFill="1" applyAlignment="1" applyProtection="1">
      <alignment horizontal="center"/>
    </xf>
    <xf numFmtId="0" fontId="23" fillId="8" borderId="15" xfId="0" applyFont="1" applyFill="1" applyBorder="1" applyAlignment="1">
      <alignment vertical="top" wrapText="1"/>
    </xf>
    <xf numFmtId="9" fontId="23" fillId="9" borderId="1" xfId="2" applyNumberFormat="1" applyFont="1" applyFill="1" applyAlignment="1" applyProtection="1">
      <alignment horizontal="center"/>
    </xf>
    <xf numFmtId="0" fontId="23" fillId="9" borderId="1" xfId="2" applyNumberFormat="1" applyFont="1" applyFill="1" applyAlignment="1" applyProtection="1"/>
    <xf numFmtId="0" fontId="25" fillId="8" borderId="7" xfId="0" applyFont="1" applyFill="1" applyBorder="1" applyAlignment="1">
      <alignment horizontal="center"/>
    </xf>
    <xf numFmtId="0" fontId="23" fillId="0" borderId="7" xfId="0" applyFont="1" applyFill="1" applyBorder="1" applyAlignment="1">
      <alignment vertical="top" wrapText="1"/>
    </xf>
    <xf numFmtId="0" fontId="23" fillId="0" borderId="15" xfId="0" applyFont="1" applyFill="1" applyBorder="1" applyAlignment="1">
      <alignment vertical="top" wrapText="1"/>
    </xf>
    <xf numFmtId="164" fontId="26" fillId="8" borderId="0" xfId="0" applyNumberFormat="1" applyFont="1" applyFill="1" applyBorder="1" applyAlignment="1" applyProtection="1">
      <alignment vertical="top" wrapText="1"/>
    </xf>
    <xf numFmtId="0" fontId="23" fillId="0" borderId="15" xfId="0" applyFont="1" applyBorder="1" applyAlignment="1">
      <alignment vertical="top" wrapText="1"/>
    </xf>
    <xf numFmtId="0" fontId="27" fillId="0" borderId="9" xfId="0" applyFont="1" applyFill="1" applyBorder="1" applyAlignment="1">
      <alignment vertical="top" wrapText="1"/>
    </xf>
    <xf numFmtId="0" fontId="39" fillId="9" borderId="7" xfId="0" applyFont="1" applyFill="1" applyBorder="1" applyAlignment="1" applyProtection="1">
      <alignment vertical="top" wrapText="1"/>
    </xf>
    <xf numFmtId="0" fontId="23" fillId="8" borderId="9" xfId="0" applyFont="1" applyFill="1" applyBorder="1" applyAlignment="1" applyProtection="1">
      <alignment vertical="top" wrapText="1"/>
    </xf>
    <xf numFmtId="0" fontId="23" fillId="8" borderId="7" xfId="0" applyFont="1" applyFill="1" applyBorder="1" applyAlignment="1" applyProtection="1">
      <alignment vertical="top" wrapText="1"/>
    </xf>
    <xf numFmtId="0" fontId="23" fillId="8" borderId="7" xfId="0" applyFont="1" applyFill="1" applyBorder="1" applyAlignment="1" applyProtection="1">
      <alignment horizontal="center"/>
    </xf>
    <xf numFmtId="0" fontId="25" fillId="8" borderId="7" xfId="0" applyFont="1" applyFill="1" applyBorder="1" applyAlignment="1" applyProtection="1">
      <alignment horizontal="center"/>
    </xf>
    <xf numFmtId="0" fontId="25" fillId="8" borderId="6" xfId="0" applyFont="1" applyFill="1" applyBorder="1" applyAlignment="1" applyProtection="1">
      <alignment horizontal="center"/>
    </xf>
    <xf numFmtId="3" fontId="28" fillId="8" borderId="0" xfId="7" applyNumberFormat="1" applyFont="1" applyFill="1" applyProtection="1">
      <alignment vertical="top"/>
    </xf>
    <xf numFmtId="3" fontId="36" fillId="8" borderId="0" xfId="6" applyNumberFormat="1" applyFont="1" applyFill="1" applyProtection="1">
      <alignment vertical="top"/>
    </xf>
    <xf numFmtId="3" fontId="28" fillId="0" borderId="0" xfId="7" applyNumberFormat="1" applyFont="1" applyProtection="1">
      <alignment vertical="top"/>
    </xf>
    <xf numFmtId="3" fontId="36" fillId="0" borderId="0" xfId="6" applyNumberFormat="1" applyFont="1" applyProtection="1">
      <alignment vertical="top"/>
    </xf>
    <xf numFmtId="3" fontId="29" fillId="0" borderId="0" xfId="0" applyNumberFormat="1" applyFont="1" applyFill="1" applyBorder="1" applyAlignment="1" applyProtection="1">
      <alignment vertical="top" wrapText="1"/>
    </xf>
    <xf numFmtId="0" fontId="26" fillId="0" borderId="7" xfId="0" applyFont="1" applyFill="1" applyBorder="1" applyAlignment="1">
      <alignment vertical="top" wrapText="1"/>
    </xf>
    <xf numFmtId="0" fontId="26" fillId="0" borderId="9" xfId="0" applyFont="1" applyBorder="1" applyAlignment="1">
      <alignment vertical="top" wrapText="1"/>
    </xf>
    <xf numFmtId="0" fontId="23" fillId="0" borderId="7" xfId="0" applyFont="1" applyBorder="1" applyAlignment="1">
      <alignment vertical="top" wrapText="1"/>
    </xf>
    <xf numFmtId="0" fontId="26" fillId="0" borderId="7" xfId="0" applyFont="1" applyBorder="1" applyAlignment="1">
      <alignment vertical="top" wrapText="1"/>
    </xf>
    <xf numFmtId="0" fontId="25" fillId="0" borderId="9" xfId="0" applyFont="1" applyBorder="1" applyAlignment="1">
      <alignment wrapText="1"/>
    </xf>
    <xf numFmtId="0" fontId="25" fillId="0" borderId="7" xfId="0" applyFont="1" applyBorder="1" applyAlignment="1">
      <alignment horizontal="center"/>
    </xf>
    <xf numFmtId="0" fontId="25" fillId="0" borderId="11" xfId="0" applyFont="1" applyBorder="1" applyAlignment="1">
      <alignment horizontal="center"/>
    </xf>
    <xf numFmtId="165" fontId="23" fillId="0" borderId="15" xfId="0" applyNumberFormat="1" applyFont="1" applyFill="1" applyBorder="1" applyAlignment="1">
      <alignment horizontal="center"/>
    </xf>
    <xf numFmtId="4" fontId="23" fillId="8" borderId="15" xfId="0" applyNumberFormat="1" applyFont="1" applyFill="1" applyBorder="1" applyAlignment="1">
      <alignment horizontal="center"/>
    </xf>
    <xf numFmtId="4" fontId="23" fillId="0" borderId="15" xfId="0" applyNumberFormat="1" applyFont="1" applyFill="1" applyBorder="1" applyAlignment="1">
      <alignment horizontal="center"/>
    </xf>
    <xf numFmtId="4" fontId="23" fillId="0" borderId="15" xfId="0" applyNumberFormat="1" applyFont="1" applyBorder="1" applyAlignment="1">
      <alignment horizontal="center"/>
    </xf>
    <xf numFmtId="164" fontId="23" fillId="0" borderId="15" xfId="0" applyNumberFormat="1" applyFont="1" applyBorder="1" applyAlignment="1">
      <alignment horizontal="center"/>
    </xf>
    <xf numFmtId="164" fontId="23" fillId="8" borderId="15" xfId="0" applyNumberFormat="1" applyFont="1" applyFill="1" applyBorder="1" applyAlignment="1">
      <alignment horizontal="center"/>
    </xf>
    <xf numFmtId="4" fontId="26" fillId="0" borderId="0" xfId="0" applyNumberFormat="1" applyFont="1" applyAlignment="1">
      <alignment vertical="top" wrapText="1"/>
    </xf>
    <xf numFmtId="4" fontId="26" fillId="8" borderId="0" xfId="0" applyNumberFormat="1" applyFont="1" applyFill="1" applyAlignment="1">
      <alignment vertical="top" wrapText="1"/>
    </xf>
    <xf numFmtId="0" fontId="33" fillId="0" borderId="12" xfId="0" applyFont="1" applyBorder="1" applyAlignment="1" applyProtection="1">
      <alignment vertical="top" wrapText="1"/>
    </xf>
    <xf numFmtId="0" fontId="23" fillId="3" borderId="10" xfId="2" applyNumberFormat="1" applyFont="1" applyBorder="1" applyAlignment="1" applyProtection="1">
      <alignment horizontal="center"/>
    </xf>
    <xf numFmtId="0" fontId="42" fillId="0" borderId="10" xfId="0" applyFont="1" applyBorder="1" applyAlignment="1" applyProtection="1">
      <alignment wrapText="1"/>
    </xf>
    <xf numFmtId="0" fontId="26" fillId="0" borderId="10" xfId="0" applyFont="1" applyBorder="1" applyAlignment="1" applyProtection="1">
      <alignment vertical="top" wrapText="1"/>
    </xf>
    <xf numFmtId="0" fontId="26" fillId="0" borderId="10" xfId="0" applyFont="1" applyFill="1" applyBorder="1" applyAlignment="1" applyProtection="1">
      <alignment horizontal="left"/>
    </xf>
    <xf numFmtId="0" fontId="41" fillId="0" borderId="10" xfId="0" applyFont="1" applyBorder="1" applyAlignment="1" applyProtection="1">
      <alignment vertical="top" wrapText="1"/>
    </xf>
    <xf numFmtId="165" fontId="23" fillId="23" borderId="15" xfId="0" applyNumberFormat="1" applyFont="1" applyFill="1" applyBorder="1" applyAlignment="1">
      <alignment horizontal="center"/>
    </xf>
    <xf numFmtId="4" fontId="23" fillId="23" borderId="15" xfId="0" applyNumberFormat="1" applyFont="1" applyFill="1" applyBorder="1" applyAlignment="1">
      <alignment horizontal="center"/>
    </xf>
    <xf numFmtId="0" fontId="26" fillId="23" borderId="0" xfId="0" applyFont="1" applyFill="1" applyAlignment="1">
      <alignment vertical="top" wrapText="1"/>
    </xf>
    <xf numFmtId="0" fontId="41" fillId="23" borderId="0" xfId="0" applyFont="1" applyFill="1" applyBorder="1" applyAlignment="1" applyProtection="1">
      <alignment vertical="top" wrapText="1"/>
    </xf>
    <xf numFmtId="3" fontId="23" fillId="24" borderId="1" xfId="2" applyNumberFormat="1" applyFont="1" applyFill="1" applyAlignment="1" applyProtection="1">
      <alignment horizontal="center"/>
    </xf>
    <xf numFmtId="9" fontId="23" fillId="24" borderId="1" xfId="2" applyNumberFormat="1" applyFont="1" applyFill="1" applyAlignment="1" applyProtection="1">
      <alignment horizontal="center"/>
    </xf>
    <xf numFmtId="3" fontId="23" fillId="23" borderId="1" xfId="2" applyNumberFormat="1" applyFont="1" applyFill="1" applyAlignment="1" applyProtection="1">
      <alignment horizontal="center"/>
    </xf>
    <xf numFmtId="10" fontId="23" fillId="24" borderId="1" xfId="2" applyNumberFormat="1" applyFont="1" applyFill="1" applyAlignment="1" applyProtection="1">
      <alignment horizontal="center"/>
    </xf>
    <xf numFmtId="10" fontId="23" fillId="10" borderId="10" xfId="21" applyNumberFormat="1" applyFont="1" applyFill="1" applyBorder="1" applyAlignment="1" applyProtection="1">
      <protection locked="0"/>
    </xf>
    <xf numFmtId="0" fontId="41" fillId="23" borderId="0" xfId="0" applyFont="1" applyFill="1" applyBorder="1" applyAlignment="1" applyProtection="1">
      <alignment horizontal="left" vertical="top" wrapText="1" indent="1"/>
    </xf>
    <xf numFmtId="0" fontId="25" fillId="8" borderId="9" xfId="0" applyFont="1" applyFill="1" applyBorder="1" applyAlignment="1" applyProtection="1">
      <alignment vertical="top" wrapText="1"/>
    </xf>
    <xf numFmtId="0" fontId="23" fillId="0" borderId="9" xfId="0" applyFont="1" applyFill="1" applyBorder="1" applyAlignment="1" applyProtection="1">
      <alignment vertical="top" wrapText="1"/>
    </xf>
    <xf numFmtId="0" fontId="23" fillId="0" borderId="9" xfId="0" applyFont="1" applyFill="1" applyBorder="1" applyAlignment="1" applyProtection="1">
      <alignment horizontal="left" indent="1"/>
    </xf>
    <xf numFmtId="0" fontId="23" fillId="23" borderId="9" xfId="0" applyFont="1" applyFill="1" applyBorder="1" applyAlignment="1" applyProtection="1">
      <alignment wrapText="1"/>
    </xf>
    <xf numFmtId="0" fontId="25" fillId="8" borderId="9" xfId="0" applyFont="1" applyFill="1" applyBorder="1" applyAlignment="1" applyProtection="1">
      <alignment wrapText="1"/>
    </xf>
    <xf numFmtId="0" fontId="25" fillId="8" borderId="17" xfId="0" applyFont="1" applyFill="1" applyBorder="1" applyAlignment="1" applyProtection="1">
      <alignment horizontal="center"/>
    </xf>
    <xf numFmtId="0" fontId="18" fillId="8" borderId="10" xfId="0" applyFont="1" applyFill="1" applyBorder="1" applyAlignment="1" applyProtection="1">
      <alignment vertical="top" wrapText="1"/>
    </xf>
    <xf numFmtId="3" fontId="18" fillId="8" borderId="10" xfId="0" applyNumberFormat="1" applyFont="1" applyFill="1" applyBorder="1" applyAlignment="1" applyProtection="1">
      <alignment vertical="top" wrapText="1"/>
    </xf>
    <xf numFmtId="0" fontId="26" fillId="17" borderId="10" xfId="0" applyFont="1" applyFill="1" applyBorder="1" applyAlignment="1" applyProtection="1">
      <alignment horizontal="left"/>
    </xf>
    <xf numFmtId="0" fontId="18" fillId="17" borderId="0" xfId="0" applyFont="1" applyFill="1" applyAlignment="1" applyProtection="1">
      <alignment vertical="top" wrapText="1"/>
    </xf>
    <xf numFmtId="0" fontId="27" fillId="16" borderId="9" xfId="0" applyFont="1" applyFill="1" applyBorder="1" applyAlignment="1" applyProtection="1">
      <alignment vertical="top" wrapText="1"/>
    </xf>
    <xf numFmtId="0" fontId="39" fillId="16" borderId="7" xfId="0" applyFont="1" applyFill="1" applyBorder="1" applyAlignment="1" applyProtection="1">
      <alignment vertical="top" wrapText="1"/>
    </xf>
    <xf numFmtId="0" fontId="23" fillId="17" borderId="9" xfId="0" applyFont="1" applyFill="1" applyBorder="1" applyAlignment="1" applyProtection="1">
      <alignment vertical="top" wrapText="1"/>
    </xf>
    <xf numFmtId="0" fontId="23" fillId="17" borderId="7" xfId="0" applyFont="1" applyFill="1" applyBorder="1" applyAlignment="1" applyProtection="1">
      <alignment vertical="top" wrapText="1"/>
    </xf>
    <xf numFmtId="0" fontId="25" fillId="17" borderId="7" xfId="0" applyFont="1" applyFill="1" applyBorder="1" applyAlignment="1" applyProtection="1">
      <alignment horizontal="center"/>
    </xf>
    <xf numFmtId="0" fontId="25" fillId="17" borderId="12" xfId="0" applyFont="1" applyFill="1" applyBorder="1" applyAlignment="1" applyProtection="1">
      <alignment vertical="top" wrapText="1"/>
    </xf>
    <xf numFmtId="0" fontId="25" fillId="17" borderId="6" xfId="0" applyFont="1" applyFill="1" applyBorder="1" applyAlignment="1" applyProtection="1">
      <alignment horizontal="center"/>
    </xf>
    <xf numFmtId="0" fontId="23" fillId="17" borderId="15" xfId="0" applyFont="1" applyFill="1" applyBorder="1" applyAlignment="1" applyProtection="1">
      <alignment vertical="top" wrapText="1"/>
    </xf>
    <xf numFmtId="0" fontId="23" fillId="17" borderId="15" xfId="0" applyFont="1" applyFill="1" applyBorder="1" applyAlignment="1" applyProtection="1">
      <alignment wrapText="1"/>
    </xf>
    <xf numFmtId="0" fontId="25" fillId="17" borderId="15" xfId="0" applyFont="1" applyFill="1" applyBorder="1" applyAlignment="1" applyProtection="1">
      <alignment vertical="top" wrapText="1"/>
    </xf>
    <xf numFmtId="0" fontId="23" fillId="17" borderId="15" xfId="0" applyFont="1" applyFill="1" applyBorder="1" applyAlignment="1" applyProtection="1">
      <alignment horizontal="left" indent="1"/>
    </xf>
    <xf numFmtId="0" fontId="25" fillId="17" borderId="15" xfId="0" applyFont="1" applyFill="1" applyBorder="1" applyAlignment="1" applyProtection="1">
      <alignment wrapText="1"/>
    </xf>
    <xf numFmtId="0" fontId="19" fillId="17" borderId="0" xfId="0" applyFont="1" applyFill="1" applyAlignment="1" applyProtection="1">
      <alignment vertical="top" wrapText="1"/>
    </xf>
    <xf numFmtId="3" fontId="18" fillId="17" borderId="0" xfId="0" applyNumberFormat="1" applyFont="1" applyFill="1" applyAlignment="1" applyProtection="1">
      <alignment vertical="top" wrapText="1"/>
    </xf>
    <xf numFmtId="0" fontId="25" fillId="17" borderId="17" xfId="0" applyFont="1" applyFill="1" applyBorder="1" applyAlignment="1" applyProtection="1">
      <alignment horizontal="center"/>
    </xf>
    <xf numFmtId="0" fontId="18" fillId="17" borderId="10" xfId="0" applyFont="1" applyFill="1" applyBorder="1" applyAlignment="1" applyProtection="1">
      <alignment vertical="top" wrapText="1"/>
    </xf>
    <xf numFmtId="0" fontId="23" fillId="17" borderId="9" xfId="0" applyFont="1" applyFill="1" applyBorder="1" applyAlignment="1" applyProtection="1">
      <alignment wrapText="1"/>
    </xf>
    <xf numFmtId="0" fontId="25" fillId="17" borderId="9" xfId="0" applyFont="1" applyFill="1" applyBorder="1" applyAlignment="1" applyProtection="1">
      <alignment vertical="top" wrapText="1"/>
    </xf>
    <xf numFmtId="0" fontId="62" fillId="0" borderId="0" xfId="0" applyFont="1" applyAlignment="1">
      <alignment vertical="top" wrapText="1"/>
    </xf>
    <xf numFmtId="0" fontId="21" fillId="0" borderId="0" xfId="0" applyFont="1" applyAlignment="1" applyProtection="1">
      <alignment vertical="top" wrapText="1"/>
      <protection locked="0"/>
    </xf>
    <xf numFmtId="0" fontId="21" fillId="0" borderId="0" xfId="0" applyFont="1" applyAlignment="1" applyProtection="1">
      <alignment horizontal="left" vertical="top" wrapText="1"/>
      <protection locked="0"/>
    </xf>
    <xf numFmtId="0" fontId="21" fillId="20" borderId="10" xfId="0" applyFont="1" applyFill="1" applyBorder="1" applyAlignment="1" applyProtection="1">
      <alignment vertical="top" wrapText="1"/>
      <protection locked="0"/>
    </xf>
    <xf numFmtId="2" fontId="21" fillId="10" borderId="10" xfId="19" applyNumberFormat="1" applyFont="1" applyFill="1" applyBorder="1" applyAlignment="1" applyProtection="1">
      <alignment horizontal="right"/>
      <protection locked="0"/>
    </xf>
    <xf numFmtId="164" fontId="21" fillId="11" borderId="16" xfId="0" applyNumberFormat="1" applyFont="1" applyFill="1" applyBorder="1" applyAlignment="1" applyProtection="1">
      <alignment horizontal="right"/>
      <protection locked="0"/>
    </xf>
    <xf numFmtId="10" fontId="21" fillId="10" borderId="27" xfId="19" applyNumberFormat="1" applyFont="1" applyFill="1" applyBorder="1" applyAlignment="1" applyProtection="1">
      <protection locked="0"/>
    </xf>
    <xf numFmtId="0" fontId="21" fillId="10" borderId="22" xfId="19" applyNumberFormat="1" applyFont="1" applyFill="1" applyBorder="1" applyAlignment="1" applyProtection="1">
      <alignment horizontal="right"/>
      <protection locked="0"/>
    </xf>
    <xf numFmtId="0" fontId="21" fillId="29" borderId="15" xfId="0" applyFont="1" applyFill="1" applyBorder="1" applyAlignment="1" applyProtection="1">
      <alignment vertical="top" wrapText="1"/>
      <protection locked="0"/>
    </xf>
    <xf numFmtId="0" fontId="21" fillId="29" borderId="15" xfId="0" quotePrefix="1" applyFont="1" applyFill="1" applyBorder="1" applyAlignment="1" applyProtection="1">
      <alignment vertical="top" wrapText="1"/>
      <protection locked="0"/>
    </xf>
    <xf numFmtId="10" fontId="23" fillId="20" borderId="10" xfId="19" applyNumberFormat="1" applyFont="1" applyFill="1" applyBorder="1" applyAlignment="1" applyProtection="1">
      <protection locked="0"/>
    </xf>
    <xf numFmtId="3" fontId="62" fillId="0" borderId="0" xfId="7" applyNumberFormat="1" applyFont="1" applyAlignment="1" applyProtection="1">
      <alignment vertical="top" wrapText="1"/>
    </xf>
    <xf numFmtId="0" fontId="23" fillId="0" borderId="0" xfId="0" applyFont="1" applyBorder="1" applyAlignment="1" applyProtection="1"/>
    <xf numFmtId="0" fontId="23" fillId="8" borderId="0" xfId="0" applyFont="1" applyFill="1" applyBorder="1" applyAlignment="1" applyProtection="1"/>
    <xf numFmtId="0" fontId="23" fillId="0" borderId="0" xfId="0" applyFont="1" applyAlignment="1" applyProtection="1">
      <alignment horizontal="left"/>
    </xf>
    <xf numFmtId="3" fontId="29" fillId="0" borderId="0" xfId="0" applyNumberFormat="1" applyFont="1" applyBorder="1" applyAlignment="1" applyProtection="1">
      <alignment vertical="top" wrapText="1"/>
    </xf>
    <xf numFmtId="0" fontId="31" fillId="3" borderId="9" xfId="0" applyFont="1" applyFill="1" applyBorder="1" applyAlignment="1" applyProtection="1">
      <alignment vertical="top" wrapText="1"/>
    </xf>
    <xf numFmtId="0" fontId="25" fillId="3" borderId="7" xfId="0" applyFont="1" applyFill="1" applyBorder="1" applyAlignment="1" applyProtection="1">
      <alignment vertical="top" wrapText="1"/>
    </xf>
    <xf numFmtId="0" fontId="23" fillId="3" borderId="7" xfId="0" applyFont="1" applyFill="1" applyBorder="1" applyAlignment="1" applyProtection="1">
      <alignment vertical="top" wrapText="1"/>
    </xf>
    <xf numFmtId="0" fontId="23" fillId="0" borderId="0" xfId="0" applyFont="1" applyAlignment="1" applyProtection="1">
      <alignment vertical="top" wrapText="1"/>
    </xf>
    <xf numFmtId="3" fontId="23" fillId="0" borderId="0" xfId="0" applyNumberFormat="1" applyFont="1" applyFill="1" applyAlignment="1" applyProtection="1">
      <alignment vertical="top" wrapText="1"/>
    </xf>
    <xf numFmtId="0" fontId="31" fillId="0" borderId="9" xfId="0" applyFont="1" applyFill="1" applyBorder="1" applyAlignment="1" applyProtection="1">
      <alignment vertical="top" wrapText="1"/>
    </xf>
    <xf numFmtId="0" fontId="23" fillId="0" borderId="6" xfId="0" applyFont="1" applyBorder="1" applyAlignment="1" applyProtection="1">
      <alignment vertical="top" wrapText="1"/>
    </xf>
    <xf numFmtId="0" fontId="23" fillId="8" borderId="6" xfId="0" applyFont="1" applyFill="1" applyBorder="1" applyAlignment="1" applyProtection="1">
      <alignment vertical="top" wrapText="1"/>
    </xf>
    <xf numFmtId="3" fontId="23" fillId="0" borderId="6" xfId="0" applyNumberFormat="1" applyFont="1" applyBorder="1" applyAlignment="1" applyProtection="1">
      <alignment vertical="top" wrapText="1"/>
    </xf>
    <xf numFmtId="0" fontId="23" fillId="0" borderId="7" xfId="0" applyFont="1" applyBorder="1" applyAlignment="1" applyProtection="1">
      <alignment vertical="top" wrapText="1"/>
    </xf>
    <xf numFmtId="0" fontId="23" fillId="0" borderId="11" xfId="0" applyFont="1" applyBorder="1" applyAlignment="1" applyProtection="1">
      <alignment vertical="top" wrapText="1"/>
    </xf>
    <xf numFmtId="0" fontId="23" fillId="0" borderId="9" xfId="0" applyFont="1" applyBorder="1" applyAlignment="1" applyProtection="1">
      <alignment vertical="top" wrapText="1"/>
    </xf>
    <xf numFmtId="0" fontId="25" fillId="0" borderId="0" xfId="0" applyFont="1" applyBorder="1" applyAlignment="1" applyProtection="1">
      <alignment vertical="top" wrapText="1"/>
    </xf>
    <xf numFmtId="0" fontId="25" fillId="0" borderId="0" xfId="0" applyFont="1" applyFill="1" applyBorder="1" applyAlignment="1" applyProtection="1">
      <alignment horizontal="center"/>
    </xf>
    <xf numFmtId="0" fontId="25" fillId="0" borderId="0" xfId="0" applyFont="1" applyBorder="1" applyAlignment="1" applyProtection="1">
      <alignment horizontal="center"/>
    </xf>
    <xf numFmtId="0" fontId="25" fillId="8" borderId="0" xfId="0" applyFont="1" applyFill="1" applyBorder="1" applyAlignment="1" applyProtection="1">
      <alignment horizontal="center"/>
    </xf>
    <xf numFmtId="3" fontId="25" fillId="0" borderId="0" xfId="0" applyNumberFormat="1" applyFont="1" applyBorder="1" applyAlignment="1" applyProtection="1">
      <alignment horizontal="center"/>
    </xf>
    <xf numFmtId="0" fontId="32" fillId="0" borderId="0" xfId="0" applyFont="1" applyBorder="1" applyAlignment="1" applyProtection="1">
      <alignment wrapText="1"/>
    </xf>
    <xf numFmtId="0" fontId="25" fillId="0" borderId="0" xfId="0" applyFont="1" applyFill="1" applyBorder="1" applyAlignment="1" applyProtection="1">
      <alignment horizontal="center" wrapText="1"/>
    </xf>
    <xf numFmtId="0" fontId="25" fillId="0" borderId="0" xfId="0" applyFont="1" applyBorder="1" applyAlignment="1" applyProtection="1">
      <alignment horizontal="center" wrapText="1"/>
    </xf>
    <xf numFmtId="0" fontId="25" fillId="8" borderId="0" xfId="0" applyFont="1" applyFill="1" applyBorder="1" applyAlignment="1" applyProtection="1">
      <alignment horizontal="center" wrapText="1"/>
    </xf>
    <xf numFmtId="3" fontId="25" fillId="0" borderId="0" xfId="0" applyNumberFormat="1" applyFont="1" applyBorder="1" applyAlignment="1" applyProtection="1">
      <alignment horizontal="center" wrapText="1"/>
    </xf>
    <xf numFmtId="0" fontId="23" fillId="0" borderId="0" xfId="0" applyFont="1" applyAlignment="1" applyProtection="1">
      <alignment wrapText="1"/>
    </xf>
    <xf numFmtId="0" fontId="23" fillId="0" borderId="15" xfId="0" applyFont="1" applyBorder="1" applyAlignment="1" applyProtection="1">
      <alignment vertical="top" wrapText="1"/>
    </xf>
    <xf numFmtId="3" fontId="23" fillId="0" borderId="0" xfId="0" applyNumberFormat="1" applyFont="1" applyAlignment="1" applyProtection="1">
      <alignment vertical="top" wrapText="1"/>
    </xf>
    <xf numFmtId="0" fontId="25" fillId="0" borderId="11" xfId="0" applyFont="1" applyBorder="1" applyAlignment="1" applyProtection="1">
      <alignment vertical="top" wrapText="1"/>
    </xf>
    <xf numFmtId="0" fontId="32" fillId="0" borderId="3" xfId="0" applyFont="1" applyBorder="1" applyAlignment="1" applyProtection="1">
      <alignment wrapText="1"/>
    </xf>
    <xf numFmtId="0" fontId="23" fillId="8" borderId="0" xfId="0" applyFont="1" applyFill="1" applyAlignment="1" applyProtection="1">
      <alignment vertical="top" wrapText="1"/>
    </xf>
    <xf numFmtId="0" fontId="23" fillId="17" borderId="0" xfId="0" applyFont="1" applyFill="1" applyAlignment="1" applyProtection="1">
      <alignment vertical="top" wrapText="1"/>
    </xf>
    <xf numFmtId="3" fontId="23" fillId="17" borderId="0" xfId="0" applyNumberFormat="1" applyFont="1" applyFill="1" applyAlignment="1" applyProtection="1">
      <alignment vertical="top" wrapText="1"/>
    </xf>
    <xf numFmtId="0" fontId="25" fillId="0" borderId="9" xfId="0" applyFont="1" applyFill="1" applyBorder="1" applyAlignment="1" applyProtection="1">
      <alignment vertical="top" wrapText="1"/>
    </xf>
    <xf numFmtId="0" fontId="25" fillId="0" borderId="6" xfId="0" applyFont="1" applyFill="1" applyBorder="1" applyAlignment="1" applyProtection="1">
      <alignment vertical="top" wrapText="1"/>
    </xf>
    <xf numFmtId="0" fontId="23" fillId="0" borderId="6" xfId="0" applyFont="1" applyFill="1" applyBorder="1" applyAlignment="1" applyProtection="1">
      <alignment vertical="top" wrapText="1"/>
    </xf>
    <xf numFmtId="0" fontId="23" fillId="8" borderId="14" xfId="0" applyFont="1" applyFill="1" applyBorder="1" applyAlignment="1" applyProtection="1">
      <alignment vertical="top" wrapText="1"/>
    </xf>
    <xf numFmtId="0" fontId="25" fillId="8" borderId="0" xfId="0" applyFont="1" applyFill="1" applyBorder="1" applyAlignment="1" applyProtection="1">
      <alignment wrapText="1"/>
    </xf>
    <xf numFmtId="0" fontId="25" fillId="8" borderId="0" xfId="0" applyFont="1" applyFill="1" applyBorder="1" applyAlignment="1" applyProtection="1"/>
    <xf numFmtId="3" fontId="23" fillId="8" borderId="0" xfId="0" applyNumberFormat="1" applyFont="1" applyFill="1" applyBorder="1" applyAlignment="1" applyProtection="1">
      <alignment horizontal="center"/>
    </xf>
    <xf numFmtId="0" fontId="30" fillId="8" borderId="0" xfId="0" applyFont="1" applyFill="1" applyBorder="1" applyAlignment="1" applyProtection="1">
      <alignment vertical="top" wrapText="1"/>
    </xf>
    <xf numFmtId="0" fontId="29" fillId="8" borderId="0" xfId="0" applyFont="1" applyFill="1" applyBorder="1" applyAlignment="1" applyProtection="1">
      <alignment vertical="top" wrapText="1"/>
    </xf>
    <xf numFmtId="0" fontId="23" fillId="8" borderId="15" xfId="0" applyFont="1" applyFill="1" applyBorder="1" applyAlignment="1" applyProtection="1">
      <alignment vertical="top" wrapText="1"/>
    </xf>
    <xf numFmtId="0" fontId="23" fillId="8" borderId="0" xfId="0" applyFont="1" applyFill="1" applyBorder="1" applyAlignment="1" applyProtection="1">
      <alignment vertical="top" wrapText="1"/>
    </xf>
    <xf numFmtId="0" fontId="30" fillId="8" borderId="0" xfId="0" applyFont="1" applyFill="1" applyBorder="1" applyAlignment="1" applyProtection="1">
      <alignment wrapText="1"/>
    </xf>
    <xf numFmtId="0" fontId="30" fillId="8" borderId="0" xfId="0" applyFont="1" applyFill="1" applyBorder="1" applyAlignment="1" applyProtection="1"/>
    <xf numFmtId="0" fontId="29" fillId="8" borderId="9" xfId="0" applyFont="1" applyFill="1" applyBorder="1" applyAlignment="1" applyProtection="1">
      <alignment vertical="top" wrapText="1"/>
    </xf>
    <xf numFmtId="3" fontId="23" fillId="8" borderId="7" xfId="0" applyNumberFormat="1" applyFont="1" applyFill="1" applyBorder="1" applyAlignment="1" applyProtection="1">
      <alignment horizontal="center"/>
    </xf>
    <xf numFmtId="3" fontId="23" fillId="8" borderId="11" xfId="0" applyNumberFormat="1" applyFont="1" applyFill="1" applyBorder="1" applyAlignment="1" applyProtection="1">
      <alignment horizontal="center"/>
    </xf>
    <xf numFmtId="0" fontId="25" fillId="23" borderId="0" xfId="0" applyFont="1" applyFill="1" applyBorder="1" applyAlignment="1" applyProtection="1">
      <alignment vertical="top" wrapText="1"/>
    </xf>
    <xf numFmtId="0" fontId="26" fillId="8" borderId="0" xfId="0" applyFont="1" applyFill="1" applyAlignment="1" applyProtection="1">
      <alignment vertical="top" wrapText="1"/>
    </xf>
    <xf numFmtId="3" fontId="26" fillId="0" borderId="0" xfId="0" applyNumberFormat="1" applyFont="1" applyFill="1" applyAlignment="1" applyProtection="1">
      <alignment vertical="top" wrapText="1"/>
    </xf>
    <xf numFmtId="3" fontId="26" fillId="0" borderId="0" xfId="0" applyNumberFormat="1" applyFont="1" applyAlignment="1" applyProtection="1">
      <alignment vertical="top" wrapText="1"/>
    </xf>
    <xf numFmtId="0" fontId="26" fillId="0" borderId="0" xfId="0" applyFont="1" applyAlignment="1" applyProtection="1">
      <alignment vertical="top" wrapText="1"/>
    </xf>
    <xf numFmtId="0" fontId="26" fillId="23" borderId="0" xfId="0" applyFont="1" applyFill="1" applyBorder="1" applyAlignment="1" applyProtection="1">
      <alignment horizontal="left" vertical="top" wrapText="1" indent="1"/>
    </xf>
    <xf numFmtId="0" fontId="26" fillId="23" borderId="0" xfId="0" applyFont="1" applyFill="1" applyBorder="1" applyAlignment="1" applyProtection="1">
      <alignment horizontal="left" vertical="top" wrapText="1" indent="2"/>
    </xf>
    <xf numFmtId="0" fontId="26" fillId="23" borderId="0" xfId="0" applyFont="1" applyFill="1" applyAlignment="1" applyProtection="1">
      <alignment horizontal="left" vertical="top" wrapText="1" indent="1"/>
    </xf>
    <xf numFmtId="0" fontId="26" fillId="23" borderId="0" xfId="0" applyFont="1" applyFill="1" applyBorder="1" applyAlignment="1" applyProtection="1">
      <alignment vertical="top" wrapText="1"/>
    </xf>
    <xf numFmtId="0" fontId="26" fillId="23" borderId="0" xfId="0" applyFont="1" applyFill="1" applyAlignment="1" applyProtection="1">
      <alignment vertical="top" wrapText="1"/>
    </xf>
    <xf numFmtId="0" fontId="25" fillId="8" borderId="0" xfId="0" applyFont="1" applyFill="1" applyBorder="1" applyAlignment="1" applyProtection="1">
      <alignment vertical="top" wrapText="1"/>
    </xf>
    <xf numFmtId="3" fontId="23" fillId="8" borderId="0" xfId="0" applyNumberFormat="1" applyFont="1" applyFill="1" applyAlignment="1" applyProtection="1">
      <alignment vertical="top" wrapText="1"/>
    </xf>
    <xf numFmtId="3" fontId="26" fillId="8" borderId="0" xfId="0" applyNumberFormat="1" applyFont="1" applyFill="1" applyAlignment="1" applyProtection="1">
      <alignment vertical="top" wrapText="1"/>
    </xf>
    <xf numFmtId="3" fontId="23" fillId="0" borderId="0" xfId="0" applyNumberFormat="1" applyFont="1" applyFill="1" applyBorder="1" applyAlignment="1" applyProtection="1">
      <alignment vertical="top" wrapText="1"/>
    </xf>
    <xf numFmtId="0" fontId="31" fillId="9" borderId="9" xfId="0" applyFont="1" applyFill="1" applyBorder="1" applyAlignment="1" applyProtection="1">
      <alignment vertical="top" wrapText="1"/>
    </xf>
    <xf numFmtId="0" fontId="25" fillId="9" borderId="7" xfId="0" applyFont="1" applyFill="1" applyBorder="1" applyAlignment="1" applyProtection="1">
      <alignment vertical="top" wrapText="1"/>
    </xf>
    <xf numFmtId="0" fontId="23" fillId="9" borderId="7" xfId="0" applyFont="1" applyFill="1" applyBorder="1" applyAlignment="1" applyProtection="1">
      <alignment vertical="top" wrapText="1"/>
    </xf>
    <xf numFmtId="0" fontId="26" fillId="9" borderId="7" xfId="0" applyFont="1" applyFill="1" applyBorder="1" applyAlignment="1" applyProtection="1">
      <alignment vertical="top" wrapText="1"/>
    </xf>
    <xf numFmtId="0" fontId="23" fillId="8" borderId="12" xfId="0" applyFont="1" applyFill="1" applyBorder="1" applyAlignment="1" applyProtection="1">
      <alignment vertical="top" wrapText="1"/>
    </xf>
    <xf numFmtId="0" fontId="23" fillId="8" borderId="6" xfId="0" applyFont="1" applyFill="1" applyBorder="1" applyAlignment="1" applyProtection="1">
      <alignment horizontal="center"/>
    </xf>
    <xf numFmtId="0" fontId="30" fillId="8" borderId="9" xfId="0" applyFont="1" applyFill="1" applyBorder="1" applyAlignment="1" applyProtection="1">
      <alignment vertical="top" wrapText="1"/>
    </xf>
    <xf numFmtId="0" fontId="25" fillId="8" borderId="15" xfId="0" applyFont="1" applyFill="1" applyBorder="1" applyAlignment="1" applyProtection="1">
      <alignment horizontal="center"/>
    </xf>
    <xf numFmtId="0" fontId="25" fillId="8" borderId="11" xfId="0" applyFont="1" applyFill="1" applyBorder="1" applyAlignment="1" applyProtection="1">
      <alignment horizontal="center"/>
    </xf>
    <xf numFmtId="0" fontId="37" fillId="8" borderId="0" xfId="0" applyFont="1" applyFill="1" applyAlignment="1" applyProtection="1">
      <alignment vertical="top" wrapText="1"/>
    </xf>
    <xf numFmtId="0" fontId="37" fillId="17" borderId="0" xfId="0" applyFont="1" applyFill="1" applyAlignment="1" applyProtection="1">
      <alignment vertical="top" wrapText="1"/>
    </xf>
    <xf numFmtId="0" fontId="25" fillId="8" borderId="15" xfId="0" applyFont="1" applyFill="1" applyBorder="1" applyAlignment="1" applyProtection="1">
      <alignment vertical="top" wrapText="1"/>
    </xf>
    <xf numFmtId="0" fontId="25" fillId="0" borderId="7" xfId="0" applyFont="1" applyFill="1" applyBorder="1" applyAlignment="1" applyProtection="1">
      <alignment horizontal="center"/>
    </xf>
    <xf numFmtId="0" fontId="25" fillId="0" borderId="7" xfId="0" applyFont="1" applyFill="1" applyBorder="1" applyAlignment="1" applyProtection="1">
      <alignment vertical="top" wrapText="1"/>
    </xf>
    <xf numFmtId="0" fontId="23" fillId="0" borderId="7" xfId="0" applyFont="1" applyFill="1" applyBorder="1" applyAlignment="1" applyProtection="1">
      <alignment vertical="top" wrapText="1"/>
    </xf>
    <xf numFmtId="0" fontId="23" fillId="0" borderId="0" xfId="0" applyFont="1" applyFill="1" applyAlignment="1" applyProtection="1">
      <alignment vertical="top" wrapText="1"/>
    </xf>
    <xf numFmtId="0" fontId="23" fillId="0" borderId="8" xfId="0" applyFont="1" applyFill="1" applyBorder="1" applyAlignment="1" applyProtection="1">
      <alignment vertical="top" wrapText="1"/>
    </xf>
    <xf numFmtId="0" fontId="23" fillId="0" borderId="0" xfId="0" applyFont="1" applyFill="1" applyBorder="1" applyAlignment="1" applyProtection="1">
      <alignment vertical="top" wrapText="1"/>
    </xf>
    <xf numFmtId="0" fontId="25" fillId="0" borderId="15" xfId="0" applyFont="1" applyFill="1" applyBorder="1" applyAlignment="1" applyProtection="1">
      <alignment horizontal="center"/>
    </xf>
    <xf numFmtId="0" fontId="23" fillId="23" borderId="15" xfId="0" applyFont="1" applyFill="1" applyBorder="1" applyAlignment="1" applyProtection="1">
      <alignment vertical="top" wrapText="1"/>
    </xf>
    <xf numFmtId="0" fontId="25" fillId="17" borderId="0" xfId="0" applyFont="1" applyFill="1" applyAlignment="1" applyProtection="1">
      <alignment vertical="top" wrapText="1"/>
    </xf>
    <xf numFmtId="0" fontId="23" fillId="17" borderId="16" xfId="0" applyFont="1" applyFill="1" applyBorder="1" applyAlignment="1" applyProtection="1">
      <alignment vertical="top" wrapText="1"/>
    </xf>
    <xf numFmtId="0" fontId="23" fillId="25" borderId="15" xfId="0" applyFont="1" applyFill="1" applyBorder="1" applyAlignment="1" applyProtection="1">
      <alignment vertical="top" wrapText="1"/>
    </xf>
    <xf numFmtId="0" fontId="26" fillId="8" borderId="9" xfId="0" applyFont="1" applyFill="1" applyBorder="1" applyAlignment="1" applyProtection="1">
      <alignment vertical="top" wrapText="1"/>
    </xf>
    <xf numFmtId="0" fontId="26" fillId="8" borderId="7" xfId="0" applyFont="1" applyFill="1" applyBorder="1" applyAlignment="1" applyProtection="1">
      <alignment vertical="top" wrapText="1"/>
    </xf>
    <xf numFmtId="0" fontId="23" fillId="8" borderId="16" xfId="0" applyFont="1" applyFill="1" applyBorder="1" applyAlignment="1" applyProtection="1">
      <alignment vertical="top" wrapText="1"/>
    </xf>
    <xf numFmtId="0" fontId="25" fillId="8" borderId="21" xfId="0" applyFont="1" applyFill="1" applyBorder="1" applyAlignment="1" applyProtection="1">
      <alignment vertical="top" wrapText="1"/>
    </xf>
    <xf numFmtId="165" fontId="25" fillId="8" borderId="7" xfId="0" applyNumberFormat="1" applyFont="1" applyFill="1" applyBorder="1" applyAlignment="1" applyProtection="1">
      <alignment horizontal="center"/>
    </xf>
    <xf numFmtId="164" fontId="25" fillId="18" borderId="10" xfId="0" applyNumberFormat="1" applyFont="1" applyFill="1" applyBorder="1" applyAlignment="1" applyProtection="1">
      <alignment horizontal="center"/>
    </xf>
    <xf numFmtId="9" fontId="25" fillId="8" borderId="7" xfId="0" applyNumberFormat="1" applyFont="1" applyFill="1" applyBorder="1" applyAlignment="1" applyProtection="1">
      <alignment horizontal="center"/>
    </xf>
    <xf numFmtId="165" fontId="25" fillId="8" borderId="11" xfId="0" applyNumberFormat="1" applyFont="1" applyFill="1" applyBorder="1" applyAlignment="1" applyProtection="1">
      <alignment horizontal="center"/>
    </xf>
    <xf numFmtId="166" fontId="25" fillId="8" borderId="7" xfId="0" applyNumberFormat="1" applyFont="1" applyFill="1" applyBorder="1" applyAlignment="1" applyProtection="1">
      <alignment horizontal="center"/>
    </xf>
    <xf numFmtId="0" fontId="23" fillId="8" borderId="11" xfId="0" applyFont="1" applyFill="1" applyBorder="1" applyAlignment="1" applyProtection="1">
      <alignment vertical="top" wrapText="1"/>
    </xf>
    <xf numFmtId="166" fontId="25" fillId="8" borderId="0" xfId="0" applyNumberFormat="1" applyFont="1" applyFill="1" applyBorder="1" applyAlignment="1" applyProtection="1">
      <alignment horizontal="center"/>
    </xf>
    <xf numFmtId="0" fontId="25" fillId="8" borderId="0" xfId="0" applyFont="1" applyFill="1" applyAlignment="1" applyProtection="1">
      <alignment vertical="top" wrapText="1"/>
    </xf>
    <xf numFmtId="0" fontId="30" fillId="8" borderId="0" xfId="0" applyFont="1" applyFill="1" applyAlignment="1" applyProtection="1">
      <alignment vertical="top" wrapText="1"/>
    </xf>
    <xf numFmtId="0" fontId="23" fillId="8" borderId="15" xfId="0" applyFont="1" applyFill="1" applyBorder="1" applyAlignment="1" applyProtection="1">
      <alignment horizontal="left" vertical="center" wrapText="1"/>
    </xf>
    <xf numFmtId="4" fontId="23" fillId="8" borderId="15" xfId="0" applyNumberFormat="1" applyFont="1" applyFill="1" applyBorder="1" applyAlignment="1" applyProtection="1">
      <alignment horizontal="center" vertical="center"/>
    </xf>
    <xf numFmtId="0" fontId="23" fillId="8" borderId="0" xfId="0" applyFont="1" applyFill="1" applyAlignment="1" applyProtection="1">
      <alignment horizontal="center" vertical="center"/>
    </xf>
    <xf numFmtId="0" fontId="23" fillId="8" borderId="15" xfId="0" applyFont="1" applyFill="1" applyBorder="1" applyAlignment="1" applyProtection="1">
      <alignment horizontal="center" vertical="center" wrapText="1"/>
    </xf>
    <xf numFmtId="3" fontId="23" fillId="8" borderId="15" xfId="0" applyNumberFormat="1" applyFont="1" applyFill="1" applyBorder="1" applyAlignment="1" applyProtection="1">
      <alignment horizontal="center" vertical="center"/>
    </xf>
    <xf numFmtId="0" fontId="23" fillId="8" borderId="7" xfId="0" applyFont="1" applyFill="1" applyBorder="1" applyAlignment="1" applyProtection="1">
      <alignment horizontal="center" vertical="center" wrapText="1"/>
    </xf>
    <xf numFmtId="3" fontId="23" fillId="8" borderId="7" xfId="0" applyNumberFormat="1" applyFont="1" applyFill="1" applyBorder="1" applyAlignment="1" applyProtection="1">
      <alignment horizontal="center" vertical="center"/>
    </xf>
    <xf numFmtId="0" fontId="23" fillId="0" borderId="15" xfId="0" applyFont="1" applyFill="1" applyBorder="1" applyAlignment="1" applyProtection="1">
      <alignment horizontal="left" vertical="center" wrapText="1"/>
    </xf>
    <xf numFmtId="4" fontId="23" fillId="23" borderId="15" xfId="0" applyNumberFormat="1" applyFont="1" applyFill="1" applyBorder="1" applyAlignment="1" applyProtection="1">
      <alignment horizontal="center" vertical="center"/>
    </xf>
    <xf numFmtId="0" fontId="23" fillId="0" borderId="15" xfId="0" applyFont="1" applyFill="1" applyBorder="1" applyAlignment="1" applyProtection="1">
      <alignment vertical="top" wrapText="1"/>
    </xf>
    <xf numFmtId="164" fontId="25" fillId="18" borderId="10" xfId="0" applyNumberFormat="1" applyFont="1" applyFill="1" applyBorder="1" applyAlignment="1" applyProtection="1">
      <alignment horizontal="center" wrapText="1"/>
    </xf>
    <xf numFmtId="0" fontId="31" fillId="16" borderId="9" xfId="0" applyFont="1" applyFill="1" applyBorder="1" applyAlignment="1" applyProtection="1">
      <alignment wrapText="1"/>
    </xf>
    <xf numFmtId="0" fontId="23" fillId="9" borderId="7" xfId="0" applyFont="1" applyFill="1" applyBorder="1" applyAlignment="1" applyProtection="1"/>
    <xf numFmtId="0" fontId="26" fillId="8" borderId="12" xfId="0" applyFont="1" applyFill="1" applyBorder="1" applyAlignment="1" applyProtection="1">
      <alignment vertical="top" wrapText="1"/>
    </xf>
    <xf numFmtId="0" fontId="26" fillId="8" borderId="6" xfId="0" applyFont="1" applyFill="1" applyBorder="1" applyAlignment="1" applyProtection="1">
      <alignment vertical="top" wrapText="1"/>
    </xf>
    <xf numFmtId="0" fontId="23" fillId="8" borderId="8" xfId="0" applyFont="1" applyFill="1" applyBorder="1" applyAlignment="1" applyProtection="1">
      <alignment vertical="top" wrapText="1"/>
    </xf>
    <xf numFmtId="0" fontId="25" fillId="8" borderId="13" xfId="0" applyFont="1" applyFill="1" applyBorder="1" applyAlignment="1" applyProtection="1">
      <alignment horizontal="center"/>
    </xf>
    <xf numFmtId="0" fontId="25" fillId="8" borderId="16" xfId="0" applyFont="1" applyFill="1" applyBorder="1" applyAlignment="1" applyProtection="1">
      <alignment horizontal="center"/>
    </xf>
    <xf numFmtId="165" fontId="23" fillId="8" borderId="7" xfId="0" applyNumberFormat="1" applyFont="1" applyFill="1" applyBorder="1" applyAlignment="1" applyProtection="1">
      <alignment horizontal="center"/>
    </xf>
    <xf numFmtId="165" fontId="23" fillId="8" borderId="11" xfId="0" applyNumberFormat="1" applyFont="1" applyFill="1" applyBorder="1" applyAlignment="1" applyProtection="1">
      <alignment horizontal="center"/>
    </xf>
    <xf numFmtId="0" fontId="23" fillId="0" borderId="16" xfId="0" applyFont="1" applyFill="1" applyBorder="1" applyAlignment="1" applyProtection="1">
      <alignment vertical="top" wrapText="1"/>
    </xf>
    <xf numFmtId="10" fontId="23" fillId="8" borderId="16" xfId="0" applyNumberFormat="1" applyFont="1" applyFill="1" applyBorder="1" applyAlignment="1" applyProtection="1">
      <alignment horizontal="center"/>
    </xf>
    <xf numFmtId="0" fontId="25" fillId="0" borderId="15" xfId="0" applyFont="1" applyFill="1" applyBorder="1" applyAlignment="1" applyProtection="1">
      <alignment vertical="top" wrapText="1"/>
    </xf>
    <xf numFmtId="165" fontId="25" fillId="0" borderId="7" xfId="0" applyNumberFormat="1" applyFont="1" applyFill="1" applyBorder="1" applyAlignment="1" applyProtection="1">
      <alignment horizontal="center"/>
    </xf>
    <xf numFmtId="0" fontId="24" fillId="8" borderId="0" xfId="0" applyFont="1" applyFill="1" applyBorder="1" applyAlignment="1" applyProtection="1">
      <alignment vertical="top" wrapText="1"/>
    </xf>
    <xf numFmtId="3" fontId="23" fillId="9" borderId="7" xfId="0" applyNumberFormat="1" applyFont="1" applyFill="1" applyBorder="1" applyAlignment="1" applyProtection="1">
      <alignment vertical="top" wrapText="1"/>
    </xf>
    <xf numFmtId="3" fontId="23" fillId="8" borderId="7" xfId="0" applyNumberFormat="1" applyFont="1" applyFill="1" applyBorder="1" applyAlignment="1" applyProtection="1">
      <alignment vertical="top" wrapText="1"/>
    </xf>
    <xf numFmtId="0" fontId="25" fillId="8" borderId="16" xfId="0" applyFont="1" applyFill="1" applyBorder="1" applyAlignment="1" applyProtection="1">
      <alignment vertical="top" wrapText="1"/>
    </xf>
    <xf numFmtId="0" fontId="29" fillId="8" borderId="15" xfId="0" applyFont="1" applyFill="1" applyBorder="1" applyAlignment="1" applyProtection="1">
      <alignment vertical="top" wrapText="1"/>
    </xf>
    <xf numFmtId="0" fontId="26" fillId="0" borderId="0" xfId="0" applyFont="1" applyFill="1" applyAlignment="1" applyProtection="1">
      <alignment vertical="top" wrapText="1"/>
    </xf>
    <xf numFmtId="0" fontId="29" fillId="0" borderId="15" xfId="0" applyFont="1" applyFill="1" applyBorder="1" applyAlignment="1" applyProtection="1">
      <alignment vertical="top" wrapText="1"/>
    </xf>
    <xf numFmtId="0" fontId="25" fillId="0" borderId="15" xfId="0" applyFont="1" applyBorder="1" applyAlignment="1" applyProtection="1">
      <alignment vertical="top" wrapText="1"/>
    </xf>
    <xf numFmtId="0" fontId="27" fillId="0" borderId="9" xfId="0" applyFont="1" applyFill="1" applyBorder="1" applyAlignment="1" applyProtection="1">
      <alignment vertical="top" wrapText="1"/>
    </xf>
    <xf numFmtId="3" fontId="23" fillId="0" borderId="7" xfId="0" applyNumberFormat="1" applyFont="1" applyFill="1" applyBorder="1" applyAlignment="1" applyProtection="1">
      <alignment vertical="top" wrapText="1"/>
    </xf>
    <xf numFmtId="0" fontId="25" fillId="0" borderId="11" xfId="0" applyFont="1" applyFill="1" applyBorder="1" applyAlignment="1" applyProtection="1">
      <alignment horizontal="center"/>
    </xf>
    <xf numFmtId="0" fontId="25" fillId="0" borderId="16" xfId="0" applyFont="1" applyFill="1" applyBorder="1" applyAlignment="1" applyProtection="1">
      <alignment vertical="top" wrapText="1"/>
    </xf>
    <xf numFmtId="165" fontId="25" fillId="0" borderId="16" xfId="0" applyNumberFormat="1" applyFont="1" applyFill="1" applyBorder="1" applyAlignment="1" applyProtection="1">
      <alignment horizontal="center"/>
    </xf>
    <xf numFmtId="165" fontId="25" fillId="8" borderId="16" xfId="0" applyNumberFormat="1" applyFont="1" applyFill="1" applyBorder="1" applyAlignment="1" applyProtection="1">
      <alignment horizontal="center"/>
    </xf>
    <xf numFmtId="1" fontId="23" fillId="0" borderId="0" xfId="0" applyNumberFormat="1" applyFont="1" applyFill="1" applyAlignment="1" applyProtection="1">
      <alignment vertical="top" wrapText="1"/>
    </xf>
    <xf numFmtId="0" fontId="23" fillId="0" borderId="15" xfId="0" applyFont="1" applyFill="1" applyBorder="1" applyAlignment="1" applyProtection="1">
      <alignment horizontal="left" wrapText="1" indent="1"/>
    </xf>
    <xf numFmtId="0" fontId="60" fillId="0" borderId="0" xfId="0" applyFont="1" applyFill="1" applyAlignment="1" applyProtection="1">
      <alignment vertical="top" wrapText="1"/>
    </xf>
    <xf numFmtId="3" fontId="60" fillId="0" borderId="0" xfId="0" applyNumberFormat="1" applyFont="1" applyAlignment="1" applyProtection="1">
      <alignment vertical="top" wrapText="1"/>
    </xf>
    <xf numFmtId="0" fontId="60" fillId="0" borderId="0" xfId="0" applyFont="1" applyAlignment="1" applyProtection="1">
      <alignment vertical="top" wrapText="1"/>
    </xf>
    <xf numFmtId="4" fontId="60" fillId="0" borderId="0" xfId="0" applyNumberFormat="1" applyFont="1" applyFill="1" applyAlignment="1" applyProtection="1">
      <alignment vertical="top" wrapText="1"/>
    </xf>
    <xf numFmtId="3" fontId="60" fillId="0" borderId="0" xfId="0" applyNumberFormat="1" applyFont="1" applyFill="1" applyAlignment="1" applyProtection="1">
      <alignment vertical="top" wrapText="1"/>
    </xf>
    <xf numFmtId="4" fontId="23" fillId="0" borderId="0" xfId="0" applyNumberFormat="1" applyFont="1" applyFill="1" applyAlignment="1" applyProtection="1">
      <alignment vertical="top" wrapText="1"/>
    </xf>
    <xf numFmtId="0" fontId="25" fillId="0" borderId="0" xfId="0" applyFont="1" applyFill="1" applyAlignment="1" applyProtection="1">
      <alignment vertical="top" wrapText="1"/>
    </xf>
    <xf numFmtId="1" fontId="23" fillId="17" borderId="0" xfId="0" applyNumberFormat="1" applyFont="1" applyFill="1" applyAlignment="1" applyProtection="1">
      <alignment vertical="top" wrapText="1"/>
    </xf>
    <xf numFmtId="0" fontId="2" fillId="8" borderId="0" xfId="0" applyFont="1" applyFill="1" applyAlignment="1" applyProtection="1">
      <alignment vertical="top" wrapText="1"/>
    </xf>
    <xf numFmtId="0" fontId="25" fillId="8" borderId="7" xfId="0" applyFont="1" applyFill="1" applyBorder="1" applyAlignment="1" applyProtection="1">
      <alignment vertical="top" wrapText="1"/>
    </xf>
    <xf numFmtId="0" fontId="2" fillId="9" borderId="7" xfId="0" applyFont="1" applyFill="1" applyBorder="1" applyAlignment="1" applyProtection="1">
      <alignment vertical="top" wrapText="1"/>
    </xf>
    <xf numFmtId="0" fontId="26" fillId="8" borderId="8" xfId="0" applyFont="1" applyFill="1" applyBorder="1" applyAlignment="1" applyProtection="1">
      <alignment vertical="top" wrapText="1"/>
    </xf>
    <xf numFmtId="0" fontId="26" fillId="8" borderId="0" xfId="0" applyFont="1" applyFill="1" applyBorder="1" applyAlignment="1" applyProtection="1">
      <alignment vertical="top" wrapText="1"/>
    </xf>
    <xf numFmtId="0" fontId="15" fillId="8" borderId="6" xfId="0" applyFont="1" applyFill="1" applyBorder="1" applyAlignment="1" applyProtection="1">
      <alignment vertical="top" wrapText="1"/>
    </xf>
    <xf numFmtId="0" fontId="0" fillId="8" borderId="0" xfId="0" applyFont="1" applyFill="1" applyAlignment="1" applyProtection="1">
      <alignment vertical="top" wrapText="1"/>
    </xf>
    <xf numFmtId="0" fontId="25" fillId="8" borderId="12" xfId="0" applyFont="1" applyFill="1" applyBorder="1" applyAlignment="1" applyProtection="1">
      <alignment vertical="top" wrapText="1"/>
    </xf>
    <xf numFmtId="0" fontId="23" fillId="7" borderId="16" xfId="0" applyFont="1" applyFill="1" applyBorder="1" applyAlignment="1" applyProtection="1">
      <alignment vertical="top" wrapText="1"/>
    </xf>
    <xf numFmtId="0" fontId="23" fillId="7" borderId="15" xfId="0" applyFont="1" applyFill="1" applyBorder="1" applyAlignment="1" applyProtection="1">
      <alignment vertical="top" wrapText="1"/>
    </xf>
    <xf numFmtId="0" fontId="25" fillId="7" borderId="15" xfId="0" applyFont="1" applyFill="1" applyBorder="1" applyAlignment="1" applyProtection="1">
      <alignment vertical="top" wrapText="1"/>
    </xf>
    <xf numFmtId="0" fontId="25" fillId="7" borderId="12" xfId="0" applyFont="1" applyFill="1" applyBorder="1" applyAlignment="1" applyProtection="1">
      <alignment vertical="top" wrapText="1"/>
    </xf>
    <xf numFmtId="0" fontId="0" fillId="0" borderId="0" xfId="0" applyFont="1" applyFill="1" applyAlignment="1" applyProtection="1">
      <alignment vertical="top" wrapText="1"/>
    </xf>
    <xf numFmtId="0" fontId="0" fillId="17" borderId="0" xfId="0" applyFont="1" applyFill="1" applyAlignment="1" applyProtection="1">
      <alignment vertical="top" wrapText="1"/>
    </xf>
    <xf numFmtId="0" fontId="25" fillId="0" borderId="23" xfId="0" applyFont="1" applyFill="1" applyBorder="1" applyAlignment="1" applyProtection="1">
      <alignment vertical="top" wrapText="1"/>
    </xf>
    <xf numFmtId="0" fontId="25" fillId="8" borderId="23" xfId="0" applyFont="1" applyFill="1" applyBorder="1" applyAlignment="1" applyProtection="1">
      <alignment vertical="top" wrapText="1"/>
    </xf>
    <xf numFmtId="3" fontId="25" fillId="8" borderId="0" xfId="0" applyNumberFormat="1" applyFont="1" applyFill="1" applyBorder="1" applyAlignment="1" applyProtection="1">
      <alignment horizontal="center"/>
    </xf>
    <xf numFmtId="10" fontId="26" fillId="8" borderId="0" xfId="21" applyNumberFormat="1" applyFont="1" applyFill="1" applyBorder="1" applyAlignment="1" applyProtection="1">
      <alignment horizontal="center"/>
    </xf>
    <xf numFmtId="3" fontId="26" fillId="31" borderId="0" xfId="0" applyNumberFormat="1" applyFont="1" applyFill="1" applyBorder="1" applyAlignment="1" applyProtection="1">
      <alignment horizontal="center"/>
    </xf>
    <xf numFmtId="3" fontId="26" fillId="8" borderId="0" xfId="0" applyNumberFormat="1" applyFont="1" applyFill="1" applyBorder="1" applyAlignment="1" applyProtection="1">
      <alignment horizontal="center"/>
    </xf>
    <xf numFmtId="171" fontId="24" fillId="8" borderId="0" xfId="0" applyNumberFormat="1" applyFont="1" applyFill="1" applyBorder="1" applyAlignment="1" applyProtection="1">
      <alignment horizontal="center"/>
    </xf>
    <xf numFmtId="3" fontId="24" fillId="8" borderId="0" xfId="0" applyNumberFormat="1" applyFont="1" applyFill="1" applyBorder="1" applyAlignment="1" applyProtection="1">
      <alignment horizontal="center"/>
    </xf>
    <xf numFmtId="0" fontId="43" fillId="23" borderId="0" xfId="0" applyFont="1" applyFill="1" applyBorder="1" applyAlignment="1" applyProtection="1">
      <alignment vertical="top" wrapText="1"/>
    </xf>
    <xf numFmtId="171" fontId="43" fillId="22" borderId="0" xfId="0" applyNumberFormat="1" applyFont="1" applyFill="1" applyBorder="1" applyAlignment="1" applyProtection="1">
      <alignment vertical="top" wrapText="1"/>
    </xf>
    <xf numFmtId="171" fontId="26" fillId="30" borderId="0" xfId="0" applyNumberFormat="1" applyFont="1" applyFill="1" applyBorder="1" applyAlignment="1" applyProtection="1">
      <alignment horizontal="center"/>
    </xf>
    <xf numFmtId="3" fontId="16" fillId="8" borderId="0" xfId="0" applyNumberFormat="1" applyFont="1" applyFill="1" applyBorder="1" applyAlignment="1" applyProtection="1">
      <alignment horizontal="center"/>
    </xf>
    <xf numFmtId="0" fontId="17" fillId="9" borderId="9" xfId="0" applyFont="1" applyFill="1" applyBorder="1" applyAlignment="1" applyProtection="1">
      <alignment vertical="top" wrapText="1"/>
    </xf>
    <xf numFmtId="3" fontId="16" fillId="8" borderId="10" xfId="0" applyNumberFormat="1" applyFont="1" applyFill="1" applyBorder="1" applyAlignment="1" applyProtection="1">
      <alignment horizontal="center"/>
    </xf>
    <xf numFmtId="0" fontId="2" fillId="8" borderId="8" xfId="0" applyFont="1" applyFill="1" applyBorder="1" applyAlignment="1" applyProtection="1">
      <alignment vertical="top" wrapText="1"/>
    </xf>
    <xf numFmtId="0" fontId="15" fillId="8" borderId="9" xfId="0" applyFont="1" applyFill="1" applyBorder="1" applyAlignment="1" applyProtection="1">
      <alignment vertical="top" wrapText="1"/>
    </xf>
    <xf numFmtId="0" fontId="23" fillId="19" borderId="16" xfId="0" applyFont="1" applyFill="1" applyBorder="1" applyAlignment="1" applyProtection="1">
      <alignment vertical="top" wrapText="1"/>
    </xf>
    <xf numFmtId="0" fontId="23" fillId="19" borderId="15" xfId="0" applyFont="1" applyFill="1" applyBorder="1" applyAlignment="1" applyProtection="1">
      <alignment vertical="top" wrapText="1"/>
    </xf>
    <xf numFmtId="0" fontId="25" fillId="19" borderId="15" xfId="0" applyFont="1" applyFill="1" applyBorder="1" applyAlignment="1" applyProtection="1">
      <alignment vertical="top" wrapText="1"/>
    </xf>
    <xf numFmtId="0" fontId="2" fillId="0" borderId="0" xfId="0" applyFont="1" applyFill="1" applyAlignment="1" applyProtection="1">
      <alignment vertical="top" wrapText="1"/>
    </xf>
    <xf numFmtId="0" fontId="25" fillId="23" borderId="22" xfId="0" applyFont="1" applyFill="1" applyBorder="1" applyAlignment="1" applyProtection="1">
      <alignment vertical="top" wrapText="1"/>
    </xf>
    <xf numFmtId="0" fontId="2" fillId="23" borderId="0" xfId="0" applyFont="1" applyFill="1" applyBorder="1" applyAlignment="1" applyProtection="1">
      <alignment vertical="top" wrapText="1"/>
    </xf>
    <xf numFmtId="10" fontId="2" fillId="0" borderId="0" xfId="21" applyNumberFormat="1" applyFont="1" applyFill="1" applyAlignment="1" applyProtection="1">
      <alignment vertical="top" wrapText="1"/>
    </xf>
    <xf numFmtId="2" fontId="2" fillId="8" borderId="0" xfId="0" applyNumberFormat="1" applyFont="1" applyFill="1" applyAlignment="1" applyProtection="1">
      <alignment vertical="top" wrapText="1"/>
    </xf>
    <xf numFmtId="0" fontId="2" fillId="17" borderId="0" xfId="0" applyFont="1" applyFill="1" applyAlignment="1" applyProtection="1">
      <alignment vertical="top" wrapText="1"/>
    </xf>
    <xf numFmtId="0" fontId="2" fillId="8" borderId="0" xfId="0" quotePrefix="1" applyFont="1" applyFill="1" applyAlignment="1" applyProtection="1">
      <alignment vertical="top" wrapText="1"/>
    </xf>
    <xf numFmtId="10" fontId="2" fillId="8" borderId="0" xfId="21" applyNumberFormat="1" applyFont="1" applyFill="1" applyAlignment="1" applyProtection="1">
      <alignment vertical="top" wrapText="1"/>
    </xf>
    <xf numFmtId="172" fontId="2" fillId="17" borderId="0" xfId="4" applyNumberFormat="1" applyFont="1" applyFill="1" applyAlignment="1" applyProtection="1">
      <alignment vertical="top" wrapText="1"/>
    </xf>
    <xf numFmtId="172" fontId="2" fillId="0" borderId="0" xfId="4" applyNumberFormat="1" applyFont="1" applyFill="1" applyAlignment="1" applyProtection="1">
      <alignment vertical="top" wrapText="1"/>
    </xf>
    <xf numFmtId="10" fontId="2" fillId="0" borderId="0" xfId="0" applyNumberFormat="1" applyFont="1" applyFill="1" applyAlignment="1" applyProtection="1">
      <alignment vertical="top" wrapText="1"/>
    </xf>
    <xf numFmtId="3" fontId="2" fillId="8" borderId="0" xfId="0" applyNumberFormat="1" applyFont="1" applyFill="1" applyAlignment="1" applyProtection="1">
      <alignment vertical="top" wrapText="1"/>
    </xf>
    <xf numFmtId="170" fontId="2" fillId="8" borderId="0" xfId="4" applyNumberFormat="1" applyFont="1" applyFill="1" applyAlignment="1" applyProtection="1">
      <alignment vertical="top" wrapText="1"/>
    </xf>
    <xf numFmtId="0" fontId="27" fillId="9" borderId="9" xfId="0" applyFont="1" applyFill="1" applyBorder="1" applyAlignment="1" applyProtection="1"/>
    <xf numFmtId="3" fontId="23" fillId="8" borderId="16" xfId="0" applyNumberFormat="1" applyFont="1" applyFill="1" applyBorder="1" applyAlignment="1" applyProtection="1">
      <alignment vertical="top" wrapText="1"/>
    </xf>
    <xf numFmtId="0" fontId="25" fillId="8" borderId="15" xfId="0" applyFont="1" applyFill="1" applyBorder="1" applyAlignment="1" applyProtection="1">
      <alignment wrapText="1"/>
    </xf>
    <xf numFmtId="164" fontId="25" fillId="8" borderId="15" xfId="0" applyNumberFormat="1" applyFont="1" applyFill="1" applyBorder="1" applyAlignment="1" applyProtection="1">
      <alignment horizontal="center" wrapText="1"/>
    </xf>
    <xf numFmtId="0" fontId="40" fillId="0" borderId="0" xfId="0" applyFont="1" applyFill="1" applyBorder="1" applyAlignment="1" applyProtection="1">
      <alignment vertical="center"/>
    </xf>
    <xf numFmtId="0" fontId="25" fillId="8" borderId="0" xfId="0" applyFont="1" applyFill="1" applyBorder="1" applyAlignment="1" applyProtection="1">
      <alignment horizontal="center" vertical="top" wrapText="1"/>
    </xf>
    <xf numFmtId="0" fontId="25" fillId="0" borderId="0" xfId="0" applyFont="1" applyFill="1" applyBorder="1" applyAlignment="1" applyProtection="1">
      <alignment vertical="top" wrapText="1"/>
    </xf>
    <xf numFmtId="3" fontId="23" fillId="0" borderId="0" xfId="0" applyNumberFormat="1" applyFont="1" applyFill="1" applyBorder="1" applyAlignment="1" applyProtection="1">
      <alignment horizontal="right"/>
    </xf>
    <xf numFmtId="3" fontId="25" fillId="0" borderId="0" xfId="0" applyNumberFormat="1" applyFont="1" applyFill="1" applyBorder="1" applyAlignment="1" applyProtection="1">
      <alignment vertical="top" wrapText="1"/>
    </xf>
    <xf numFmtId="3" fontId="23" fillId="0" borderId="0" xfId="19" applyNumberFormat="1" applyFont="1" applyFill="1" applyBorder="1" applyAlignment="1" applyProtection="1">
      <alignment horizontal="right"/>
    </xf>
    <xf numFmtId="0" fontId="26" fillId="0" borderId="0" xfId="0" applyFont="1" applyFill="1" applyBorder="1" applyAlignment="1" applyProtection="1">
      <alignment vertical="top" wrapText="1"/>
    </xf>
    <xf numFmtId="3" fontId="25" fillId="8" borderId="0" xfId="0" applyNumberFormat="1" applyFont="1" applyFill="1" applyBorder="1" applyAlignment="1" applyProtection="1">
      <alignment vertical="top" wrapText="1"/>
    </xf>
    <xf numFmtId="10" fontId="25" fillId="8" borderId="0" xfId="21" applyNumberFormat="1" applyFont="1" applyFill="1" applyBorder="1" applyAlignment="1" applyProtection="1">
      <alignment vertical="top" wrapText="1"/>
    </xf>
    <xf numFmtId="0" fontId="31" fillId="8" borderId="0" xfId="0" applyFont="1" applyFill="1" applyBorder="1" applyAlignment="1" applyProtection="1">
      <alignment vertical="center"/>
    </xf>
    <xf numFmtId="0" fontId="25" fillId="8" borderId="0" xfId="0" applyFont="1" applyFill="1" applyBorder="1" applyAlignment="1" applyProtection="1">
      <alignment vertical="center" wrapText="1"/>
    </xf>
    <xf numFmtId="3" fontId="25" fillId="8" borderId="0" xfId="0" applyNumberFormat="1" applyFont="1" applyFill="1" applyBorder="1" applyAlignment="1" applyProtection="1">
      <alignment horizontal="center" vertical="center" wrapText="1"/>
    </xf>
    <xf numFmtId="10" fontId="28" fillId="8" borderId="0" xfId="21" applyNumberFormat="1" applyFont="1" applyFill="1" applyBorder="1" applyAlignment="1" applyProtection="1">
      <alignment vertical="top" wrapText="1"/>
    </xf>
    <xf numFmtId="0" fontId="62" fillId="0" borderId="0" xfId="0" applyFont="1" applyAlignment="1" applyProtection="1">
      <alignment vertical="top" wrapText="1"/>
    </xf>
    <xf numFmtId="0" fontId="2" fillId="0" borderId="0" xfId="0" applyFont="1" applyAlignment="1" applyProtection="1">
      <alignment vertical="top" wrapText="1"/>
    </xf>
    <xf numFmtId="9" fontId="23" fillId="0" borderId="10" xfId="0" applyNumberFormat="1" applyFont="1" applyBorder="1" applyAlignment="1" applyProtection="1">
      <alignment vertical="top" wrapText="1"/>
    </xf>
    <xf numFmtId="0" fontId="35" fillId="0" borderId="0" xfId="19" applyFont="1" applyProtection="1">
      <alignment vertical="top"/>
    </xf>
    <xf numFmtId="0" fontId="28" fillId="8" borderId="9" xfId="0" applyFont="1" applyFill="1" applyBorder="1" applyAlignment="1" applyProtection="1">
      <alignment horizontal="left"/>
    </xf>
    <xf numFmtId="0" fontId="23" fillId="0" borderId="17" xfId="0" applyFont="1" applyBorder="1" applyAlignment="1" applyProtection="1"/>
    <xf numFmtId="0" fontId="23" fillId="8" borderId="9" xfId="0" applyNumberFormat="1" applyFont="1" applyFill="1" applyBorder="1" applyAlignment="1" applyProtection="1"/>
    <xf numFmtId="0" fontId="23" fillId="0" borderId="10" xfId="0" applyFont="1" applyFill="1" applyBorder="1" applyAlignment="1" applyProtection="1">
      <alignment vertical="top" wrapText="1"/>
    </xf>
    <xf numFmtId="0" fontId="23" fillId="8" borderId="9" xfId="0" applyNumberFormat="1" applyFont="1" applyFill="1" applyBorder="1" applyAlignment="1" applyProtection="1">
      <alignment wrapText="1"/>
    </xf>
    <xf numFmtId="0" fontId="23" fillId="8" borderId="14" xfId="0" applyNumberFormat="1" applyFont="1" applyFill="1" applyBorder="1" applyAlignment="1" applyProtection="1"/>
    <xf numFmtId="0" fontId="23" fillId="8" borderId="10" xfId="0" applyFont="1" applyFill="1" applyBorder="1" applyAlignment="1" applyProtection="1"/>
    <xf numFmtId="0" fontId="23" fillId="8" borderId="18" xfId="0" applyFont="1" applyFill="1" applyBorder="1" applyAlignment="1" applyProtection="1">
      <alignment vertical="top" wrapText="1"/>
    </xf>
    <xf numFmtId="0" fontId="25" fillId="8" borderId="18" xfId="0" applyFont="1" applyFill="1" applyBorder="1" applyAlignment="1" applyProtection="1">
      <alignment wrapText="1"/>
    </xf>
    <xf numFmtId="0" fontId="23" fillId="8" borderId="19" xfId="0" applyFont="1" applyFill="1" applyBorder="1" applyAlignment="1" applyProtection="1"/>
    <xf numFmtId="0" fontId="23" fillId="8" borderId="18" xfId="0" applyFont="1" applyFill="1" applyBorder="1" applyAlignment="1" applyProtection="1"/>
    <xf numFmtId="0" fontId="28" fillId="0" borderId="9" xfId="0" applyFont="1" applyFill="1" applyBorder="1" applyAlignment="1" applyProtection="1">
      <alignment vertical="top" wrapText="1"/>
    </xf>
    <xf numFmtId="0" fontId="29" fillId="0" borderId="12" xfId="0" applyFont="1" applyBorder="1" applyAlignment="1" applyProtection="1"/>
    <xf numFmtId="0" fontId="23" fillId="0" borderId="13" xfId="0" applyFont="1" applyBorder="1" applyAlignment="1" applyProtection="1">
      <alignment vertical="top" wrapText="1"/>
    </xf>
    <xf numFmtId="0" fontId="23" fillId="0" borderId="10" xfId="19" applyNumberFormat="1" applyFont="1" applyBorder="1" applyAlignment="1" applyProtection="1">
      <alignment horizontal="center"/>
    </xf>
    <xf numFmtId="0" fontId="23" fillId="0" borderId="14" xfId="0" applyFont="1" applyBorder="1" applyAlignment="1" applyProtection="1">
      <alignment vertical="top" wrapText="1"/>
    </xf>
    <xf numFmtId="0" fontId="23" fillId="0" borderId="10" xfId="19" applyNumberFormat="1" applyFont="1" applyFill="1" applyBorder="1" applyAlignment="1" applyProtection="1">
      <alignment horizontal="center"/>
    </xf>
    <xf numFmtId="9" fontId="23" fillId="0" borderId="10" xfId="21" applyFont="1" applyBorder="1" applyAlignment="1" applyProtection="1">
      <alignment horizontal="center"/>
    </xf>
    <xf numFmtId="164" fontId="23" fillId="20" borderId="10" xfId="19" applyNumberFormat="1" applyFont="1" applyFill="1" applyBorder="1" applyAlignment="1" applyProtection="1">
      <protection locked="0"/>
    </xf>
    <xf numFmtId="9" fontId="23" fillId="20" borderId="10" xfId="0" applyNumberFormat="1" applyFont="1" applyFill="1" applyBorder="1" applyAlignment="1" applyProtection="1">
      <alignment vertical="top" wrapText="1"/>
      <protection locked="0"/>
    </xf>
    <xf numFmtId="4" fontId="21" fillId="20" borderId="10" xfId="0" applyNumberFormat="1" applyFont="1" applyFill="1" applyBorder="1" applyAlignment="1" applyProtection="1">
      <alignment horizontal="right" vertical="center"/>
      <protection locked="0"/>
    </xf>
    <xf numFmtId="4" fontId="21" fillId="20" borderId="18" xfId="0" applyNumberFormat="1" applyFont="1" applyFill="1" applyBorder="1" applyAlignment="1" applyProtection="1">
      <alignment horizontal="right" vertical="center"/>
      <protection locked="0"/>
    </xf>
    <xf numFmtId="4" fontId="53" fillId="20" borderId="10" xfId="0" applyNumberFormat="1" applyFont="1" applyFill="1" applyBorder="1" applyAlignment="1" applyProtection="1">
      <alignment horizontal="right" vertical="center"/>
      <protection locked="0"/>
    </xf>
    <xf numFmtId="4" fontId="55" fillId="20" borderId="10" xfId="0" applyNumberFormat="1" applyFont="1" applyFill="1" applyBorder="1" applyAlignment="1" applyProtection="1">
      <alignment horizontal="right" vertical="center"/>
      <protection locked="0"/>
    </xf>
    <xf numFmtId="4" fontId="54" fillId="20" borderId="10" xfId="0" applyNumberFormat="1" applyFont="1" applyFill="1" applyBorder="1" applyAlignment="1" applyProtection="1">
      <alignment horizontal="right" vertical="center"/>
      <protection locked="0"/>
    </xf>
    <xf numFmtId="0" fontId="21" fillId="20" borderId="0" xfId="0" applyFont="1" applyFill="1" applyBorder="1" applyAlignment="1" applyProtection="1">
      <alignment horizontal="right" vertical="center"/>
      <protection locked="0"/>
    </xf>
    <xf numFmtId="4" fontId="52" fillId="20" borderId="19" xfId="0" applyNumberFormat="1" applyFont="1" applyFill="1" applyBorder="1" applyAlignment="1" applyProtection="1">
      <protection locked="0"/>
    </xf>
    <xf numFmtId="0" fontId="21" fillId="20" borderId="10" xfId="0" applyFont="1" applyFill="1" applyBorder="1" applyAlignment="1" applyProtection="1">
      <protection locked="0"/>
    </xf>
    <xf numFmtId="4" fontId="52" fillId="20" borderId="26" xfId="0" applyNumberFormat="1" applyFont="1" applyFill="1" applyBorder="1" applyAlignment="1" applyProtection="1">
      <protection locked="0"/>
    </xf>
    <xf numFmtId="0" fontId="21" fillId="20" borderId="19" xfId="0" applyFont="1" applyFill="1" applyBorder="1" applyAlignment="1" applyProtection="1">
      <protection locked="0"/>
    </xf>
    <xf numFmtId="4" fontId="21" fillId="20" borderId="19" xfId="0" applyNumberFormat="1" applyFont="1" applyFill="1" applyBorder="1" applyAlignment="1" applyProtection="1">
      <protection locked="0"/>
    </xf>
    <xf numFmtId="4" fontId="21" fillId="20" borderId="26" xfId="0" applyNumberFormat="1" applyFont="1" applyFill="1" applyBorder="1" applyAlignment="1" applyProtection="1">
      <protection locked="0"/>
    </xf>
    <xf numFmtId="4" fontId="49" fillId="20" borderId="27" xfId="0" applyNumberFormat="1" applyFont="1" applyFill="1" applyBorder="1" applyAlignment="1" applyProtection="1">
      <protection locked="0"/>
    </xf>
    <xf numFmtId="4" fontId="49" fillId="20" borderId="31" xfId="0" applyNumberFormat="1" applyFont="1" applyFill="1" applyBorder="1" applyAlignment="1" applyProtection="1">
      <protection locked="0"/>
    </xf>
    <xf numFmtId="4" fontId="21" fillId="20" borderId="19" xfId="0" applyNumberFormat="1" applyFont="1" applyFill="1" applyBorder="1" applyAlignment="1" applyProtection="1">
      <alignment horizontal="right" vertical="center"/>
      <protection locked="0"/>
    </xf>
    <xf numFmtId="4" fontId="53" fillId="20" borderId="0" xfId="0" applyNumberFormat="1" applyFont="1" applyFill="1" applyBorder="1" applyAlignment="1" applyProtection="1">
      <alignment horizontal="right" vertical="center"/>
      <protection locked="0"/>
    </xf>
    <xf numFmtId="171" fontId="21" fillId="20" borderId="27" xfId="0" applyNumberFormat="1" applyFont="1" applyFill="1" applyBorder="1" applyAlignment="1" applyProtection="1">
      <protection locked="0"/>
    </xf>
    <xf numFmtId="4" fontId="52" fillId="20" borderId="60" xfId="0" applyNumberFormat="1" applyFont="1" applyFill="1" applyBorder="1" applyAlignment="1" applyProtection="1">
      <protection locked="0"/>
    </xf>
    <xf numFmtId="4" fontId="21" fillId="20" borderId="0" xfId="0" applyNumberFormat="1" applyFont="1" applyFill="1" applyBorder="1" applyAlignment="1" applyProtection="1">
      <alignment horizontal="right" vertical="center"/>
      <protection locked="0"/>
    </xf>
    <xf numFmtId="4" fontId="21" fillId="20" borderId="53" xfId="0" applyNumberFormat="1" applyFont="1" applyFill="1" applyBorder="1" applyAlignment="1" applyProtection="1">
      <protection locked="0"/>
    </xf>
    <xf numFmtId="4" fontId="21" fillId="20" borderId="22" xfId="0" applyNumberFormat="1" applyFont="1" applyFill="1" applyBorder="1" applyAlignment="1" applyProtection="1">
      <protection locked="0"/>
    </xf>
    <xf numFmtId="4" fontId="21" fillId="20" borderId="52" xfId="0" applyNumberFormat="1" applyFont="1" applyFill="1" applyBorder="1" applyAlignment="1" applyProtection="1">
      <protection locked="0"/>
    </xf>
    <xf numFmtId="4" fontId="49" fillId="20" borderId="30" xfId="0" applyNumberFormat="1" applyFont="1" applyFill="1" applyBorder="1" applyAlignment="1" applyProtection="1">
      <protection locked="0"/>
    </xf>
    <xf numFmtId="4" fontId="49" fillId="20" borderId="25" xfId="0" applyNumberFormat="1" applyFont="1" applyFill="1" applyBorder="1" applyAlignment="1" applyProtection="1">
      <protection locked="0"/>
    </xf>
    <xf numFmtId="0" fontId="22" fillId="0" borderId="0" xfId="0" applyFont="1" applyAlignment="1" applyProtection="1">
      <alignment vertical="top" wrapText="1"/>
    </xf>
    <xf numFmtId="164" fontId="49" fillId="22" borderId="10" xfId="21" applyNumberFormat="1" applyFont="1" applyFill="1" applyBorder="1" applyAlignment="1" applyProtection="1">
      <alignment horizontal="center" vertical="top" wrapText="1"/>
    </xf>
    <xf numFmtId="170" fontId="49" fillId="22" borderId="10" xfId="4" applyNumberFormat="1" applyFont="1" applyFill="1" applyBorder="1" applyAlignment="1" applyProtection="1">
      <alignment horizontal="center" vertical="top" wrapText="1"/>
    </xf>
    <xf numFmtId="10" fontId="66" fillId="22" borderId="10" xfId="21" applyNumberFormat="1" applyFont="1" applyFill="1" applyBorder="1" applyAlignment="1" applyProtection="1"/>
    <xf numFmtId="164" fontId="21" fillId="22" borderId="10" xfId="21" applyNumberFormat="1" applyFont="1" applyFill="1" applyBorder="1" applyAlignment="1" applyProtection="1">
      <alignment horizontal="right"/>
    </xf>
    <xf numFmtId="9" fontId="70" fillId="13" borderId="1" xfId="21" applyFont="1" applyFill="1" applyBorder="1" applyAlignment="1" applyProtection="1">
      <alignment horizontal="right"/>
      <protection locked="0"/>
    </xf>
    <xf numFmtId="170" fontId="21" fillId="20" borderId="10" xfId="4" applyNumberFormat="1" applyFont="1" applyFill="1" applyBorder="1" applyAlignment="1" applyProtection="1">
      <alignment vertical="top" wrapText="1"/>
      <protection locked="0"/>
    </xf>
    <xf numFmtId="0" fontId="21" fillId="20" borderId="10" xfId="0" applyFont="1" applyFill="1" applyBorder="1" applyAlignment="1" applyProtection="1">
      <alignment horizontal="left" vertical="top" wrapText="1" indent="1"/>
      <protection locked="0"/>
    </xf>
    <xf numFmtId="0" fontId="44" fillId="8" borderId="0" xfId="0" applyFont="1" applyFill="1" applyAlignment="1" applyProtection="1"/>
    <xf numFmtId="9" fontId="47" fillId="8" borderId="0" xfId="0" applyNumberFormat="1" applyFont="1" applyFill="1" applyAlignment="1" applyProtection="1"/>
    <xf numFmtId="0" fontId="47" fillId="8" borderId="0" xfId="0" applyFont="1" applyFill="1" applyAlignment="1" applyProtection="1"/>
    <xf numFmtId="0" fontId="44" fillId="8" borderId="0" xfId="0" applyFont="1" applyFill="1" applyBorder="1" applyAlignment="1" applyProtection="1"/>
    <xf numFmtId="3" fontId="44" fillId="8" borderId="0" xfId="0" applyNumberFormat="1" applyFont="1" applyFill="1" applyBorder="1" applyAlignment="1" applyProtection="1"/>
    <xf numFmtId="4" fontId="21" fillId="0" borderId="51" xfId="0" applyNumberFormat="1" applyFont="1" applyFill="1" applyBorder="1" applyAlignment="1" applyProtection="1"/>
    <xf numFmtId="0" fontId="22" fillId="8" borderId="0" xfId="0" applyFont="1" applyFill="1" applyBorder="1" applyAlignment="1" applyProtection="1"/>
    <xf numFmtId="0" fontId="21" fillId="8" borderId="0" xfId="0" applyFont="1" applyFill="1" applyBorder="1" applyAlignment="1" applyProtection="1"/>
    <xf numFmtId="3" fontId="21" fillId="8" borderId="0" xfId="0" applyNumberFormat="1" applyFont="1" applyFill="1" applyBorder="1" applyAlignment="1" applyProtection="1"/>
    <xf numFmtId="0" fontId="21" fillId="8" borderId="25" xfId="0" applyFont="1" applyFill="1" applyBorder="1" applyAlignment="1" applyProtection="1"/>
    <xf numFmtId="3" fontId="21" fillId="8" borderId="25" xfId="0" applyNumberFormat="1" applyFont="1" applyFill="1" applyBorder="1" applyAlignment="1" applyProtection="1"/>
    <xf numFmtId="0" fontId="21" fillId="8" borderId="0" xfId="0" applyFont="1" applyFill="1" applyAlignment="1" applyProtection="1"/>
    <xf numFmtId="177" fontId="21" fillId="8" borderId="43" xfId="0" applyNumberFormat="1" applyFont="1" applyFill="1" applyBorder="1" applyAlignment="1" applyProtection="1">
      <alignment horizontal="center" vertical="center"/>
    </xf>
    <xf numFmtId="177" fontId="21" fillId="8" borderId="72" xfId="0" applyNumberFormat="1" applyFont="1" applyFill="1" applyBorder="1" applyAlignment="1" applyProtection="1">
      <alignment horizontal="center" vertical="center"/>
    </xf>
    <xf numFmtId="3" fontId="21" fillId="8" borderId="72" xfId="0" applyNumberFormat="1" applyFont="1" applyFill="1" applyBorder="1" applyAlignment="1" applyProtection="1">
      <alignment horizontal="center" vertical="center"/>
    </xf>
    <xf numFmtId="177" fontId="21" fillId="8" borderId="71" xfId="0" applyNumberFormat="1" applyFont="1" applyFill="1" applyBorder="1" applyAlignment="1" applyProtection="1">
      <alignment horizontal="center" vertical="center"/>
    </xf>
    <xf numFmtId="177" fontId="21" fillId="8" borderId="73" xfId="0" applyNumberFormat="1" applyFont="1" applyFill="1" applyBorder="1" applyAlignment="1" applyProtection="1">
      <alignment horizontal="center" vertical="center"/>
    </xf>
    <xf numFmtId="0" fontId="21" fillId="8" borderId="0" xfId="0" applyFont="1" applyFill="1" applyAlignment="1" applyProtection="1">
      <alignment vertical="center"/>
    </xf>
    <xf numFmtId="0" fontId="21" fillId="8" borderId="10" xfId="0" applyFont="1" applyFill="1" applyBorder="1" applyAlignment="1" applyProtection="1"/>
    <xf numFmtId="0" fontId="21" fillId="8" borderId="59" xfId="0" applyFont="1" applyFill="1" applyBorder="1" applyAlignment="1" applyProtection="1"/>
    <xf numFmtId="0" fontId="21" fillId="8" borderId="28" xfId="0" applyFont="1" applyFill="1" applyBorder="1" applyAlignment="1" applyProtection="1"/>
    <xf numFmtId="0" fontId="21" fillId="8" borderId="58" xfId="0" applyFont="1" applyFill="1" applyBorder="1" applyAlignment="1" applyProtection="1"/>
    <xf numFmtId="0" fontId="21" fillId="8" borderId="51" xfId="0" applyFont="1" applyFill="1" applyBorder="1" applyAlignment="1" applyProtection="1"/>
    <xf numFmtId="0" fontId="21" fillId="0" borderId="51" xfId="0" applyFont="1" applyFill="1" applyBorder="1" applyAlignment="1" applyProtection="1"/>
    <xf numFmtId="0" fontId="22" fillId="8" borderId="28" xfId="0" applyFont="1" applyFill="1" applyBorder="1" applyAlignment="1" applyProtection="1"/>
    <xf numFmtId="0" fontId="22" fillId="8" borderId="58" xfId="0" applyFont="1" applyFill="1" applyBorder="1" applyAlignment="1" applyProtection="1"/>
    <xf numFmtId="3" fontId="21" fillId="8" borderId="10" xfId="0" applyNumberFormat="1" applyFont="1" applyFill="1" applyBorder="1" applyAlignment="1" applyProtection="1"/>
    <xf numFmtId="0" fontId="21" fillId="8" borderId="70" xfId="0" applyFont="1" applyFill="1" applyBorder="1" applyAlignment="1" applyProtection="1"/>
    <xf numFmtId="3" fontId="21" fillId="8" borderId="65" xfId="0" applyNumberFormat="1" applyFont="1" applyFill="1" applyBorder="1" applyAlignment="1" applyProtection="1"/>
    <xf numFmtId="0" fontId="21" fillId="8" borderId="64" xfId="0" applyFont="1" applyFill="1" applyBorder="1" applyAlignment="1" applyProtection="1"/>
    <xf numFmtId="3" fontId="21" fillId="8" borderId="68" xfId="0" applyNumberFormat="1" applyFont="1" applyFill="1" applyBorder="1" applyAlignment="1" applyProtection="1">
      <alignment horizontal="center"/>
    </xf>
    <xf numFmtId="3" fontId="21" fillId="8" borderId="67" xfId="0" applyNumberFormat="1" applyFont="1" applyFill="1" applyBorder="1" applyAlignment="1" applyProtection="1">
      <alignment horizontal="center"/>
    </xf>
    <xf numFmtId="3" fontId="49" fillId="8" borderId="66" xfId="0" applyNumberFormat="1" applyFont="1" applyFill="1" applyBorder="1" applyAlignment="1" applyProtection="1">
      <alignment horizontal="center"/>
    </xf>
    <xf numFmtId="3" fontId="21" fillId="8" borderId="69" xfId="0" applyNumberFormat="1" applyFont="1" applyFill="1" applyBorder="1" applyAlignment="1" applyProtection="1">
      <alignment horizontal="center"/>
    </xf>
    <xf numFmtId="3" fontId="49" fillId="0" borderId="66" xfId="0" applyNumberFormat="1" applyFont="1" applyFill="1" applyBorder="1" applyAlignment="1" applyProtection="1">
      <alignment horizontal="center"/>
    </xf>
    <xf numFmtId="3" fontId="48" fillId="8" borderId="65" xfId="0" applyNumberFormat="1" applyFont="1" applyFill="1" applyBorder="1" applyAlignment="1" applyProtection="1">
      <alignment horizontal="center"/>
    </xf>
    <xf numFmtId="3" fontId="48" fillId="8" borderId="64" xfId="0" applyNumberFormat="1" applyFont="1" applyFill="1" applyBorder="1" applyAlignment="1" applyProtection="1">
      <alignment horizontal="center"/>
    </xf>
    <xf numFmtId="0" fontId="22" fillId="8" borderId="10" xfId="0" applyFont="1" applyFill="1" applyBorder="1" applyAlignment="1" applyProtection="1"/>
    <xf numFmtId="0" fontId="21" fillId="8" borderId="33" xfId="0" applyFont="1" applyFill="1" applyBorder="1" applyAlignment="1" applyProtection="1"/>
    <xf numFmtId="3" fontId="21" fillId="8" borderId="45" xfId="0" applyNumberFormat="1" applyFont="1" applyFill="1" applyBorder="1" applyAlignment="1" applyProtection="1"/>
    <xf numFmtId="0" fontId="21" fillId="8" borderId="32" xfId="0" applyFont="1" applyFill="1" applyBorder="1" applyAlignment="1" applyProtection="1"/>
    <xf numFmtId="171" fontId="21" fillId="8" borderId="27" xfId="0" applyNumberFormat="1" applyFont="1" applyFill="1" applyBorder="1" applyAlignment="1" applyProtection="1"/>
    <xf numFmtId="171" fontId="21" fillId="8" borderId="31" xfId="0" applyNumberFormat="1" applyFont="1" applyFill="1" applyBorder="1" applyAlignment="1" applyProtection="1"/>
    <xf numFmtId="171" fontId="21" fillId="8" borderId="42" xfId="0" applyNumberFormat="1" applyFont="1" applyFill="1" applyBorder="1" applyAlignment="1" applyProtection="1"/>
    <xf numFmtId="171" fontId="21" fillId="8" borderId="30" xfId="0" applyNumberFormat="1" applyFont="1" applyFill="1" applyBorder="1" applyAlignment="1" applyProtection="1"/>
    <xf numFmtId="3" fontId="21" fillId="8" borderId="27" xfId="0" applyNumberFormat="1" applyFont="1" applyFill="1" applyBorder="1" applyAlignment="1" applyProtection="1"/>
    <xf numFmtId="171" fontId="21" fillId="0" borderId="42" xfId="0" applyNumberFormat="1" applyFont="1" applyFill="1" applyBorder="1" applyAlignment="1" applyProtection="1"/>
    <xf numFmtId="3" fontId="22" fillId="8" borderId="45" xfId="0" applyNumberFormat="1" applyFont="1" applyFill="1" applyBorder="1" applyAlignment="1" applyProtection="1"/>
    <xf numFmtId="176" fontId="22" fillId="8" borderId="32" xfId="21" applyNumberFormat="1" applyFont="1" applyFill="1" applyBorder="1" applyAlignment="1" applyProtection="1"/>
    <xf numFmtId="0" fontId="21" fillId="8" borderId="10" xfId="0" applyFont="1" applyFill="1" applyBorder="1" applyAlignment="1" applyProtection="1">
      <alignment horizontal="left" vertical="center"/>
    </xf>
    <xf numFmtId="10" fontId="21" fillId="8" borderId="59" xfId="21" applyNumberFormat="1" applyFont="1" applyFill="1" applyBorder="1" applyAlignment="1" applyProtection="1">
      <alignment horizontal="right" vertical="center"/>
    </xf>
    <xf numFmtId="4" fontId="21" fillId="0" borderId="28" xfId="0" applyNumberFormat="1" applyFont="1" applyBorder="1" applyAlignment="1" applyProtection="1"/>
    <xf numFmtId="4" fontId="21" fillId="8" borderId="58" xfId="21" applyNumberFormat="1" applyFont="1" applyFill="1" applyBorder="1" applyAlignment="1" applyProtection="1">
      <alignment horizontal="right" vertical="center"/>
    </xf>
    <xf numFmtId="4" fontId="21" fillId="8" borderId="51" xfId="0" applyNumberFormat="1" applyFont="1" applyFill="1" applyBorder="1" applyAlignment="1" applyProtection="1">
      <alignment horizontal="right" vertical="center"/>
    </xf>
    <xf numFmtId="4" fontId="21" fillId="0" borderId="51" xfId="0" applyNumberFormat="1" applyFont="1" applyFill="1" applyBorder="1" applyAlignment="1" applyProtection="1">
      <alignment horizontal="right" vertical="center"/>
    </xf>
    <xf numFmtId="4" fontId="21" fillId="8" borderId="0" xfId="0" applyNumberFormat="1" applyFont="1" applyFill="1" applyBorder="1" applyAlignment="1" applyProtection="1">
      <alignment horizontal="right" vertical="center"/>
    </xf>
    <xf numFmtId="4" fontId="21" fillId="8" borderId="28" xfId="0" applyNumberFormat="1" applyFont="1" applyFill="1" applyBorder="1" applyAlignment="1" applyProtection="1">
      <alignment horizontal="right" vertical="center"/>
    </xf>
    <xf numFmtId="167" fontId="21" fillId="8" borderId="58" xfId="21" applyNumberFormat="1" applyFont="1" applyFill="1" applyBorder="1" applyAlignment="1" applyProtection="1">
      <alignment horizontal="right" vertical="center"/>
    </xf>
    <xf numFmtId="174" fontId="21" fillId="8" borderId="0" xfId="0" applyNumberFormat="1" applyFont="1" applyFill="1" applyBorder="1" applyAlignment="1" applyProtection="1">
      <alignment horizontal="right" vertical="center"/>
    </xf>
    <xf numFmtId="0" fontId="53" fillId="8" borderId="0" xfId="0" applyFont="1" applyFill="1" applyBorder="1" applyAlignment="1" applyProtection="1">
      <alignment horizontal="right" vertical="center"/>
    </xf>
    <xf numFmtId="0" fontId="21" fillId="8" borderId="0" xfId="0" applyFont="1" applyFill="1" applyBorder="1" applyAlignment="1" applyProtection="1">
      <alignment horizontal="right" vertical="center"/>
    </xf>
    <xf numFmtId="1" fontId="21" fillId="8" borderId="0" xfId="0" applyNumberFormat="1" applyFont="1" applyFill="1" applyBorder="1" applyAlignment="1" applyProtection="1">
      <alignment horizontal="right" vertical="center"/>
    </xf>
    <xf numFmtId="4" fontId="47" fillId="0" borderId="63" xfId="0" applyNumberFormat="1" applyFont="1" applyBorder="1" applyAlignment="1" applyProtection="1"/>
    <xf numFmtId="0" fontId="22" fillId="32" borderId="10" xfId="0" applyFont="1" applyFill="1" applyBorder="1" applyAlignment="1" applyProtection="1">
      <alignment wrapText="1"/>
    </xf>
    <xf numFmtId="10" fontId="22" fillId="32" borderId="40" xfId="21" applyNumberFormat="1" applyFont="1" applyFill="1" applyBorder="1" applyProtection="1"/>
    <xf numFmtId="4" fontId="22" fillId="32" borderId="62" xfId="0" applyNumberFormat="1" applyFont="1" applyFill="1" applyBorder="1" applyAlignment="1" applyProtection="1"/>
    <xf numFmtId="4" fontId="21" fillId="32" borderId="61" xfId="21" applyNumberFormat="1" applyFont="1" applyFill="1" applyBorder="1" applyProtection="1"/>
    <xf numFmtId="4" fontId="22" fillId="32" borderId="47" xfId="0" applyNumberFormat="1" applyFont="1" applyFill="1" applyBorder="1" applyAlignment="1" applyProtection="1"/>
    <xf numFmtId="4" fontId="22" fillId="32" borderId="46" xfId="0" applyNumberFormat="1" applyFont="1" applyFill="1" applyBorder="1" applyAlignment="1" applyProtection="1"/>
    <xf numFmtId="4" fontId="22" fillId="32" borderId="24" xfId="0" applyNumberFormat="1" applyFont="1" applyFill="1" applyBorder="1" applyAlignment="1" applyProtection="1"/>
    <xf numFmtId="4" fontId="22" fillId="32" borderId="48" xfId="0" applyNumberFormat="1" applyFont="1" applyFill="1" applyBorder="1" applyAlignment="1" applyProtection="1"/>
    <xf numFmtId="4" fontId="22" fillId="8" borderId="0" xfId="0" applyNumberFormat="1" applyFont="1" applyFill="1" applyBorder="1" applyAlignment="1" applyProtection="1"/>
    <xf numFmtId="167" fontId="22" fillId="32" borderId="61" xfId="21" applyNumberFormat="1" applyFont="1" applyFill="1" applyBorder="1" applyProtection="1"/>
    <xf numFmtId="0" fontId="22" fillId="17" borderId="10" xfId="0" applyFont="1" applyFill="1" applyBorder="1" applyAlignment="1" applyProtection="1"/>
    <xf numFmtId="4" fontId="21" fillId="8" borderId="10" xfId="0" applyNumberFormat="1" applyFont="1" applyFill="1" applyBorder="1" applyAlignment="1" applyProtection="1"/>
    <xf numFmtId="10" fontId="21" fillId="8" borderId="59" xfId="21" applyNumberFormat="1" applyFont="1" applyFill="1" applyBorder="1" applyAlignment="1" applyProtection="1"/>
    <xf numFmtId="4" fontId="21" fillId="8" borderId="45" xfId="0" applyNumberFormat="1" applyFont="1" applyFill="1" applyBorder="1" applyAlignment="1" applyProtection="1"/>
    <xf numFmtId="4" fontId="21" fillId="8" borderId="58" xfId="0" applyNumberFormat="1" applyFont="1" applyFill="1" applyBorder="1" applyAlignment="1" applyProtection="1"/>
    <xf numFmtId="4" fontId="21" fillId="8" borderId="19" xfId="0" applyNumberFormat="1" applyFont="1" applyFill="1" applyBorder="1" applyAlignment="1" applyProtection="1"/>
    <xf numFmtId="4" fontId="21" fillId="8" borderId="18" xfId="0" applyNumberFormat="1" applyFont="1" applyFill="1" applyBorder="1" applyAlignment="1" applyProtection="1"/>
    <xf numFmtId="4" fontId="21" fillId="8" borderId="34" xfId="0" applyNumberFormat="1" applyFont="1" applyFill="1" applyBorder="1" applyAlignment="1" applyProtection="1"/>
    <xf numFmtId="4" fontId="21" fillId="0" borderId="34" xfId="0" applyNumberFormat="1" applyFont="1" applyFill="1" applyBorder="1" applyAlignment="1" applyProtection="1"/>
    <xf numFmtId="4" fontId="21" fillId="8" borderId="0" xfId="0" applyNumberFormat="1" applyFont="1" applyFill="1" applyBorder="1" applyAlignment="1" applyProtection="1"/>
    <xf numFmtId="4" fontId="22" fillId="8" borderId="28" xfId="0" applyNumberFormat="1" applyFont="1" applyFill="1" applyBorder="1" applyAlignment="1" applyProtection="1"/>
    <xf numFmtId="167" fontId="22" fillId="8" borderId="58" xfId="21" applyNumberFormat="1" applyFont="1" applyFill="1" applyBorder="1" applyAlignment="1" applyProtection="1"/>
    <xf numFmtId="175" fontId="21" fillId="17" borderId="10" xfId="0" applyNumberFormat="1" applyFont="1" applyFill="1" applyBorder="1" applyAlignment="1" applyProtection="1">
      <alignment vertical="center" wrapText="1"/>
    </xf>
    <xf numFmtId="4" fontId="21" fillId="8" borderId="28" xfId="0" applyNumberFormat="1" applyFont="1" applyFill="1" applyBorder="1" applyAlignment="1" applyProtection="1"/>
    <xf numFmtId="4" fontId="52" fillId="8" borderId="51" xfId="0" applyNumberFormat="1" applyFont="1" applyFill="1" applyBorder="1" applyAlignment="1" applyProtection="1"/>
    <xf numFmtId="4" fontId="22" fillId="32" borderId="39" xfId="0" applyNumberFormat="1" applyFont="1" applyFill="1" applyBorder="1" applyAlignment="1" applyProtection="1"/>
    <xf numFmtId="4" fontId="22" fillId="32" borderId="38" xfId="21" applyNumberFormat="1" applyFont="1" applyFill="1" applyBorder="1" applyProtection="1"/>
    <xf numFmtId="167" fontId="22" fillId="32" borderId="38" xfId="21" applyNumberFormat="1" applyFont="1" applyFill="1" applyBorder="1" applyAlignment="1" applyProtection="1"/>
    <xf numFmtId="0" fontId="22" fillId="12" borderId="10" xfId="0" applyFont="1" applyFill="1" applyBorder="1" applyAlignment="1" applyProtection="1">
      <alignment vertical="center" wrapText="1"/>
    </xf>
    <xf numFmtId="10" fontId="49" fillId="12" borderId="40" xfId="0" applyNumberFormat="1" applyFont="1" applyFill="1" applyBorder="1" applyAlignment="1" applyProtection="1"/>
    <xf numFmtId="4" fontId="48" fillId="12" borderId="39" xfId="0" applyNumberFormat="1" applyFont="1" applyFill="1" applyBorder="1" applyAlignment="1" applyProtection="1"/>
    <xf numFmtId="4" fontId="49" fillId="12" borderId="38" xfId="0" applyNumberFormat="1" applyFont="1" applyFill="1" applyBorder="1" applyAlignment="1" applyProtection="1"/>
    <xf numFmtId="4" fontId="49" fillId="12" borderId="47" xfId="0" applyNumberFormat="1" applyFont="1" applyFill="1" applyBorder="1" applyAlignment="1" applyProtection="1"/>
    <xf numFmtId="4" fontId="49" fillId="12" borderId="46" xfId="0" applyNumberFormat="1" applyFont="1" applyFill="1" applyBorder="1" applyAlignment="1" applyProtection="1"/>
    <xf numFmtId="4" fontId="49" fillId="12" borderId="24" xfId="0" applyNumberFormat="1" applyFont="1" applyFill="1" applyBorder="1" applyAlignment="1" applyProtection="1"/>
    <xf numFmtId="4" fontId="49" fillId="12" borderId="48" xfId="0" applyNumberFormat="1" applyFont="1" applyFill="1" applyBorder="1" applyAlignment="1" applyProtection="1"/>
    <xf numFmtId="4" fontId="49" fillId="8" borderId="0" xfId="0" applyNumberFormat="1" applyFont="1" applyFill="1" applyBorder="1" applyAlignment="1" applyProtection="1"/>
    <xf numFmtId="4" fontId="48" fillId="12" borderId="38" xfId="0" applyNumberFormat="1" applyFont="1" applyFill="1" applyBorder="1" applyAlignment="1" applyProtection="1"/>
    <xf numFmtId="0" fontId="49" fillId="8" borderId="0" xfId="0" applyFont="1" applyFill="1" applyBorder="1" applyAlignment="1" applyProtection="1"/>
    <xf numFmtId="0" fontId="15" fillId="0" borderId="10" xfId="0" applyFont="1" applyBorder="1" applyAlignment="1" applyProtection="1">
      <alignment vertical="center" wrapText="1"/>
    </xf>
    <xf numFmtId="10" fontId="21" fillId="8" borderId="59" xfId="0" applyNumberFormat="1" applyFont="1" applyFill="1" applyBorder="1" applyAlignment="1" applyProtection="1"/>
    <xf numFmtId="4" fontId="21" fillId="8" borderId="51" xfId="0" applyNumberFormat="1" applyFont="1" applyFill="1" applyBorder="1" applyAlignment="1" applyProtection="1"/>
    <xf numFmtId="4" fontId="22" fillId="8" borderId="57" xfId="0" applyNumberFormat="1" applyFont="1" applyFill="1" applyBorder="1" applyAlignment="1" applyProtection="1"/>
    <xf numFmtId="0" fontId="21" fillId="0" borderId="10" xfId="0" applyFont="1" applyBorder="1" applyAlignment="1" applyProtection="1">
      <alignment vertical="center" wrapText="1"/>
    </xf>
    <xf numFmtId="10" fontId="21" fillId="8" borderId="56" xfId="0" applyNumberFormat="1" applyFont="1" applyFill="1" applyBorder="1" applyAlignment="1" applyProtection="1"/>
    <xf numFmtId="4" fontId="21" fillId="8" borderId="55" xfId="0" applyNumberFormat="1" applyFont="1" applyFill="1" applyBorder="1" applyAlignment="1" applyProtection="1"/>
    <xf numFmtId="4" fontId="21" fillId="8" borderId="54" xfId="0" applyNumberFormat="1" applyFont="1" applyFill="1" applyBorder="1" applyAlignment="1" applyProtection="1"/>
    <xf numFmtId="4" fontId="22" fillId="8" borderId="41" xfId="0" applyNumberFormat="1" applyFont="1" applyFill="1" applyBorder="1" applyAlignment="1" applyProtection="1"/>
    <xf numFmtId="0" fontId="22" fillId="12" borderId="10" xfId="0" applyFont="1" applyFill="1" applyBorder="1" applyAlignment="1" applyProtection="1">
      <alignment wrapText="1"/>
    </xf>
    <xf numFmtId="4" fontId="49" fillId="12" borderId="50" xfId="0" applyNumberFormat="1" applyFont="1" applyFill="1" applyBorder="1" applyAlignment="1" applyProtection="1"/>
    <xf numFmtId="4" fontId="49" fillId="12" borderId="49" xfId="0" applyNumberFormat="1" applyFont="1" applyFill="1" applyBorder="1" applyAlignment="1" applyProtection="1"/>
    <xf numFmtId="0" fontId="51" fillId="8" borderId="10" xfId="0" applyFont="1" applyFill="1" applyBorder="1" applyAlignment="1" applyProtection="1">
      <alignment wrapText="1"/>
    </xf>
    <xf numFmtId="10" fontId="50" fillId="8" borderId="25" xfId="0" applyNumberFormat="1" applyFont="1" applyFill="1" applyBorder="1" applyAlignment="1" applyProtection="1"/>
    <xf numFmtId="4" fontId="50" fillId="8" borderId="25" xfId="0" applyNumberFormat="1" applyFont="1" applyFill="1" applyBorder="1" applyAlignment="1" applyProtection="1"/>
    <xf numFmtId="4" fontId="50" fillId="8" borderId="42" xfId="0" applyNumberFormat="1" applyFont="1" applyFill="1" applyBorder="1" applyAlignment="1" applyProtection="1"/>
    <xf numFmtId="4" fontId="49" fillId="0" borderId="42" xfId="0" applyNumberFormat="1" applyFont="1" applyFill="1" applyBorder="1" applyAlignment="1" applyProtection="1"/>
    <xf numFmtId="4" fontId="50" fillId="8" borderId="0" xfId="0" applyNumberFormat="1" applyFont="1" applyFill="1" applyBorder="1" applyAlignment="1" applyProtection="1"/>
    <xf numFmtId="4" fontId="51" fillId="8" borderId="35" xfId="0" applyNumberFormat="1" applyFont="1" applyFill="1" applyBorder="1" applyAlignment="1" applyProtection="1"/>
    <xf numFmtId="0" fontId="50" fillId="8" borderId="0" xfId="0" applyFont="1" applyFill="1" applyBorder="1" applyAlignment="1" applyProtection="1"/>
    <xf numFmtId="0" fontId="21" fillId="8" borderId="10" xfId="0" applyFont="1" applyFill="1" applyBorder="1" applyAlignment="1" applyProtection="1">
      <alignment horizontal="left" wrapText="1"/>
    </xf>
    <xf numFmtId="10" fontId="49" fillId="8" borderId="33" xfId="0" applyNumberFormat="1" applyFont="1" applyFill="1" applyBorder="1" applyAlignment="1" applyProtection="1"/>
    <xf numFmtId="4" fontId="49" fillId="8" borderId="45" xfId="0" applyNumberFormat="1" applyFont="1" applyFill="1" applyBorder="1" applyAlignment="1" applyProtection="1"/>
    <xf numFmtId="4" fontId="49" fillId="8" borderId="32" xfId="0" applyNumberFormat="1" applyFont="1" applyFill="1" applyBorder="1" applyAlignment="1" applyProtection="1"/>
    <xf numFmtId="4" fontId="21" fillId="8" borderId="42" xfId="0" applyNumberFormat="1" applyFont="1" applyFill="1" applyBorder="1" applyAlignment="1" applyProtection="1"/>
    <xf numFmtId="4" fontId="21" fillId="0" borderId="42" xfId="0" applyNumberFormat="1" applyFont="1" applyFill="1" applyBorder="1" applyAlignment="1" applyProtection="1"/>
    <xf numFmtId="4" fontId="48" fillId="8" borderId="32" xfId="0" applyNumberFormat="1" applyFont="1" applyFill="1" applyBorder="1" applyAlignment="1" applyProtection="1"/>
    <xf numFmtId="10" fontId="21" fillId="8" borderId="44" xfId="0" applyNumberFormat="1" applyFont="1" applyFill="1" applyBorder="1" applyAlignment="1" applyProtection="1"/>
    <xf numFmtId="4" fontId="21" fillId="8" borderId="43" xfId="0" applyNumberFormat="1" applyFont="1" applyFill="1" applyBorder="1" applyAlignment="1" applyProtection="1"/>
    <xf numFmtId="4" fontId="21" fillId="8" borderId="41" xfId="0" applyNumberFormat="1" applyFont="1" applyFill="1" applyBorder="1" applyAlignment="1" applyProtection="1"/>
    <xf numFmtId="4" fontId="48" fillId="8" borderId="41" xfId="0" applyNumberFormat="1" applyFont="1" applyFill="1" applyBorder="1" applyAlignment="1" applyProtection="1"/>
    <xf numFmtId="0" fontId="48" fillId="32" borderId="10" xfId="0" applyFont="1" applyFill="1" applyBorder="1" applyAlignment="1" applyProtection="1">
      <alignment horizontal="left" wrapText="1"/>
    </xf>
    <xf numFmtId="10" fontId="48" fillId="32" borderId="40" xfId="0" applyNumberFormat="1" applyFont="1" applyFill="1" applyBorder="1" applyAlignment="1" applyProtection="1"/>
    <xf numFmtId="4" fontId="48" fillId="32" borderId="39" xfId="0" applyNumberFormat="1" applyFont="1" applyFill="1" applyBorder="1" applyAlignment="1" applyProtection="1"/>
    <xf numFmtId="4" fontId="48" fillId="32" borderId="38" xfId="0" applyNumberFormat="1" applyFont="1" applyFill="1" applyBorder="1" applyAlignment="1" applyProtection="1"/>
    <xf numFmtId="4" fontId="48" fillId="32" borderId="36" xfId="0" applyNumberFormat="1" applyFont="1" applyFill="1" applyBorder="1" applyAlignment="1" applyProtection="1"/>
    <xf numFmtId="4" fontId="48" fillId="32" borderId="24" xfId="0" applyNumberFormat="1" applyFont="1" applyFill="1" applyBorder="1" applyAlignment="1" applyProtection="1"/>
    <xf numFmtId="4" fontId="48" fillId="32" borderId="37" xfId="0" applyNumberFormat="1" applyFont="1" applyFill="1" applyBorder="1" applyAlignment="1" applyProtection="1"/>
    <xf numFmtId="4" fontId="48" fillId="17" borderId="83" xfId="0" applyNumberFormat="1" applyFont="1" applyFill="1" applyBorder="1" applyAlignment="1" applyProtection="1"/>
    <xf numFmtId="4" fontId="48" fillId="32" borderId="84" xfId="0" applyNumberFormat="1" applyFont="1" applyFill="1" applyBorder="1" applyAlignment="1" applyProtection="1"/>
    <xf numFmtId="0" fontId="48" fillId="8" borderId="0" xfId="0" applyFont="1" applyFill="1" applyBorder="1" applyAlignment="1" applyProtection="1"/>
    <xf numFmtId="3" fontId="48" fillId="8" borderId="0" xfId="0" applyNumberFormat="1" applyFont="1" applyFill="1" applyBorder="1" applyAlignment="1" applyProtection="1"/>
    <xf numFmtId="3" fontId="49" fillId="8" borderId="0" xfId="0" applyNumberFormat="1" applyFont="1" applyFill="1" applyBorder="1" applyAlignment="1" applyProtection="1"/>
    <xf numFmtId="0" fontId="45" fillId="8" borderId="0" xfId="0" applyFont="1" applyFill="1" applyBorder="1" applyAlignment="1" applyProtection="1"/>
    <xf numFmtId="0" fontId="45" fillId="8" borderId="0" xfId="0" applyFont="1" applyFill="1" applyAlignment="1" applyProtection="1"/>
    <xf numFmtId="0" fontId="47" fillId="8" borderId="0" xfId="0" applyFont="1" applyFill="1" applyBorder="1" applyAlignment="1" applyProtection="1"/>
    <xf numFmtId="3" fontId="47" fillId="8" borderId="0" xfId="0" applyNumberFormat="1" applyFont="1" applyFill="1" applyBorder="1" applyAlignment="1" applyProtection="1"/>
    <xf numFmtId="3" fontId="47" fillId="8" borderId="0" xfId="0" applyNumberFormat="1" applyFont="1" applyFill="1" applyAlignment="1" applyProtection="1"/>
    <xf numFmtId="4" fontId="47" fillId="8" borderId="0" xfId="0" applyNumberFormat="1" applyFont="1" applyFill="1" applyAlignment="1" applyProtection="1"/>
    <xf numFmtId="0" fontId="44" fillId="8" borderId="0" xfId="18" applyFont="1" applyFill="1" applyProtection="1"/>
    <xf numFmtId="4" fontId="44" fillId="8" borderId="0" xfId="0" applyNumberFormat="1" applyFont="1" applyFill="1" applyBorder="1" applyAlignment="1" applyProtection="1"/>
    <xf numFmtId="4" fontId="47" fillId="8" borderId="0" xfId="0" applyNumberFormat="1" applyFont="1" applyFill="1" applyBorder="1" applyAlignment="1" applyProtection="1"/>
    <xf numFmtId="0" fontId="45" fillId="8" borderId="0" xfId="0" applyFont="1" applyFill="1" applyAlignment="1" applyProtection="1">
      <alignment horizontal="left"/>
    </xf>
    <xf numFmtId="0" fontId="19" fillId="8" borderId="0" xfId="0" applyFont="1" applyFill="1" applyAlignment="1" applyProtection="1"/>
    <xf numFmtId="3" fontId="19" fillId="8" borderId="0" xfId="0" applyNumberFormat="1" applyFont="1" applyFill="1" applyAlignment="1" applyProtection="1"/>
    <xf numFmtId="10" fontId="47" fillId="8" borderId="0" xfId="21" applyNumberFormat="1" applyFont="1" applyFill="1" applyAlignment="1" applyProtection="1"/>
    <xf numFmtId="0" fontId="15" fillId="8" borderId="0" xfId="0" applyFont="1" applyFill="1" applyBorder="1" applyAlignment="1" applyProtection="1"/>
    <xf numFmtId="0" fontId="44" fillId="8" borderId="0" xfId="0" quotePrefix="1" applyFont="1" applyFill="1" applyAlignment="1" applyProtection="1"/>
    <xf numFmtId="0" fontId="44" fillId="8" borderId="0" xfId="0" applyFont="1" applyFill="1" applyAlignment="1" applyProtection="1">
      <alignment horizontal="right"/>
    </xf>
    <xf numFmtId="0" fontId="44" fillId="8" borderId="0" xfId="0" quotePrefix="1" applyFont="1" applyFill="1" applyBorder="1" applyAlignment="1" applyProtection="1">
      <alignment horizontal="left"/>
    </xf>
    <xf numFmtId="0" fontId="46" fillId="8" borderId="0" xfId="0" applyFont="1" applyFill="1" applyAlignment="1" applyProtection="1"/>
    <xf numFmtId="0" fontId="16" fillId="8" borderId="0" xfId="0" applyFont="1" applyFill="1" applyAlignment="1" applyProtection="1">
      <alignment horizontal="left"/>
    </xf>
    <xf numFmtId="3" fontId="21" fillId="8" borderId="0" xfId="0" applyNumberFormat="1" applyFont="1" applyFill="1" applyAlignment="1" applyProtection="1"/>
    <xf numFmtId="0" fontId="44" fillId="8" borderId="0" xfId="0" applyFont="1" applyFill="1" applyAlignment="1" applyProtection="1">
      <alignment horizontal="left" indent="3"/>
    </xf>
    <xf numFmtId="0" fontId="44" fillId="8" borderId="0" xfId="0" applyFont="1" applyFill="1" applyAlignment="1" applyProtection="1">
      <alignment horizontal="left" indent="13"/>
    </xf>
    <xf numFmtId="0" fontId="44" fillId="8" borderId="0" xfId="0" quotePrefix="1" applyFont="1" applyFill="1" applyAlignment="1" applyProtection="1">
      <alignment horizontal="left"/>
    </xf>
    <xf numFmtId="0" fontId="44" fillId="8" borderId="0" xfId="0" quotePrefix="1" applyFont="1" applyFill="1" applyAlignment="1" applyProtection="1">
      <alignment horizontal="left" indent="13"/>
    </xf>
    <xf numFmtId="0" fontId="47" fillId="8" borderId="0" xfId="0" applyFont="1" applyFill="1" applyAlignment="1" applyProtection="1">
      <protection locked="0"/>
    </xf>
    <xf numFmtId="0" fontId="21" fillId="20" borderId="10" xfId="0" applyFont="1" applyFill="1" applyBorder="1" applyAlignment="1" applyProtection="1">
      <alignment horizontal="center"/>
      <protection locked="0"/>
    </xf>
    <xf numFmtId="0" fontId="53" fillId="20" borderId="10" xfId="0" applyFont="1" applyFill="1" applyBorder="1" applyAlignment="1" applyProtection="1">
      <alignment horizontal="center"/>
      <protection locked="0"/>
    </xf>
    <xf numFmtId="3" fontId="21" fillId="20" borderId="10" xfId="0" applyNumberFormat="1" applyFont="1" applyFill="1" applyBorder="1" applyAlignment="1" applyProtection="1">
      <alignment horizontal="center"/>
      <protection locked="0"/>
    </xf>
    <xf numFmtId="0" fontId="21" fillId="20" borderId="0" xfId="0" applyFont="1" applyFill="1" applyBorder="1" applyAlignment="1" applyProtection="1">
      <protection locked="0"/>
    </xf>
    <xf numFmtId="0" fontId="21" fillId="20" borderId="18" xfId="0" applyFont="1" applyFill="1" applyBorder="1" applyAlignment="1" applyProtection="1">
      <alignment horizontal="center"/>
      <protection locked="0"/>
    </xf>
    <xf numFmtId="0" fontId="21" fillId="20" borderId="19" xfId="0" applyFont="1" applyFill="1" applyBorder="1" applyAlignment="1" applyProtection="1">
      <alignment horizontal="center"/>
      <protection locked="0"/>
    </xf>
    <xf numFmtId="164" fontId="21" fillId="17" borderId="0" xfId="21" applyNumberFormat="1" applyFont="1" applyFill="1" applyBorder="1" applyAlignment="1" applyProtection="1">
      <alignment horizontal="right"/>
    </xf>
    <xf numFmtId="0" fontId="21" fillId="17" borderId="0" xfId="0" applyFont="1" applyFill="1" applyAlignment="1" applyProtection="1">
      <alignment vertical="top" wrapText="1"/>
      <protection locked="0"/>
    </xf>
    <xf numFmtId="3" fontId="2" fillId="0" borderId="0" xfId="0" applyNumberFormat="1" applyFont="1" applyAlignment="1" applyProtection="1">
      <alignment vertical="top" wrapText="1"/>
    </xf>
    <xf numFmtId="1" fontId="2" fillId="0" borderId="0" xfId="0" applyNumberFormat="1" applyFont="1" applyAlignment="1" applyProtection="1">
      <alignment vertical="top" wrapText="1"/>
    </xf>
    <xf numFmtId="0" fontId="42" fillId="0" borderId="10" xfId="0" applyFont="1" applyFill="1" applyBorder="1" applyAlignment="1" applyProtection="1">
      <alignment vertical="top" wrapText="1"/>
    </xf>
    <xf numFmtId="0" fontId="42" fillId="0" borderId="10" xfId="0" applyFont="1" applyBorder="1" applyAlignment="1" applyProtection="1">
      <alignment vertical="top" wrapText="1"/>
    </xf>
    <xf numFmtId="164" fontId="2" fillId="0" borderId="0" xfId="21" applyNumberFormat="1" applyFont="1" applyAlignment="1" applyProtection="1">
      <alignment vertical="top" wrapText="1"/>
    </xf>
    <xf numFmtId="0" fontId="25" fillId="8" borderId="10" xfId="0" applyFont="1" applyFill="1" applyBorder="1" applyAlignment="1" applyProtection="1">
      <alignment horizontal="left"/>
    </xf>
    <xf numFmtId="0" fontId="26" fillId="8" borderId="10" xfId="0" applyNumberFormat="1" applyFont="1" applyFill="1" applyBorder="1" applyAlignment="1" applyProtection="1"/>
    <xf numFmtId="9" fontId="2" fillId="0" borderId="0" xfId="21" applyFont="1" applyAlignment="1" applyProtection="1">
      <alignment vertical="top" wrapText="1"/>
    </xf>
    <xf numFmtId="0" fontId="26" fillId="8" borderId="10" xfId="0" applyNumberFormat="1" applyFont="1" applyFill="1" applyBorder="1" applyAlignment="1" applyProtection="1">
      <alignment wrapText="1"/>
    </xf>
    <xf numFmtId="0" fontId="21" fillId="20" borderId="10" xfId="0" applyFont="1" applyFill="1" applyBorder="1" applyAlignment="1" applyProtection="1">
      <alignment wrapText="1"/>
      <protection locked="0"/>
    </xf>
    <xf numFmtId="0" fontId="0" fillId="0" borderId="0" xfId="0" applyFont="1" applyAlignment="1" applyProtection="1">
      <alignment vertical="top" wrapText="1"/>
    </xf>
    <xf numFmtId="0" fontId="25" fillId="0" borderId="10" xfId="0" applyFont="1" applyFill="1" applyBorder="1" applyProtection="1"/>
    <xf numFmtId="0" fontId="23" fillId="0" borderId="0" xfId="0" applyFont="1" applyFill="1" applyProtection="1"/>
    <xf numFmtId="0" fontId="0" fillId="0" borderId="10" xfId="0" applyFont="1" applyBorder="1" applyProtection="1"/>
    <xf numFmtId="0" fontId="0" fillId="0" borderId="0" xfId="0" applyFont="1" applyProtection="1"/>
    <xf numFmtId="0" fontId="23" fillId="0" borderId="0" xfId="0" applyFont="1" applyProtection="1"/>
    <xf numFmtId="0" fontId="22" fillId="22" borderId="10" xfId="0" applyFont="1" applyFill="1" applyBorder="1" applyAlignment="1" applyProtection="1">
      <alignment horizontal="left" vertical="center" wrapText="1"/>
    </xf>
    <xf numFmtId="0" fontId="21" fillId="8" borderId="10" xfId="0" applyFont="1" applyFill="1" applyBorder="1" applyAlignment="1" applyProtection="1">
      <alignment vertical="center" wrapText="1"/>
    </xf>
    <xf numFmtId="0" fontId="22" fillId="22" borderId="10" xfId="0" applyFont="1" applyFill="1" applyBorder="1" applyAlignment="1" applyProtection="1">
      <alignment vertical="center" wrapText="1"/>
    </xf>
    <xf numFmtId="0" fontId="22" fillId="8" borderId="18" xfId="0" applyFont="1" applyFill="1" applyBorder="1" applyAlignment="1" applyProtection="1">
      <alignment vertical="center"/>
    </xf>
    <xf numFmtId="0" fontId="23" fillId="0" borderId="19" xfId="0" applyFont="1" applyBorder="1" applyProtection="1"/>
    <xf numFmtId="0" fontId="16" fillId="8" borderId="18" xfId="0" applyFont="1" applyFill="1" applyBorder="1" applyAlignment="1" applyProtection="1">
      <alignment vertical="center"/>
    </xf>
    <xf numFmtId="0" fontId="23" fillId="0" borderId="30" xfId="0" applyFont="1" applyBorder="1" applyProtection="1"/>
    <xf numFmtId="0" fontId="23" fillId="0" borderId="10" xfId="0" applyFont="1" applyBorder="1" applyProtection="1"/>
    <xf numFmtId="0" fontId="21" fillId="20" borderId="10" xfId="0" applyFont="1" applyFill="1" applyBorder="1" applyAlignment="1" applyProtection="1">
      <alignment horizontal="left" vertical="center" wrapText="1"/>
      <protection locked="0"/>
    </xf>
    <xf numFmtId="0" fontId="23" fillId="0" borderId="0" xfId="0" applyFont="1" applyBorder="1" applyProtection="1">
      <protection locked="0"/>
    </xf>
    <xf numFmtId="0" fontId="23" fillId="0" borderId="0" xfId="0" applyFont="1" applyProtection="1">
      <protection locked="0"/>
    </xf>
    <xf numFmtId="0" fontId="23" fillId="17" borderId="0" xfId="0" applyFont="1" applyFill="1" applyProtection="1">
      <protection locked="0"/>
    </xf>
    <xf numFmtId="0" fontId="21" fillId="20" borderId="10" xfId="0" applyFont="1" applyFill="1" applyBorder="1" applyAlignment="1" applyProtection="1">
      <alignment vertical="center" wrapText="1"/>
      <protection locked="0"/>
    </xf>
    <xf numFmtId="3" fontId="48" fillId="32" borderId="10" xfId="0" applyNumberFormat="1" applyFont="1" applyFill="1" applyBorder="1" applyAlignment="1" applyProtection="1"/>
    <xf numFmtId="3" fontId="26" fillId="17" borderId="0" xfId="0" applyNumberFormat="1" applyFont="1" applyFill="1" applyAlignment="1" applyProtection="1">
      <alignment vertical="top" wrapText="1"/>
    </xf>
    <xf numFmtId="3" fontId="21" fillId="22" borderId="88" xfId="19" applyNumberFormat="1" applyFont="1" applyFill="1" applyBorder="1" applyAlignment="1" applyProtection="1">
      <alignment horizontal="right"/>
    </xf>
    <xf numFmtId="171" fontId="2" fillId="0" borderId="0" xfId="0" applyNumberFormat="1" applyFont="1" applyFill="1" applyAlignment="1" applyProtection="1">
      <alignment vertical="top" wrapText="1"/>
    </xf>
    <xf numFmtId="0" fontId="25" fillId="0" borderId="88" xfId="2" applyNumberFormat="1" applyFont="1" applyFill="1" applyBorder="1" applyAlignment="1" applyProtection="1">
      <alignment horizontal="center"/>
    </xf>
    <xf numFmtId="0" fontId="23" fillId="17" borderId="88" xfId="0" applyFont="1" applyFill="1" applyBorder="1" applyAlignment="1" applyProtection="1">
      <alignment vertical="top" wrapText="1"/>
    </xf>
    <xf numFmtId="10" fontId="23" fillId="17" borderId="88" xfId="19" applyNumberFormat="1" applyFont="1" applyFill="1" applyBorder="1" applyAlignment="1" applyProtection="1"/>
    <xf numFmtId="2" fontId="23" fillId="17" borderId="88" xfId="19" applyNumberFormat="1" applyFont="1" applyFill="1" applyBorder="1" applyAlignment="1" applyProtection="1"/>
    <xf numFmtId="2" fontId="23" fillId="17" borderId="88" xfId="2" applyNumberFormat="1" applyFont="1" applyFill="1" applyBorder="1" applyAlignment="1" applyProtection="1"/>
    <xf numFmtId="2" fontId="23" fillId="0" borderId="88" xfId="19" applyNumberFormat="1" applyFont="1" applyFill="1" applyBorder="1" applyAlignment="1" applyProtection="1"/>
    <xf numFmtId="2" fontId="23" fillId="23" borderId="88" xfId="2" applyNumberFormat="1" applyFont="1" applyFill="1" applyBorder="1" applyAlignment="1" applyProtection="1"/>
    <xf numFmtId="2" fontId="23" fillId="0" borderId="88" xfId="2" applyNumberFormat="1" applyFont="1" applyFill="1" applyBorder="1" applyAlignment="1" applyProtection="1"/>
    <xf numFmtId="164" fontId="23" fillId="0" borderId="88" xfId="19" applyNumberFormat="1" applyFont="1" applyFill="1" applyBorder="1" applyAlignment="1" applyProtection="1"/>
    <xf numFmtId="10" fontId="23" fillId="0" borderId="88" xfId="19" applyNumberFormat="1" applyFont="1" applyFill="1" applyBorder="1" applyAlignment="1" applyProtection="1"/>
    <xf numFmtId="4" fontId="21" fillId="11" borderId="16" xfId="0" applyNumberFormat="1" applyFont="1" applyFill="1" applyBorder="1" applyAlignment="1" applyProtection="1">
      <alignment horizontal="right"/>
      <protection locked="0"/>
    </xf>
    <xf numFmtId="4" fontId="21" fillId="0" borderId="10" xfId="0" applyNumberFormat="1" applyFont="1" applyBorder="1" applyAlignment="1" applyProtection="1">
      <alignment horizontal="right"/>
      <protection locked="0"/>
    </xf>
    <xf numFmtId="4" fontId="21" fillId="3" borderId="10" xfId="2" applyNumberFormat="1" applyFont="1" applyBorder="1" applyAlignment="1" applyProtection="1">
      <alignment horizontal="center"/>
    </xf>
    <xf numFmtId="179" fontId="21" fillId="20" borderId="10" xfId="0" applyNumberFormat="1" applyFont="1" applyFill="1" applyBorder="1" applyAlignment="1" applyProtection="1">
      <alignment vertical="top" wrapText="1"/>
      <protection locked="0"/>
    </xf>
    <xf numFmtId="179" fontId="66" fillId="10" borderId="22" xfId="0" applyNumberFormat="1" applyFont="1" applyFill="1" applyBorder="1" applyAlignment="1" applyProtection="1">
      <alignment horizontal="right"/>
      <protection locked="0"/>
    </xf>
    <xf numFmtId="179" fontId="66" fillId="10" borderId="10" xfId="0" applyNumberFormat="1" applyFont="1" applyFill="1" applyBorder="1" applyAlignment="1" applyProtection="1">
      <protection locked="0"/>
    </xf>
    <xf numFmtId="4" fontId="21" fillId="22" borderId="10" xfId="19" applyNumberFormat="1" applyFont="1" applyFill="1" applyBorder="1" applyAlignment="1" applyProtection="1">
      <alignment horizontal="right"/>
    </xf>
    <xf numFmtId="4" fontId="21" fillId="10" borderId="10" xfId="19" applyNumberFormat="1" applyFont="1" applyFill="1" applyBorder="1" applyAlignment="1" applyProtection="1">
      <protection locked="0"/>
    </xf>
    <xf numFmtId="4" fontId="21" fillId="10" borderId="10" xfId="0" applyNumberFormat="1" applyFont="1" applyFill="1" applyBorder="1" applyAlignment="1" applyProtection="1">
      <protection locked="0"/>
    </xf>
    <xf numFmtId="180" fontId="21" fillId="20" borderId="10" xfId="2" applyNumberFormat="1" applyFont="1" applyFill="1" applyBorder="1" applyAlignment="1" applyProtection="1">
      <alignment horizontal="right"/>
      <protection locked="0"/>
    </xf>
    <xf numFmtId="180" fontId="21" fillId="10" borderId="10" xfId="0" applyNumberFormat="1" applyFont="1" applyFill="1" applyBorder="1" applyAlignment="1" applyProtection="1">
      <alignment vertical="top" wrapText="1"/>
      <protection locked="0"/>
    </xf>
    <xf numFmtId="4" fontId="21" fillId="10" borderId="10" xfId="19" applyNumberFormat="1" applyFont="1" applyFill="1" applyBorder="1" applyAlignment="1" applyProtection="1">
      <alignment horizontal="right"/>
      <protection locked="0"/>
    </xf>
    <xf numFmtId="10" fontId="21" fillId="10" borderId="22" xfId="19" applyNumberFormat="1" applyFont="1" applyFill="1" applyBorder="1" applyAlignment="1" applyProtection="1">
      <alignment horizontal="right"/>
      <protection locked="0"/>
    </xf>
    <xf numFmtId="10" fontId="21" fillId="0" borderId="0" xfId="0" applyNumberFormat="1" applyFont="1" applyAlignment="1" applyProtection="1">
      <alignment horizontal="left" vertical="top" wrapText="1"/>
      <protection locked="0"/>
    </xf>
    <xf numFmtId="10" fontId="21" fillId="0" borderId="0" xfId="0" applyNumberFormat="1" applyFont="1" applyAlignment="1" applyProtection="1">
      <alignment vertical="top" wrapText="1"/>
      <protection locked="0"/>
    </xf>
    <xf numFmtId="10" fontId="21" fillId="10" borderId="10" xfId="19" applyNumberFormat="1" applyFont="1" applyFill="1" applyBorder="1" applyAlignment="1" applyProtection="1">
      <alignment horizontal="right"/>
      <protection locked="0"/>
    </xf>
    <xf numFmtId="4" fontId="2" fillId="17" borderId="0" xfId="0" applyNumberFormat="1" applyFont="1" applyFill="1" applyAlignment="1" applyProtection="1">
      <alignment vertical="top" wrapText="1"/>
    </xf>
    <xf numFmtId="4" fontId="2" fillId="0" borderId="0" xfId="0" applyNumberFormat="1" applyFont="1" applyAlignment="1" applyProtection="1">
      <alignment vertical="top" wrapText="1"/>
    </xf>
    <xf numFmtId="2" fontId="2" fillId="0" borderId="0" xfId="0" applyNumberFormat="1" applyFont="1" applyAlignment="1" applyProtection="1">
      <alignment vertical="top" wrapText="1"/>
    </xf>
    <xf numFmtId="4" fontId="23" fillId="20" borderId="10" xfId="0" applyNumberFormat="1" applyFont="1" applyFill="1" applyBorder="1" applyProtection="1">
      <protection locked="0"/>
    </xf>
    <xf numFmtId="4" fontId="21" fillId="20" borderId="10" xfId="0" applyNumberFormat="1" applyFont="1" applyFill="1" applyBorder="1" applyAlignment="1" applyProtection="1">
      <alignment horizontal="center" vertical="center"/>
      <protection locked="0"/>
    </xf>
    <xf numFmtId="4" fontId="53" fillId="20" borderId="10" xfId="0" applyNumberFormat="1" applyFont="1" applyFill="1" applyBorder="1" applyAlignment="1" applyProtection="1">
      <alignment horizontal="center" vertical="center"/>
      <protection locked="0"/>
    </xf>
    <xf numFmtId="4" fontId="25" fillId="22" borderId="10" xfId="0" applyNumberFormat="1" applyFont="1" applyFill="1" applyBorder="1" applyProtection="1"/>
    <xf numFmtId="4" fontId="23" fillId="0" borderId="10" xfId="0" applyNumberFormat="1" applyFont="1" applyBorder="1" applyProtection="1"/>
    <xf numFmtId="181" fontId="23" fillId="0" borderId="10" xfId="0" applyNumberFormat="1" applyFont="1" applyBorder="1" applyProtection="1"/>
    <xf numFmtId="4" fontId="23" fillId="24" borderId="16" xfId="0" applyNumberFormat="1" applyFont="1" applyFill="1" applyBorder="1" applyAlignment="1" applyProtection="1">
      <alignment horizontal="right"/>
    </xf>
    <xf numFmtId="4" fontId="23" fillId="3" borderId="16" xfId="0" applyNumberFormat="1" applyFont="1" applyFill="1" applyBorder="1" applyAlignment="1" applyProtection="1">
      <alignment horizontal="right"/>
    </xf>
    <xf numFmtId="4" fontId="23" fillId="0" borderId="16" xfId="0" applyNumberFormat="1" applyFont="1" applyFill="1" applyBorder="1" applyAlignment="1" applyProtection="1">
      <alignment horizontal="right"/>
    </xf>
    <xf numFmtId="4" fontId="23" fillId="0" borderId="0" xfId="0" applyNumberFormat="1" applyFont="1" applyBorder="1" applyAlignment="1" applyProtection="1">
      <alignment horizontal="right" wrapText="1"/>
    </xf>
    <xf numFmtId="4" fontId="23" fillId="8" borderId="0" xfId="0" applyNumberFormat="1" applyFont="1" applyFill="1" applyBorder="1" applyAlignment="1" applyProtection="1">
      <alignment horizontal="right" wrapText="1"/>
    </xf>
    <xf numFmtId="4" fontId="25" fillId="0" borderId="16" xfId="0" applyNumberFormat="1" applyFont="1" applyBorder="1" applyAlignment="1" applyProtection="1">
      <alignment horizontal="right"/>
    </xf>
    <xf numFmtId="4" fontId="25" fillId="8" borderId="16" xfId="0" applyNumberFormat="1" applyFont="1" applyFill="1" applyBorder="1" applyAlignment="1" applyProtection="1">
      <alignment horizontal="right"/>
    </xf>
    <xf numFmtId="4" fontId="23" fillId="0" borderId="3" xfId="0" applyNumberFormat="1" applyFont="1" applyBorder="1" applyAlignment="1" applyProtection="1">
      <alignment horizontal="right" wrapText="1"/>
    </xf>
    <xf numFmtId="4" fontId="23" fillId="9" borderId="1" xfId="2" applyNumberFormat="1" applyFont="1" applyFill="1" applyAlignment="1" applyProtection="1">
      <alignment horizontal="center"/>
    </xf>
    <xf numFmtId="4" fontId="23" fillId="8" borderId="0" xfId="0" applyNumberFormat="1" applyFont="1" applyFill="1" applyBorder="1" applyAlignment="1" applyProtection="1">
      <alignment horizontal="center"/>
    </xf>
    <xf numFmtId="4" fontId="23" fillId="24" borderId="1" xfId="2" applyNumberFormat="1" applyFont="1" applyFill="1" applyAlignment="1" applyProtection="1">
      <alignment horizontal="center"/>
    </xf>
    <xf numFmtId="4" fontId="23" fillId="24" borderId="15" xfId="0" applyNumberFormat="1" applyFont="1" applyFill="1" applyBorder="1" applyAlignment="1" applyProtection="1">
      <alignment horizontal="center"/>
    </xf>
    <xf numFmtId="4" fontId="23" fillId="23" borderId="0" xfId="0" applyNumberFormat="1" applyFont="1" applyFill="1" applyBorder="1" applyAlignment="1" applyProtection="1">
      <alignment horizontal="center"/>
    </xf>
    <xf numFmtId="4" fontId="23" fillId="16" borderId="1" xfId="2" applyNumberFormat="1" applyFont="1" applyFill="1" applyAlignment="1" applyProtection="1">
      <alignment horizontal="center"/>
    </xf>
    <xf numFmtId="4" fontId="23" fillId="23" borderId="1" xfId="2" applyNumberFormat="1" applyFont="1" applyFill="1" applyAlignment="1" applyProtection="1">
      <alignment horizontal="center"/>
    </xf>
    <xf numFmtId="4" fontId="23" fillId="0" borderId="1" xfId="2" applyNumberFormat="1" applyFont="1" applyFill="1" applyAlignment="1" applyProtection="1">
      <alignment horizontal="center"/>
    </xf>
    <xf numFmtId="4" fontId="23" fillId="9" borderId="15" xfId="0" applyNumberFormat="1" applyFont="1" applyFill="1" applyBorder="1" applyAlignment="1" applyProtection="1">
      <alignment horizontal="center"/>
    </xf>
    <xf numFmtId="4" fontId="23" fillId="9" borderId="0" xfId="2" applyNumberFormat="1" applyFont="1" applyFill="1" applyBorder="1" applyAlignment="1" applyProtection="1">
      <alignment horizontal="center"/>
    </xf>
    <xf numFmtId="4" fontId="26" fillId="9" borderId="0" xfId="2" applyNumberFormat="1" applyFont="1" applyFill="1" applyBorder="1" applyAlignment="1" applyProtection="1">
      <alignment horizontal="center"/>
    </xf>
    <xf numFmtId="4" fontId="26" fillId="16" borderId="0" xfId="2" applyNumberFormat="1" applyFont="1" applyFill="1" applyBorder="1" applyAlignment="1" applyProtection="1">
      <alignment horizontal="center"/>
    </xf>
    <xf numFmtId="4" fontId="26" fillId="0" borderId="0" xfId="2" applyNumberFormat="1" applyFont="1" applyFill="1" applyBorder="1" applyAlignment="1" applyProtection="1">
      <alignment horizontal="center"/>
    </xf>
    <xf numFmtId="4" fontId="23" fillId="8" borderId="0" xfId="0" applyNumberFormat="1" applyFont="1" applyFill="1" applyBorder="1" applyAlignment="1" applyProtection="1">
      <alignment vertical="top" wrapText="1"/>
    </xf>
    <xf numFmtId="4" fontId="23" fillId="23" borderId="15" xfId="0" applyNumberFormat="1" applyFont="1" applyFill="1" applyBorder="1" applyAlignment="1" applyProtection="1">
      <alignment horizontal="center"/>
    </xf>
    <xf numFmtId="4" fontId="23" fillId="17" borderId="15" xfId="0" applyNumberFormat="1" applyFont="1" applyFill="1" applyBorder="1" applyAlignment="1" applyProtection="1">
      <alignment horizontal="center"/>
    </xf>
    <xf numFmtId="4" fontId="25" fillId="8" borderId="15" xfId="0" applyNumberFormat="1" applyFont="1" applyFill="1" applyBorder="1" applyAlignment="1" applyProtection="1">
      <alignment horizontal="center"/>
    </xf>
    <xf numFmtId="4" fontId="25" fillId="17" borderId="15" xfId="0" applyNumberFormat="1" applyFont="1" applyFill="1" applyBorder="1" applyAlignment="1" applyProtection="1">
      <alignment horizontal="center"/>
    </xf>
    <xf numFmtId="4" fontId="23" fillId="8" borderId="6" xfId="0" applyNumberFormat="1" applyFont="1" applyFill="1" applyBorder="1" applyAlignment="1" applyProtection="1">
      <alignment vertical="top" wrapText="1"/>
    </xf>
    <xf numFmtId="4" fontId="23" fillId="17" borderId="6" xfId="0" applyNumberFormat="1" applyFont="1" applyFill="1" applyBorder="1" applyAlignment="1" applyProtection="1">
      <alignment vertical="top" wrapText="1"/>
    </xf>
    <xf numFmtId="4" fontId="23" fillId="17" borderId="6" xfId="0" applyNumberFormat="1" applyFont="1" applyFill="1" applyBorder="1" applyAlignment="1" applyProtection="1">
      <alignment horizontal="center"/>
    </xf>
    <xf numFmtId="4" fontId="23" fillId="17" borderId="0" xfId="0" applyNumberFormat="1" applyFont="1" applyFill="1" applyAlignment="1" applyProtection="1">
      <alignment vertical="top" wrapText="1"/>
    </xf>
    <xf numFmtId="4" fontId="23" fillId="17" borderId="7" xfId="0" applyNumberFormat="1" applyFont="1" applyFill="1" applyBorder="1" applyAlignment="1" applyProtection="1">
      <alignment vertical="top" wrapText="1"/>
    </xf>
    <xf numFmtId="4" fontId="23" fillId="17" borderId="20" xfId="0" applyNumberFormat="1" applyFont="1" applyFill="1" applyBorder="1" applyAlignment="1" applyProtection="1">
      <alignment vertical="top" wrapText="1"/>
    </xf>
    <xf numFmtId="4" fontId="25" fillId="8" borderId="7" xfId="0" applyNumberFormat="1" applyFont="1" applyFill="1" applyBorder="1" applyAlignment="1" applyProtection="1">
      <alignment horizontal="center"/>
    </xf>
    <xf numFmtId="4" fontId="25" fillId="17" borderId="7" xfId="0" applyNumberFormat="1" applyFont="1" applyFill="1" applyBorder="1" applyAlignment="1" applyProtection="1">
      <alignment horizontal="center"/>
    </xf>
    <xf numFmtId="4" fontId="25" fillId="17" borderId="11" xfId="0" applyNumberFormat="1" applyFont="1" applyFill="1" applyBorder="1" applyAlignment="1" applyProtection="1">
      <alignment horizontal="center"/>
    </xf>
    <xf numFmtId="4" fontId="25" fillId="0" borderId="15" xfId="0" applyNumberFormat="1" applyFont="1" applyFill="1" applyBorder="1" applyAlignment="1" applyProtection="1">
      <alignment horizontal="center"/>
    </xf>
    <xf numFmtId="4" fontId="23" fillId="0" borderId="6" xfId="0" applyNumberFormat="1" applyFont="1" applyFill="1" applyBorder="1" applyAlignment="1" applyProtection="1">
      <alignment vertical="top" wrapText="1"/>
    </xf>
    <xf numFmtId="4" fontId="23" fillId="8" borderId="6" xfId="0" applyNumberFormat="1" applyFont="1" applyFill="1" applyBorder="1" applyAlignment="1" applyProtection="1">
      <alignment horizontal="center"/>
    </xf>
    <xf numFmtId="4" fontId="23" fillId="8" borderId="0" xfId="0" applyNumberFormat="1" applyFont="1" applyFill="1" applyAlignment="1" applyProtection="1">
      <alignment vertical="top" wrapText="1"/>
    </xf>
    <xf numFmtId="4" fontId="23" fillId="8" borderId="7" xfId="0" applyNumberFormat="1" applyFont="1" applyFill="1" applyBorder="1" applyAlignment="1" applyProtection="1">
      <alignment vertical="top" wrapText="1"/>
    </xf>
    <xf numFmtId="4" fontId="23" fillId="8" borderId="20" xfId="0" applyNumberFormat="1" applyFont="1" applyFill="1" applyBorder="1" applyAlignment="1" applyProtection="1">
      <alignment vertical="top" wrapText="1"/>
    </xf>
    <xf numFmtId="4" fontId="25" fillId="0" borderId="7" xfId="0" applyNumberFormat="1" applyFont="1" applyFill="1" applyBorder="1" applyAlignment="1" applyProtection="1">
      <alignment horizontal="center"/>
    </xf>
    <xf numFmtId="4" fontId="25" fillId="8" borderId="11" xfId="0" applyNumberFormat="1" applyFont="1" applyFill="1" applyBorder="1" applyAlignment="1" applyProtection="1">
      <alignment horizontal="center"/>
    </xf>
    <xf numFmtId="4" fontId="23" fillId="8" borderId="15" xfId="0" applyNumberFormat="1" applyFont="1" applyFill="1" applyBorder="1" applyAlignment="1" applyProtection="1">
      <alignment horizontal="center"/>
    </xf>
    <xf numFmtId="4" fontId="23" fillId="0" borderId="15" xfId="0" applyNumberFormat="1" applyFont="1" applyFill="1" applyBorder="1" applyAlignment="1" applyProtection="1">
      <alignment horizontal="center"/>
    </xf>
    <xf numFmtId="4" fontId="23" fillId="8" borderId="16" xfId="0" applyNumberFormat="1" applyFont="1" applyFill="1" applyBorder="1" applyAlignment="1" applyProtection="1">
      <alignment horizontal="center"/>
    </xf>
    <xf numFmtId="4" fontId="25" fillId="8" borderId="21" xfId="0" applyNumberFormat="1" applyFont="1" applyFill="1" applyBorder="1" applyAlignment="1" applyProtection="1">
      <alignment horizontal="center"/>
    </xf>
    <xf numFmtId="182" fontId="25" fillId="18" borderId="10" xfId="0" applyNumberFormat="1" applyFont="1" applyFill="1" applyBorder="1" applyAlignment="1" applyProtection="1">
      <alignment horizontal="center"/>
    </xf>
    <xf numFmtId="182" fontId="25" fillId="18" borderId="10" xfId="0" applyNumberFormat="1" applyFont="1" applyFill="1" applyBorder="1" applyAlignment="1" applyProtection="1">
      <alignment horizontal="center" wrapText="1"/>
    </xf>
    <xf numFmtId="4" fontId="25" fillId="8" borderId="16" xfId="0" applyNumberFormat="1" applyFont="1" applyFill="1" applyBorder="1" applyAlignment="1" applyProtection="1">
      <alignment horizontal="center"/>
    </xf>
    <xf numFmtId="4" fontId="29" fillId="8" borderId="15" xfId="0" applyNumberFormat="1" applyFont="1" applyFill="1" applyBorder="1" applyAlignment="1" applyProtection="1">
      <alignment horizontal="center"/>
    </xf>
    <xf numFmtId="4" fontId="23" fillId="33" borderId="15" xfId="0" applyNumberFormat="1" applyFont="1" applyFill="1" applyBorder="1" applyAlignment="1" applyProtection="1">
      <alignment horizontal="center"/>
    </xf>
    <xf numFmtId="4" fontId="29" fillId="0" borderId="15" xfId="0" applyNumberFormat="1" applyFont="1" applyFill="1" applyBorder="1" applyAlignment="1" applyProtection="1">
      <alignment horizontal="center"/>
    </xf>
    <xf numFmtId="4" fontId="23" fillId="0" borderId="15" xfId="0" applyNumberFormat="1" applyFont="1" applyBorder="1" applyAlignment="1" applyProtection="1">
      <alignment horizontal="center"/>
    </xf>
    <xf numFmtId="4" fontId="25" fillId="0" borderId="15" xfId="0" applyNumberFormat="1" applyFont="1" applyBorder="1" applyAlignment="1" applyProtection="1">
      <alignment horizontal="center"/>
    </xf>
    <xf numFmtId="4" fontId="25" fillId="23" borderId="15" xfId="0" applyNumberFormat="1" applyFont="1" applyFill="1" applyBorder="1" applyAlignment="1" applyProtection="1">
      <alignment horizontal="center"/>
    </xf>
    <xf numFmtId="4" fontId="25" fillId="33" borderId="15" xfId="0" applyNumberFormat="1" applyFont="1" applyFill="1" applyBorder="1" applyAlignment="1" applyProtection="1">
      <alignment horizontal="center"/>
    </xf>
    <xf numFmtId="4" fontId="60" fillId="0" borderId="0" xfId="0" applyNumberFormat="1" applyFont="1" applyFill="1" applyBorder="1" applyAlignment="1" applyProtection="1">
      <alignment vertical="top" wrapText="1"/>
    </xf>
    <xf numFmtId="4" fontId="23" fillId="0" borderId="0" xfId="0" applyNumberFormat="1" applyFont="1" applyAlignment="1" applyProtection="1">
      <alignment vertical="top" wrapText="1"/>
    </xf>
    <xf numFmtId="4" fontId="26" fillId="0" borderId="0" xfId="0" applyNumberFormat="1" applyFont="1" applyFill="1" applyAlignment="1" applyProtection="1">
      <alignment vertical="top" wrapText="1"/>
    </xf>
    <xf numFmtId="4" fontId="26" fillId="8" borderId="0" xfId="0" applyNumberFormat="1" applyFont="1" applyFill="1" applyAlignment="1" applyProtection="1">
      <alignment vertical="top" wrapText="1"/>
    </xf>
    <xf numFmtId="4" fontId="23" fillId="23" borderId="16" xfId="0" applyNumberFormat="1" applyFont="1" applyFill="1" applyBorder="1" applyAlignment="1" applyProtection="1">
      <alignment horizontal="center"/>
    </xf>
    <xf numFmtId="4" fontId="23" fillId="0" borderId="16" xfId="0" applyNumberFormat="1" applyFont="1" applyFill="1" applyBorder="1" applyAlignment="1" applyProtection="1">
      <alignment horizontal="center"/>
    </xf>
    <xf numFmtId="4" fontId="23" fillId="17" borderId="16" xfId="0" applyNumberFormat="1" applyFont="1" applyFill="1" applyBorder="1" applyAlignment="1" applyProtection="1">
      <alignment horizontal="center"/>
    </xf>
    <xf numFmtId="4" fontId="25" fillId="8" borderId="0" xfId="0" applyNumberFormat="1" applyFont="1" applyFill="1" applyBorder="1" applyAlignment="1" applyProtection="1">
      <alignment horizontal="center"/>
    </xf>
    <xf numFmtId="4" fontId="26" fillId="8" borderId="0" xfId="0" applyNumberFormat="1" applyFont="1" applyFill="1" applyBorder="1" applyAlignment="1" applyProtection="1">
      <alignment horizontal="center"/>
    </xf>
    <xf numFmtId="4" fontId="26" fillId="31" borderId="0" xfId="0" applyNumberFormat="1" applyFont="1" applyFill="1" applyBorder="1" applyAlignment="1" applyProtection="1">
      <alignment horizontal="center"/>
    </xf>
    <xf numFmtId="4" fontId="25" fillId="0" borderId="16" xfId="0" applyNumberFormat="1" applyFont="1" applyFill="1" applyBorder="1" applyAlignment="1" applyProtection="1">
      <alignment horizontal="center"/>
    </xf>
    <xf numFmtId="4" fontId="2" fillId="0" borderId="0" xfId="0" applyNumberFormat="1" applyFont="1" applyFill="1" applyAlignment="1" applyProtection="1">
      <alignment vertical="top" wrapText="1"/>
    </xf>
    <xf numFmtId="4" fontId="2" fillId="27" borderId="0" xfId="0" applyNumberFormat="1" applyFont="1" applyFill="1" applyAlignment="1" applyProtection="1">
      <alignment vertical="top" wrapText="1"/>
    </xf>
    <xf numFmtId="4" fontId="23" fillId="17" borderId="15" xfId="0" applyNumberFormat="1" applyFont="1" applyFill="1" applyBorder="1" applyAlignment="1" applyProtection="1">
      <alignment horizontal="center" wrapText="1"/>
    </xf>
    <xf numFmtId="4" fontId="23" fillId="0" borderId="15" xfId="0" applyNumberFormat="1" applyFont="1" applyFill="1" applyBorder="1" applyAlignment="1" applyProtection="1">
      <alignment horizontal="center" wrapText="1"/>
    </xf>
    <xf numFmtId="4" fontId="23" fillId="8" borderId="16" xfId="0" applyNumberFormat="1" applyFont="1" applyFill="1" applyBorder="1" applyAlignment="1" applyProtection="1">
      <alignment vertical="top" wrapText="1"/>
    </xf>
    <xf numFmtId="4" fontId="23" fillId="23" borderId="16" xfId="0" applyNumberFormat="1" applyFont="1" applyFill="1" applyBorder="1" applyAlignment="1" applyProtection="1">
      <alignment horizontal="right"/>
    </xf>
    <xf numFmtId="4" fontId="23" fillId="23" borderId="23" xfId="0" applyNumberFormat="1" applyFont="1" applyFill="1" applyBorder="1" applyAlignment="1" applyProtection="1">
      <alignment horizontal="right"/>
    </xf>
    <xf numFmtId="4" fontId="25" fillId="8" borderId="21" xfId="0" applyNumberFormat="1" applyFont="1" applyFill="1" applyBorder="1" applyAlignment="1" applyProtection="1">
      <alignment horizontal="right"/>
    </xf>
    <xf numFmtId="4" fontId="25" fillId="8" borderId="7" xfId="0" applyNumberFormat="1" applyFont="1" applyFill="1" applyBorder="1" applyAlignment="1" applyProtection="1">
      <alignment horizontal="right"/>
    </xf>
    <xf numFmtId="4" fontId="23" fillId="8" borderId="7" xfId="0" applyNumberFormat="1" applyFont="1" applyFill="1" applyBorder="1" applyAlignment="1" applyProtection="1">
      <alignment horizontal="right"/>
    </xf>
    <xf numFmtId="4" fontId="23" fillId="8" borderId="11" xfId="0" applyNumberFormat="1" applyFont="1" applyFill="1" applyBorder="1" applyAlignment="1" applyProtection="1">
      <alignment horizontal="right"/>
    </xf>
    <xf numFmtId="4" fontId="25" fillId="8" borderId="15" xfId="0" applyNumberFormat="1" applyFont="1" applyFill="1" applyBorder="1" applyAlignment="1" applyProtection="1">
      <alignment horizontal="right"/>
    </xf>
    <xf numFmtId="4" fontId="21" fillId="22" borderId="10" xfId="0" applyNumberFormat="1" applyFont="1" applyFill="1" applyBorder="1" applyAlignment="1" applyProtection="1"/>
    <xf numFmtId="4" fontId="22" fillId="32" borderId="10" xfId="0" applyNumberFormat="1" applyFont="1" applyFill="1" applyBorder="1" applyAlignment="1" applyProtection="1"/>
    <xf numFmtId="4" fontId="48" fillId="12" borderId="10" xfId="0" applyNumberFormat="1" applyFont="1" applyFill="1" applyBorder="1" applyAlignment="1" applyProtection="1"/>
    <xf numFmtId="4" fontId="50" fillId="8" borderId="10" xfId="0" applyNumberFormat="1" applyFont="1" applyFill="1" applyBorder="1" applyAlignment="1" applyProtection="1"/>
    <xf numFmtId="4" fontId="49" fillId="22" borderId="10" xfId="0" applyNumberFormat="1" applyFont="1" applyFill="1" applyBorder="1" applyAlignment="1" applyProtection="1"/>
    <xf numFmtId="0" fontId="21" fillId="0" borderId="0" xfId="0" applyFont="1" applyFill="1" applyBorder="1" applyAlignment="1" applyProtection="1">
      <alignment horizontal="left" vertical="center" wrapText="1"/>
    </xf>
    <xf numFmtId="49" fontId="44" fillId="8" borderId="0" xfId="0" applyNumberFormat="1" applyFont="1" applyFill="1" applyBorder="1" applyAlignment="1" applyProtection="1"/>
    <xf numFmtId="3" fontId="44" fillId="8" borderId="0" xfId="0" applyNumberFormat="1" applyFont="1" applyFill="1" applyAlignment="1" applyProtection="1"/>
    <xf numFmtId="0" fontId="2" fillId="0" borderId="0" xfId="0" applyFont="1" applyAlignment="1" applyProtection="1">
      <alignment vertical="top" wrapText="1"/>
      <protection locked="0"/>
    </xf>
    <xf numFmtId="0" fontId="0" fillId="0" borderId="0" xfId="0" applyFont="1" applyAlignment="1" applyProtection="1">
      <alignment vertical="top" wrapText="1"/>
      <protection locked="0"/>
    </xf>
    <xf numFmtId="3" fontId="25" fillId="0" borderId="0" xfId="0" applyNumberFormat="1" applyFont="1" applyAlignment="1" applyProtection="1">
      <alignment vertical="top" wrapText="1"/>
    </xf>
    <xf numFmtId="0" fontId="33" fillId="0" borderId="0" xfId="15" applyFont="1" applyProtection="1"/>
    <xf numFmtId="3" fontId="29" fillId="0" borderId="0" xfId="0" applyNumberFormat="1" applyFont="1" applyBorder="1" applyAlignment="1" applyProtection="1"/>
    <xf numFmtId="0" fontId="34" fillId="0" borderId="0" xfId="15" applyFont="1" applyFill="1" applyProtection="1"/>
    <xf numFmtId="0" fontId="34" fillId="0" borderId="10" xfId="15" applyFont="1" applyFill="1" applyBorder="1" applyAlignment="1" applyProtection="1">
      <alignment horizontal="center"/>
    </xf>
    <xf numFmtId="0" fontId="34" fillId="8" borderId="10" xfId="15" applyFont="1" applyFill="1" applyBorder="1" applyAlignment="1" applyProtection="1">
      <alignment horizontal="center"/>
    </xf>
    <xf numFmtId="0" fontId="34" fillId="8" borderId="10" xfId="15" applyFont="1" applyFill="1" applyBorder="1" applyAlignment="1" applyProtection="1">
      <alignment horizontal="center" wrapText="1"/>
    </xf>
    <xf numFmtId="0" fontId="33" fillId="0" borderId="10" xfId="15" applyFont="1" applyFill="1" applyBorder="1" applyProtection="1"/>
    <xf numFmtId="0" fontId="33" fillId="8" borderId="10" xfId="15" applyFont="1" applyFill="1" applyBorder="1" applyAlignment="1" applyProtection="1">
      <alignment wrapText="1"/>
    </xf>
    <xf numFmtId="0" fontId="33" fillId="8" borderId="10" xfId="15" applyFont="1" applyFill="1" applyBorder="1" applyProtection="1"/>
    <xf numFmtId="4" fontId="33" fillId="8" borderId="10" xfId="15" applyNumberFormat="1" applyFont="1" applyFill="1" applyBorder="1" applyProtection="1"/>
    <xf numFmtId="4" fontId="33" fillId="17" borderId="10" xfId="15" applyNumberFormat="1" applyFont="1" applyFill="1" applyBorder="1" applyProtection="1"/>
    <xf numFmtId="176" fontId="34" fillId="17" borderId="10" xfId="23" applyNumberFormat="1" applyFont="1" applyFill="1" applyBorder="1" applyProtection="1"/>
    <xf numFmtId="0" fontId="25" fillId="0" borderId="0" xfId="15" applyFont="1" applyFill="1" applyProtection="1"/>
    <xf numFmtId="0" fontId="23" fillId="8" borderId="0" xfId="15" applyFont="1" applyFill="1" applyProtection="1"/>
    <xf numFmtId="0" fontId="23" fillId="8" borderId="10" xfId="15" applyFont="1" applyFill="1" applyBorder="1" applyProtection="1"/>
    <xf numFmtId="0" fontId="25" fillId="8" borderId="10" xfId="15" applyFont="1" applyFill="1" applyBorder="1" applyAlignment="1" applyProtection="1">
      <alignment horizontal="center" vertical="center" wrapText="1"/>
    </xf>
    <xf numFmtId="10" fontId="23" fillId="8" borderId="10" xfId="21" applyNumberFormat="1" applyFont="1" applyFill="1" applyBorder="1" applyProtection="1"/>
    <xf numFmtId="4" fontId="23" fillId="8" borderId="10" xfId="21" applyNumberFormat="1" applyFont="1" applyFill="1" applyBorder="1" applyProtection="1"/>
    <xf numFmtId="0" fontId="25" fillId="8" borderId="0" xfId="15" applyFont="1" applyFill="1" applyProtection="1"/>
    <xf numFmtId="0" fontId="23" fillId="8" borderId="10" xfId="15" applyFont="1" applyFill="1" applyBorder="1" applyAlignment="1" applyProtection="1">
      <alignment horizontal="center" vertical="center" wrapText="1"/>
    </xf>
    <xf numFmtId="0" fontId="23" fillId="8" borderId="10" xfId="15" applyFont="1" applyFill="1" applyBorder="1" applyAlignment="1" applyProtection="1">
      <alignment horizontal="center" vertical="center"/>
    </xf>
    <xf numFmtId="4" fontId="23" fillId="17" borderId="10" xfId="15" applyNumberFormat="1" applyFont="1" applyFill="1" applyBorder="1" applyProtection="1"/>
    <xf numFmtId="10" fontId="23" fillId="17" borderId="10" xfId="22" applyNumberFormat="1" applyFont="1" applyFill="1" applyBorder="1" applyAlignment="1" applyProtection="1">
      <alignment horizontal="center"/>
    </xf>
    <xf numFmtId="10" fontId="23" fillId="17" borderId="10" xfId="15" applyNumberFormat="1" applyFont="1" applyFill="1" applyBorder="1" applyAlignment="1" applyProtection="1">
      <alignment horizontal="center"/>
    </xf>
    <xf numFmtId="4" fontId="23" fillId="17" borderId="10" xfId="2" applyNumberFormat="1" applyFont="1" applyFill="1" applyBorder="1" applyAlignment="1" applyProtection="1"/>
    <xf numFmtId="10" fontId="23" fillId="17" borderId="10" xfId="21" applyNumberFormat="1" applyFont="1" applyFill="1" applyBorder="1" applyProtection="1"/>
    <xf numFmtId="4" fontId="23" fillId="8" borderId="10" xfId="2" applyNumberFormat="1" applyFont="1" applyFill="1" applyBorder="1" applyAlignment="1" applyProtection="1"/>
    <xf numFmtId="4" fontId="23" fillId="8" borderId="0" xfId="15" applyNumberFormat="1" applyFont="1" applyFill="1" applyBorder="1" applyProtection="1"/>
    <xf numFmtId="10" fontId="23" fillId="8" borderId="0" xfId="22" applyNumberFormat="1" applyFont="1" applyFill="1" applyBorder="1" applyAlignment="1" applyProtection="1">
      <alignment horizontal="center"/>
    </xf>
    <xf numFmtId="10" fontId="23" fillId="8" borderId="0" xfId="15" applyNumberFormat="1" applyFont="1" applyFill="1" applyBorder="1" applyAlignment="1" applyProtection="1">
      <alignment horizontal="center"/>
    </xf>
    <xf numFmtId="4" fontId="23" fillId="8" borderId="0" xfId="2" applyNumberFormat="1" applyFont="1" applyFill="1" applyBorder="1" applyAlignment="1" applyProtection="1"/>
    <xf numFmtId="10" fontId="23" fillId="8" borderId="0" xfId="21" applyNumberFormat="1" applyFont="1" applyFill="1" applyBorder="1" applyProtection="1"/>
    <xf numFmtId="43" fontId="23" fillId="26" borderId="0" xfId="4" applyFont="1" applyFill="1" applyProtection="1"/>
    <xf numFmtId="0" fontId="23" fillId="26" borderId="0" xfId="15" applyFont="1" applyFill="1" applyProtection="1"/>
    <xf numFmtId="10" fontId="38" fillId="26" borderId="0" xfId="21" applyNumberFormat="1" applyFont="1" applyFill="1" applyProtection="1"/>
    <xf numFmtId="4" fontId="38" fillId="26" borderId="0" xfId="15" applyNumberFormat="1" applyFont="1" applyFill="1" applyProtection="1"/>
    <xf numFmtId="0" fontId="23" fillId="17" borderId="10" xfId="15" applyFont="1" applyFill="1" applyBorder="1" applyAlignment="1" applyProtection="1">
      <alignment horizontal="center" vertical="center" wrapText="1"/>
    </xf>
    <xf numFmtId="0" fontId="23" fillId="17" borderId="10" xfId="15" applyFont="1" applyFill="1" applyBorder="1" applyAlignment="1" applyProtection="1">
      <alignment horizontal="center" vertical="center"/>
    </xf>
    <xf numFmtId="0" fontId="23" fillId="17" borderId="22" xfId="15" applyFont="1" applyFill="1" applyBorder="1" applyAlignment="1" applyProtection="1">
      <alignment horizontal="center" vertical="center"/>
    </xf>
    <xf numFmtId="4" fontId="23" fillId="17" borderId="18" xfId="2" applyNumberFormat="1" applyFont="1" applyFill="1" applyBorder="1" applyAlignment="1" applyProtection="1"/>
    <xf numFmtId="10" fontId="23" fillId="17" borderId="24" xfId="21" applyNumberFormat="1" applyFont="1" applyFill="1" applyBorder="1" applyProtection="1"/>
    <xf numFmtId="4" fontId="23" fillId="17" borderId="19" xfId="2" applyNumberFormat="1" applyFont="1" applyFill="1" applyBorder="1" applyAlignment="1" applyProtection="1"/>
    <xf numFmtId="10" fontId="23" fillId="17" borderId="0" xfId="21" applyNumberFormat="1" applyFont="1" applyFill="1" applyAlignment="1" applyProtection="1">
      <alignment vertical="top" wrapText="1"/>
    </xf>
    <xf numFmtId="167" fontId="23" fillId="17" borderId="0" xfId="21" applyNumberFormat="1" applyFont="1" applyFill="1" applyAlignment="1" applyProtection="1">
      <alignment vertical="top" wrapText="1"/>
    </xf>
    <xf numFmtId="0" fontId="23" fillId="17" borderId="0" xfId="0" applyFont="1" applyFill="1" applyBorder="1" applyAlignment="1" applyProtection="1">
      <alignment vertical="top" wrapText="1"/>
    </xf>
    <xf numFmtId="0" fontId="25" fillId="17" borderId="0" xfId="15" applyFont="1" applyFill="1" applyBorder="1" applyProtection="1"/>
    <xf numFmtId="0" fontId="23" fillId="17" borderId="0" xfId="15" applyFont="1" applyFill="1" applyBorder="1" applyProtection="1"/>
    <xf numFmtId="0" fontId="23" fillId="17" borderId="0" xfId="0" applyFont="1" applyFill="1" applyProtection="1"/>
    <xf numFmtId="0" fontId="23" fillId="17" borderId="0" xfId="0" applyFont="1" applyFill="1" applyBorder="1" applyProtection="1"/>
    <xf numFmtId="0" fontId="23" fillId="17" borderId="22" xfId="15" applyFont="1" applyFill="1" applyBorder="1" applyAlignment="1" applyProtection="1">
      <alignment horizontal="center" vertical="center" wrapText="1"/>
    </xf>
    <xf numFmtId="0" fontId="23" fillId="17" borderId="0" xfId="15" applyFont="1" applyFill="1" applyBorder="1" applyAlignment="1" applyProtection="1">
      <alignment horizontal="center" vertical="center" wrapText="1"/>
    </xf>
    <xf numFmtId="4" fontId="23" fillId="17" borderId="10" xfId="15" applyNumberFormat="1" applyFont="1" applyFill="1" applyBorder="1" applyAlignment="1" applyProtection="1">
      <alignment horizontal="right" vertical="center" wrapText="1"/>
    </xf>
    <xf numFmtId="10" fontId="23" fillId="17" borderId="10" xfId="21" applyNumberFormat="1" applyFont="1" applyFill="1" applyBorder="1" applyAlignment="1" applyProtection="1">
      <alignment horizontal="center" vertical="center" wrapText="1"/>
    </xf>
    <xf numFmtId="10" fontId="23" fillId="17" borderId="18" xfId="21" applyNumberFormat="1" applyFont="1" applyFill="1" applyBorder="1" applyAlignment="1" applyProtection="1">
      <alignment horizontal="center" vertical="center" wrapText="1"/>
    </xf>
    <xf numFmtId="4" fontId="23" fillId="17" borderId="18" xfId="15" applyNumberFormat="1" applyFont="1" applyFill="1" applyBorder="1" applyAlignment="1" applyProtection="1">
      <alignment horizontal="center" vertical="center" wrapText="1"/>
    </xf>
    <xf numFmtId="10" fontId="23" fillId="17" borderId="24" xfId="21" applyNumberFormat="1" applyFont="1" applyFill="1" applyBorder="1" applyAlignment="1" applyProtection="1">
      <alignment horizontal="center" vertical="center" wrapText="1"/>
    </xf>
    <xf numFmtId="167" fontId="23" fillId="17" borderId="0" xfId="21" applyNumberFormat="1" applyFont="1" applyFill="1" applyBorder="1" applyAlignment="1" applyProtection="1">
      <alignment horizontal="center" vertical="center" wrapText="1"/>
    </xf>
    <xf numFmtId="4" fontId="23" fillId="17" borderId="18" xfId="21" applyNumberFormat="1" applyFont="1" applyFill="1" applyBorder="1" applyAlignment="1" applyProtection="1">
      <alignment horizontal="center" vertical="center" wrapText="1"/>
    </xf>
    <xf numFmtId="4" fontId="23" fillId="17" borderId="19" xfId="21" applyNumberFormat="1" applyFont="1" applyFill="1" applyBorder="1" applyAlignment="1" applyProtection="1">
      <alignment horizontal="center" vertical="center" wrapText="1"/>
    </xf>
    <xf numFmtId="4" fontId="23" fillId="17" borderId="10" xfId="21" applyNumberFormat="1" applyFont="1" applyFill="1" applyBorder="1" applyAlignment="1" applyProtection="1">
      <alignment horizontal="center" vertical="center" wrapText="1"/>
    </xf>
    <xf numFmtId="169" fontId="23" fillId="0" borderId="0" xfId="0" applyNumberFormat="1" applyFont="1" applyAlignment="1" applyProtection="1">
      <alignment vertical="top" wrapText="1"/>
    </xf>
    <xf numFmtId="0" fontId="25" fillId="0" borderId="0" xfId="0" applyFont="1" applyAlignment="1" applyProtection="1">
      <alignment vertical="top" wrapText="1"/>
    </xf>
    <xf numFmtId="0" fontId="74" fillId="28" borderId="10" xfId="0" applyFont="1" applyFill="1" applyBorder="1" applyAlignment="1" applyProtection="1">
      <alignment vertical="top" wrapText="1"/>
    </xf>
    <xf numFmtId="0" fontId="74" fillId="28" borderId="10" xfId="0" applyFont="1" applyFill="1" applyBorder="1" applyAlignment="1" applyProtection="1">
      <alignment horizontal="center" vertical="top" wrapText="1"/>
    </xf>
    <xf numFmtId="0" fontId="73" fillId="28" borderId="10" xfId="0" applyFont="1" applyFill="1" applyBorder="1" applyAlignment="1" applyProtection="1">
      <alignment vertical="top" wrapText="1"/>
    </xf>
    <xf numFmtId="10" fontId="73" fillId="17" borderId="10" xfId="21" applyNumberFormat="1" applyFont="1" applyFill="1" applyBorder="1" applyAlignment="1" applyProtection="1"/>
    <xf numFmtId="4" fontId="73" fillId="17" borderId="10" xfId="0" applyNumberFormat="1" applyFont="1" applyFill="1" applyBorder="1" applyAlignment="1" applyProtection="1">
      <alignment vertical="top" wrapText="1"/>
    </xf>
    <xf numFmtId="9" fontId="73" fillId="17" borderId="10" xfId="0" applyNumberFormat="1" applyFont="1" applyFill="1" applyBorder="1" applyAlignment="1" applyProtection="1"/>
    <xf numFmtId="10" fontId="73" fillId="17" borderId="10" xfId="0" applyNumberFormat="1" applyFont="1" applyFill="1" applyBorder="1" applyAlignment="1" applyProtection="1"/>
    <xf numFmtId="10" fontId="75" fillId="17" borderId="88" xfId="0" applyNumberFormat="1" applyFont="1" applyFill="1" applyBorder="1" applyAlignment="1" applyProtection="1">
      <alignment vertical="top" wrapText="1"/>
    </xf>
    <xf numFmtId="4" fontId="75" fillId="17" borderId="88" xfId="0" applyNumberFormat="1" applyFont="1" applyFill="1" applyBorder="1" applyAlignment="1" applyProtection="1">
      <alignment vertical="top" wrapText="1"/>
    </xf>
    <xf numFmtId="0" fontId="73" fillId="17" borderId="10" xfId="0" applyFont="1" applyFill="1" applyBorder="1" applyAlignment="1" applyProtection="1">
      <alignment vertical="top" wrapText="1"/>
    </xf>
    <xf numFmtId="10" fontId="75" fillId="17" borderId="10" xfId="0" applyNumberFormat="1" applyFont="1" applyFill="1" applyBorder="1" applyAlignment="1" applyProtection="1">
      <alignment vertical="top" wrapText="1"/>
    </xf>
    <xf numFmtId="4" fontId="75" fillId="17" borderId="10" xfId="0" applyNumberFormat="1" applyFont="1" applyFill="1" applyBorder="1" applyAlignment="1" applyProtection="1">
      <alignment vertical="top" wrapText="1"/>
    </xf>
    <xf numFmtId="9" fontId="74" fillId="17" borderId="10" xfId="0" applyNumberFormat="1" applyFont="1" applyFill="1" applyBorder="1" applyAlignment="1" applyProtection="1"/>
    <xf numFmtId="4" fontId="74" fillId="17" borderId="10" xfId="0" applyNumberFormat="1" applyFont="1" applyFill="1" applyBorder="1" applyAlignment="1" applyProtection="1">
      <alignment vertical="top" wrapText="1"/>
    </xf>
    <xf numFmtId="4" fontId="74" fillId="17" borderId="10" xfId="0" applyNumberFormat="1" applyFont="1" applyFill="1" applyBorder="1" applyAlignment="1" applyProtection="1">
      <alignment horizontal="right" wrapText="1"/>
    </xf>
    <xf numFmtId="10" fontId="73" fillId="17" borderId="10" xfId="0" applyNumberFormat="1" applyFont="1" applyFill="1" applyBorder="1" applyAlignment="1" applyProtection="1">
      <alignment horizontal="right"/>
    </xf>
    <xf numFmtId="0" fontId="59" fillId="17" borderId="10" xfId="0" applyFont="1" applyFill="1" applyBorder="1" applyAlignment="1" applyProtection="1">
      <alignment vertical="top"/>
    </xf>
    <xf numFmtId="0" fontId="73" fillId="17" borderId="0" xfId="0" applyFont="1" applyFill="1" applyAlignment="1" applyProtection="1">
      <alignment vertical="top" wrapText="1"/>
    </xf>
    <xf numFmtId="0" fontId="73" fillId="17" borderId="10" xfId="0" applyFont="1" applyFill="1" applyBorder="1" applyAlignment="1" applyProtection="1">
      <alignment horizontal="right"/>
    </xf>
    <xf numFmtId="0" fontId="6" fillId="17" borderId="0" xfId="6" applyFill="1" applyProtection="1">
      <alignment vertical="top"/>
    </xf>
    <xf numFmtId="0" fontId="7" fillId="17" borderId="0" xfId="7" applyFill="1" applyProtection="1">
      <alignment vertical="top"/>
    </xf>
    <xf numFmtId="3" fontId="24" fillId="0" borderId="0" xfId="0" applyNumberFormat="1" applyFont="1" applyAlignment="1" applyProtection="1">
      <alignment horizontal="center" vertical="top" wrapText="1"/>
    </xf>
    <xf numFmtId="0" fontId="21" fillId="0" borderId="0" xfId="0" applyFont="1" applyFill="1" applyAlignment="1" applyProtection="1"/>
    <xf numFmtId="0" fontId="68" fillId="0" borderId="10" xfId="0" applyFont="1" applyFill="1" applyBorder="1" applyAlignment="1" applyProtection="1">
      <alignment horizontal="center"/>
    </xf>
    <xf numFmtId="9" fontId="68" fillId="0" borderId="10" xfId="0" applyNumberFormat="1" applyFont="1" applyFill="1" applyBorder="1" applyAlignment="1" applyProtection="1">
      <alignment horizontal="center"/>
    </xf>
    <xf numFmtId="164" fontId="68" fillId="8" borderId="10" xfId="0" applyNumberFormat="1" applyFont="1" applyFill="1" applyBorder="1" applyAlignment="1" applyProtection="1">
      <alignment horizontal="center"/>
    </xf>
    <xf numFmtId="0" fontId="22" fillId="0" borderId="10" xfId="0" applyFont="1" applyFill="1" applyBorder="1" applyAlignment="1" applyProtection="1">
      <alignment horizontal="center"/>
    </xf>
    <xf numFmtId="0" fontId="21" fillId="0" borderId="10" xfId="0" applyFont="1" applyFill="1" applyBorder="1" applyAlignment="1" applyProtection="1"/>
    <xf numFmtId="0" fontId="21" fillId="8" borderId="10" xfId="0" applyFont="1" applyFill="1" applyBorder="1" applyAlignment="1" applyProtection="1">
      <alignment horizontal="left"/>
    </xf>
    <xf numFmtId="0" fontId="21" fillId="8" borderId="10" xfId="0" applyFont="1" applyFill="1" applyBorder="1" applyAlignment="1" applyProtection="1">
      <alignment horizontal="center"/>
    </xf>
    <xf numFmtId="168" fontId="21" fillId="8" borderId="10" xfId="0" applyNumberFormat="1" applyFont="1" applyFill="1" applyBorder="1" applyAlignment="1" applyProtection="1"/>
    <xf numFmtId="0" fontId="22" fillId="8" borderId="10" xfId="0" applyFont="1" applyFill="1" applyBorder="1" applyAlignment="1" applyProtection="1">
      <alignment horizontal="center"/>
    </xf>
    <xf numFmtId="0" fontId="48" fillId="0" borderId="0" xfId="0" applyFont="1" applyFill="1" applyAlignment="1" applyProtection="1"/>
    <xf numFmtId="164" fontId="56" fillId="8" borderId="0" xfId="0" applyNumberFormat="1" applyFont="1" applyFill="1" applyBorder="1" applyAlignment="1" applyProtection="1">
      <alignment horizontal="center"/>
    </xf>
    <xf numFmtId="1" fontId="21" fillId="8" borderId="0" xfId="0" applyNumberFormat="1" applyFont="1" applyFill="1" applyAlignment="1" applyProtection="1"/>
    <xf numFmtId="2" fontId="21" fillId="8" borderId="0" xfId="0" applyNumberFormat="1" applyFont="1" applyFill="1" applyAlignment="1" applyProtection="1"/>
    <xf numFmtId="164" fontId="68" fillId="8" borderId="0" xfId="0" applyNumberFormat="1" applyFont="1" applyFill="1" applyBorder="1" applyAlignment="1" applyProtection="1">
      <alignment horizontal="center"/>
    </xf>
    <xf numFmtId="0" fontId="48" fillId="8" borderId="0" xfId="0" applyFont="1" applyFill="1" applyAlignment="1" applyProtection="1"/>
    <xf numFmtId="0" fontId="22" fillId="0" borderId="52" xfId="0" applyFont="1" applyFill="1" applyBorder="1" applyAlignment="1" applyProtection="1">
      <alignment horizontal="center"/>
    </xf>
    <xf numFmtId="0" fontId="56" fillId="8" borderId="10" xfId="0" applyFont="1" applyFill="1" applyBorder="1" applyAlignment="1" applyProtection="1">
      <alignment horizontal="center"/>
    </xf>
    <xf numFmtId="0" fontId="21" fillId="0" borderId="82" xfId="0" applyFont="1" applyFill="1" applyBorder="1" applyAlignment="1" applyProtection="1"/>
    <xf numFmtId="164" fontId="56" fillId="8" borderId="10" xfId="0" applyNumberFormat="1" applyFont="1" applyFill="1" applyBorder="1" applyAlignment="1" applyProtection="1">
      <alignment horizontal="center"/>
    </xf>
    <xf numFmtId="2" fontId="56" fillId="8" borderId="10" xfId="0" applyNumberFormat="1" applyFont="1" applyFill="1" applyBorder="1" applyAlignment="1" applyProtection="1">
      <alignment horizontal="right"/>
    </xf>
    <xf numFmtId="164" fontId="56" fillId="8" borderId="10" xfId="21" applyNumberFormat="1" applyFont="1" applyFill="1" applyBorder="1" applyAlignment="1" applyProtection="1">
      <alignment horizontal="right"/>
    </xf>
    <xf numFmtId="164" fontId="56" fillId="8" borderId="10" xfId="0" applyNumberFormat="1" applyFont="1" applyFill="1" applyBorder="1" applyAlignment="1" applyProtection="1">
      <alignment horizontal="right"/>
    </xf>
    <xf numFmtId="1" fontId="56" fillId="0" borderId="0" xfId="0" applyNumberFormat="1" applyFont="1" applyFill="1" applyBorder="1" applyAlignment="1" applyProtection="1">
      <alignment horizontal="right"/>
    </xf>
    <xf numFmtId="0" fontId="56" fillId="0" borderId="10" xfId="0" applyFont="1" applyFill="1" applyBorder="1" applyAlignment="1" applyProtection="1">
      <alignment horizontal="center"/>
    </xf>
    <xf numFmtId="164" fontId="56" fillId="0" borderId="10" xfId="0" applyNumberFormat="1" applyFont="1" applyFill="1" applyBorder="1" applyAlignment="1" applyProtection="1">
      <alignment horizontal="center"/>
    </xf>
    <xf numFmtId="0" fontId="22" fillId="0" borderId="22" xfId="0" applyFont="1" applyFill="1" applyBorder="1" applyAlignment="1" applyProtection="1">
      <alignment horizontal="center"/>
    </xf>
    <xf numFmtId="9" fontId="21" fillId="8" borderId="87" xfId="21" applyNumberFormat="1" applyFont="1" applyFill="1" applyBorder="1" applyProtection="1"/>
    <xf numFmtId="0" fontId="77" fillId="0" borderId="0" xfId="0" applyFont="1" applyAlignment="1" applyProtection="1">
      <alignment vertical="top" wrapText="1"/>
    </xf>
    <xf numFmtId="9" fontId="21" fillId="8" borderId="27" xfId="21" applyNumberFormat="1" applyFont="1" applyFill="1" applyBorder="1" applyProtection="1"/>
    <xf numFmtId="0" fontId="21" fillId="0" borderId="0" xfId="0" applyFont="1" applyFill="1" applyAlignment="1" applyProtection="1">
      <alignment vertical="top" wrapText="1"/>
      <protection locked="0"/>
    </xf>
    <xf numFmtId="0" fontId="21" fillId="0" borderId="0" xfId="0" applyFont="1" applyFill="1" applyBorder="1" applyAlignment="1" applyProtection="1">
      <alignment vertical="top" wrapText="1"/>
      <protection locked="0"/>
    </xf>
    <xf numFmtId="0" fontId="21" fillId="0" borderId="0" xfId="0" applyFont="1" applyBorder="1" applyAlignment="1" applyProtection="1">
      <alignment vertical="top" wrapText="1"/>
      <protection locked="0"/>
    </xf>
    <xf numFmtId="0" fontId="21" fillId="19" borderId="0" xfId="0" applyFont="1" applyFill="1" applyBorder="1" applyAlignment="1" applyProtection="1">
      <alignment vertical="top" wrapText="1"/>
      <protection locked="0"/>
    </xf>
    <xf numFmtId="0" fontId="64" fillId="0" borderId="0" xfId="0" applyFont="1" applyAlignment="1" applyProtection="1">
      <alignment vertical="top" wrapText="1"/>
      <protection locked="0"/>
    </xf>
    <xf numFmtId="0" fontId="21" fillId="0" borderId="0" xfId="0" applyFont="1" applyBorder="1" applyAlignment="1" applyProtection="1">
      <alignment horizontal="left" vertical="top" wrapText="1"/>
      <protection locked="0"/>
    </xf>
    <xf numFmtId="0" fontId="22" fillId="0" borderId="16" xfId="0" applyFont="1" applyFill="1" applyBorder="1" applyAlignment="1" applyProtection="1">
      <alignment horizontal="center" wrapText="1"/>
      <protection locked="0"/>
    </xf>
    <xf numFmtId="4" fontId="21" fillId="0" borderId="16" xfId="0" applyNumberFormat="1" applyFont="1" applyFill="1" applyBorder="1" applyAlignment="1" applyProtection="1">
      <alignment horizontal="right" wrapText="1"/>
      <protection locked="0"/>
    </xf>
    <xf numFmtId="0" fontId="65" fillId="0" borderId="0" xfId="0" applyFont="1" applyAlignment="1" applyProtection="1">
      <alignment vertical="top" wrapText="1"/>
      <protection locked="0"/>
    </xf>
    <xf numFmtId="3" fontId="65" fillId="0" borderId="0" xfId="0" applyNumberFormat="1" applyFont="1" applyAlignment="1" applyProtection="1">
      <alignment vertical="top" wrapText="1"/>
      <protection locked="0"/>
    </xf>
    <xf numFmtId="164" fontId="65" fillId="0" borderId="0" xfId="21" applyNumberFormat="1" applyFont="1" applyAlignment="1" applyProtection="1">
      <alignment vertical="top" wrapText="1"/>
      <protection locked="0"/>
    </xf>
    <xf numFmtId="164" fontId="65" fillId="0" borderId="0" xfId="0" applyNumberFormat="1" applyFont="1" applyAlignment="1" applyProtection="1">
      <alignment vertical="top" wrapText="1"/>
      <protection locked="0"/>
    </xf>
    <xf numFmtId="10" fontId="65" fillId="0" borderId="0" xfId="0" applyNumberFormat="1" applyFont="1" applyAlignment="1" applyProtection="1">
      <alignment vertical="top" wrapText="1"/>
      <protection locked="0"/>
    </xf>
    <xf numFmtId="0" fontId="68" fillId="0" borderId="0" xfId="19" applyFont="1" applyProtection="1">
      <alignment vertical="top"/>
      <protection locked="0"/>
    </xf>
    <xf numFmtId="10" fontId="68" fillId="0" borderId="10" xfId="0" applyNumberFormat="1" applyFont="1" applyBorder="1" applyAlignment="1" applyProtection="1">
      <alignment horizontal="center" vertical="top" wrapText="1"/>
      <protection locked="0"/>
    </xf>
    <xf numFmtId="3" fontId="21" fillId="0" borderId="0" xfId="2" applyNumberFormat="1" applyFont="1" applyFill="1" applyBorder="1" applyAlignment="1" applyProtection="1">
      <alignment horizontal="center"/>
      <protection locked="0"/>
    </xf>
    <xf numFmtId="3" fontId="21" fillId="22" borderId="88" xfId="19" applyNumberFormat="1" applyFont="1" applyFill="1" applyBorder="1" applyAlignment="1" applyProtection="1"/>
    <xf numFmtId="4" fontId="78" fillId="22" borderId="88" xfId="19" applyNumberFormat="1" applyFont="1" applyFill="1" applyBorder="1" applyAlignment="1" applyProtection="1">
      <alignment horizontal="right"/>
    </xf>
    <xf numFmtId="4" fontId="23" fillId="22" borderId="88" xfId="0" applyNumberFormat="1" applyFont="1" applyFill="1" applyBorder="1" applyProtection="1">
      <protection locked="0"/>
    </xf>
    <xf numFmtId="4" fontId="21" fillId="22" borderId="88" xfId="0" applyNumberFormat="1" applyFont="1" applyFill="1" applyBorder="1" applyAlignment="1" applyProtection="1">
      <alignment horizontal="center" vertical="center"/>
      <protection locked="0"/>
    </xf>
    <xf numFmtId="4" fontId="53" fillId="22" borderId="88" xfId="0" applyNumberFormat="1" applyFont="1" applyFill="1" applyBorder="1" applyAlignment="1" applyProtection="1">
      <alignment horizontal="center" vertical="center"/>
      <protection locked="0"/>
    </xf>
    <xf numFmtId="3" fontId="22" fillId="10" borderId="10" xfId="4" applyNumberFormat="1" applyFont="1" applyFill="1" applyBorder="1" applyAlignment="1" applyProtection="1">
      <alignment horizontal="right" wrapText="1"/>
      <protection locked="0"/>
    </xf>
    <xf numFmtId="3" fontId="22" fillId="20" borderId="10" xfId="4" applyNumberFormat="1" applyFont="1" applyFill="1" applyBorder="1" applyAlignment="1" applyProtection="1">
      <alignment horizontal="right" wrapText="1"/>
      <protection locked="0"/>
    </xf>
    <xf numFmtId="0" fontId="21" fillId="20" borderId="19" xfId="0" applyFont="1" applyFill="1" applyBorder="1" applyProtection="1">
      <protection locked="0"/>
    </xf>
    <xf numFmtId="0" fontId="21" fillId="20" borderId="10" xfId="0" applyFont="1" applyFill="1" applyBorder="1" applyProtection="1">
      <protection locked="0"/>
    </xf>
    <xf numFmtId="179" fontId="21" fillId="10" borderId="10" xfId="0" applyNumberFormat="1" applyFont="1" applyFill="1" applyBorder="1" applyAlignment="1" applyProtection="1">
      <alignment horizontal="right"/>
      <protection locked="0"/>
    </xf>
    <xf numFmtId="179" fontId="21" fillId="10" borderId="22" xfId="0" applyNumberFormat="1" applyFont="1" applyFill="1" applyBorder="1" applyAlignment="1" applyProtection="1">
      <alignment horizontal="right"/>
      <protection locked="0"/>
    </xf>
    <xf numFmtId="183" fontId="22" fillId="10" borderId="10" xfId="4" applyNumberFormat="1" applyFont="1" applyFill="1" applyBorder="1" applyAlignment="1" applyProtection="1">
      <alignment horizontal="right" wrapText="1"/>
      <protection locked="0"/>
    </xf>
    <xf numFmtId="183" fontId="21" fillId="20" borderId="10" xfId="0" applyNumberFormat="1" applyFont="1" applyFill="1" applyBorder="1" applyProtection="1">
      <protection locked="0"/>
    </xf>
    <xf numFmtId="179" fontId="21" fillId="20" borderId="10" xfId="0" applyNumberFormat="1" applyFont="1" applyFill="1" applyBorder="1" applyAlignment="1" applyProtection="1">
      <protection locked="0"/>
    </xf>
    <xf numFmtId="179" fontId="21" fillId="10" borderId="10" xfId="0" applyNumberFormat="1" applyFont="1" applyFill="1" applyBorder="1" applyAlignment="1" applyProtection="1">
      <protection locked="0"/>
    </xf>
    <xf numFmtId="183" fontId="66" fillId="10" borderId="10" xfId="0" applyNumberFormat="1" applyFont="1" applyFill="1" applyBorder="1" applyAlignment="1" applyProtection="1">
      <protection locked="0"/>
    </xf>
    <xf numFmtId="4" fontId="79" fillId="20" borderId="10" xfId="0" applyNumberFormat="1" applyFont="1" applyFill="1" applyBorder="1" applyAlignment="1" applyProtection="1">
      <alignment horizontal="right" vertical="center" wrapText="1" readingOrder="1"/>
      <protection locked="0"/>
    </xf>
    <xf numFmtId="4" fontId="79" fillId="20" borderId="89" xfId="0" applyNumberFormat="1" applyFont="1" applyFill="1" applyBorder="1" applyAlignment="1" applyProtection="1">
      <alignment horizontal="right" vertical="center" wrapText="1" readingOrder="1"/>
      <protection locked="0"/>
    </xf>
    <xf numFmtId="4" fontId="79" fillId="20" borderId="90" xfId="0" applyNumberFormat="1" applyFont="1" applyFill="1" applyBorder="1" applyAlignment="1" applyProtection="1">
      <alignment horizontal="right" vertical="center" wrapText="1" readingOrder="1"/>
      <protection locked="0"/>
    </xf>
    <xf numFmtId="4" fontId="21" fillId="11" borderId="10" xfId="0" applyNumberFormat="1" applyFont="1" applyFill="1" applyBorder="1" applyAlignment="1" applyProtection="1">
      <alignment horizontal="right"/>
      <protection locked="0"/>
    </xf>
    <xf numFmtId="4" fontId="21" fillId="0" borderId="10" xfId="0" applyNumberFormat="1" applyFont="1" applyBorder="1" applyAlignment="1" applyProtection="1">
      <protection locked="0"/>
    </xf>
    <xf numFmtId="4" fontId="21" fillId="11" borderId="10" xfId="0" applyNumberFormat="1" applyFont="1" applyFill="1" applyBorder="1" applyAlignment="1" applyProtection="1">
      <protection locked="0"/>
    </xf>
    <xf numFmtId="2" fontId="21" fillId="10" borderId="10" xfId="0" applyNumberFormat="1" applyFont="1" applyFill="1" applyBorder="1" applyAlignment="1" applyProtection="1">
      <protection locked="0"/>
    </xf>
    <xf numFmtId="2" fontId="81" fillId="0" borderId="10" xfId="0" applyNumberFormat="1" applyFont="1" applyFill="1" applyBorder="1" applyAlignment="1" applyProtection="1">
      <alignment vertical="top" wrapText="1"/>
      <protection locked="0"/>
    </xf>
    <xf numFmtId="10" fontId="21" fillId="10" borderId="10" xfId="21" applyNumberFormat="1" applyFont="1" applyFill="1" applyBorder="1" applyAlignment="1" applyProtection="1">
      <protection locked="0"/>
    </xf>
    <xf numFmtId="10" fontId="21" fillId="20" borderId="10" xfId="21" applyNumberFormat="1" applyFont="1" applyFill="1" applyBorder="1" applyAlignment="1" applyProtection="1">
      <protection locked="0"/>
    </xf>
    <xf numFmtId="9" fontId="21" fillId="13" borderId="1" xfId="21" applyFont="1" applyFill="1" applyBorder="1" applyAlignment="1" applyProtection="1">
      <alignment horizontal="right"/>
      <protection locked="0"/>
    </xf>
    <xf numFmtId="4" fontId="21" fillId="0" borderId="0" xfId="0" applyNumberFormat="1" applyFont="1" applyAlignment="1" applyProtection="1">
      <alignment horizontal="left" vertical="top" wrapText="1"/>
      <protection locked="0"/>
    </xf>
    <xf numFmtId="2" fontId="21" fillId="10" borderId="22" xfId="19" applyNumberFormat="1" applyFont="1" applyFill="1" applyBorder="1" applyAlignment="1" applyProtection="1">
      <alignment horizontal="right"/>
      <protection locked="0"/>
    </xf>
    <xf numFmtId="0" fontId="21" fillId="20" borderId="9" xfId="0" applyFont="1" applyFill="1" applyBorder="1" applyAlignment="1" applyProtection="1">
      <alignment vertical="top" wrapText="1"/>
      <protection locked="0"/>
    </xf>
    <xf numFmtId="3" fontId="21" fillId="20" borderId="10" xfId="44" applyNumberFormat="1" applyFont="1" applyFill="1" applyBorder="1" applyAlignment="1" applyProtection="1">
      <alignment horizontal="right" vertical="center"/>
      <protection locked="0"/>
    </xf>
    <xf numFmtId="3" fontId="21" fillId="20" borderId="26" xfId="44" applyNumberFormat="1" applyFont="1" applyFill="1" applyBorder="1" applyAlignment="1" applyProtection="1">
      <alignment horizontal="right" vertical="center"/>
      <protection locked="0"/>
    </xf>
    <xf numFmtId="0" fontId="21" fillId="20" borderId="14" xfId="0" applyFont="1" applyFill="1" applyBorder="1" applyAlignment="1" applyProtection="1">
      <alignment vertical="top" wrapText="1"/>
      <protection locked="0"/>
    </xf>
    <xf numFmtId="49" fontId="21" fillId="20" borderId="74" xfId="44" applyNumberFormat="1" applyFont="1" applyFill="1" applyBorder="1" applyAlignment="1" applyProtection="1">
      <alignment horizontal="left" vertical="center" wrapText="1"/>
      <protection locked="0"/>
    </xf>
    <xf numFmtId="49" fontId="21" fillId="20" borderId="26" xfId="44" applyNumberFormat="1" applyFont="1" applyFill="1" applyBorder="1" applyAlignment="1" applyProtection="1">
      <alignment horizontal="left" vertical="center" wrapText="1"/>
      <protection locked="0"/>
    </xf>
    <xf numFmtId="3" fontId="21" fillId="20" borderId="87" xfId="44" applyNumberFormat="1" applyFont="1" applyFill="1" applyBorder="1" applyAlignment="1" applyProtection="1">
      <alignment horizontal="right" vertical="center"/>
      <protection locked="0"/>
    </xf>
    <xf numFmtId="3" fontId="21" fillId="20" borderId="0" xfId="44" applyNumberFormat="1" applyFont="1" applyFill="1" applyBorder="1" applyAlignment="1" applyProtection="1">
      <alignment horizontal="right" vertical="center"/>
      <protection locked="0"/>
    </xf>
    <xf numFmtId="49" fontId="21" fillId="20" borderId="91" xfId="44" applyNumberFormat="1" applyFont="1" applyFill="1" applyBorder="1" applyAlignment="1" applyProtection="1">
      <alignment horizontal="left" vertical="center" wrapText="1"/>
      <protection locked="0"/>
    </xf>
    <xf numFmtId="49" fontId="21" fillId="20" borderId="92" xfId="44" applyNumberFormat="1" applyFont="1" applyFill="1" applyBorder="1" applyAlignment="1" applyProtection="1">
      <alignment horizontal="left" vertical="center" wrapText="1"/>
      <protection locked="0"/>
    </xf>
    <xf numFmtId="3" fontId="21" fillId="20" borderId="19" xfId="44" applyNumberFormat="1" applyFont="1" applyFill="1" applyBorder="1" applyAlignment="1" applyProtection="1">
      <alignment horizontal="right" vertical="center"/>
      <protection locked="0"/>
    </xf>
    <xf numFmtId="49" fontId="21" fillId="20" borderId="93" xfId="44" applyNumberFormat="1" applyFont="1" applyFill="1" applyBorder="1" applyAlignment="1" applyProtection="1">
      <alignment horizontal="left" vertical="center" wrapText="1"/>
      <protection locked="0"/>
    </xf>
    <xf numFmtId="3" fontId="21" fillId="20" borderId="27" xfId="44" applyNumberFormat="1" applyFont="1" applyFill="1" applyBorder="1" applyAlignment="1" applyProtection="1">
      <alignment horizontal="right" vertical="center"/>
      <protection locked="0"/>
    </xf>
    <xf numFmtId="3" fontId="21" fillId="20" borderId="30" xfId="44" applyNumberFormat="1" applyFont="1" applyFill="1" applyBorder="1" applyAlignment="1" applyProtection="1">
      <alignment horizontal="right" vertical="center"/>
      <protection locked="0"/>
    </xf>
    <xf numFmtId="3" fontId="21" fillId="20" borderId="94" xfId="44" applyNumberFormat="1" applyFont="1" applyFill="1" applyBorder="1" applyAlignment="1" applyProtection="1">
      <alignment horizontal="right" vertical="center"/>
      <protection locked="0"/>
    </xf>
    <xf numFmtId="0" fontId="21" fillId="29" borderId="16" xfId="0" applyFont="1" applyFill="1" applyBorder="1" applyAlignment="1" applyProtection="1">
      <alignment vertical="top" wrapText="1"/>
      <protection locked="0"/>
    </xf>
    <xf numFmtId="4" fontId="23" fillId="17" borderId="12" xfId="0" applyNumberFormat="1" applyFont="1" applyFill="1" applyBorder="1" applyAlignment="1" applyProtection="1">
      <alignment horizontal="center"/>
    </xf>
    <xf numFmtId="4" fontId="23" fillId="17" borderId="20" xfId="0" applyNumberFormat="1" applyFont="1" applyFill="1" applyBorder="1" applyAlignment="1" applyProtection="1">
      <alignment horizontal="center"/>
    </xf>
    <xf numFmtId="4" fontId="23" fillId="17" borderId="23" xfId="0" applyNumberFormat="1" applyFont="1" applyFill="1" applyBorder="1" applyAlignment="1" applyProtection="1">
      <alignment horizontal="center"/>
    </xf>
    <xf numFmtId="0" fontId="0" fillId="8" borderId="10" xfId="0" applyFont="1" applyFill="1" applyBorder="1" applyAlignment="1" applyProtection="1">
      <alignment vertical="top" wrapText="1"/>
    </xf>
    <xf numFmtId="0" fontId="25" fillId="0" borderId="10" xfId="0" applyFont="1" applyBorder="1" applyAlignment="1" applyProtection="1">
      <alignment vertical="top" wrapText="1"/>
    </xf>
    <xf numFmtId="0" fontId="23" fillId="0" borderId="10" xfId="0" applyFont="1" applyBorder="1" applyAlignment="1" applyProtection="1">
      <alignment vertical="top" wrapText="1"/>
    </xf>
    <xf numFmtId="173" fontId="23" fillId="0" borderId="10" xfId="0" applyNumberFormat="1" applyFont="1" applyBorder="1" applyAlignment="1" applyProtection="1">
      <alignment vertical="top" wrapText="1"/>
    </xf>
    <xf numFmtId="10" fontId="23" fillId="0" borderId="10" xfId="0" applyNumberFormat="1" applyFont="1" applyBorder="1" applyAlignment="1" applyProtection="1">
      <alignment vertical="top" wrapText="1"/>
    </xf>
    <xf numFmtId="0" fontId="21" fillId="0" borderId="0" xfId="0" applyFont="1" applyAlignment="1" applyProtection="1">
      <alignment vertical="top" wrapText="1"/>
    </xf>
    <xf numFmtId="3" fontId="21" fillId="0" borderId="0" xfId="0" applyNumberFormat="1" applyFont="1" applyAlignment="1" applyProtection="1">
      <alignment vertical="top" wrapText="1"/>
    </xf>
    <xf numFmtId="0" fontId="21" fillId="0" borderId="0" xfId="0" applyFont="1" applyFill="1" applyAlignment="1" applyProtection="1">
      <alignment vertical="top" wrapText="1"/>
    </xf>
    <xf numFmtId="0" fontId="21" fillId="3" borderId="0" xfId="0" applyFont="1" applyFill="1" applyAlignment="1" applyProtection="1">
      <alignment vertical="top" wrapText="1"/>
    </xf>
    <xf numFmtId="0" fontId="21" fillId="10" borderId="10" xfId="19" applyNumberFormat="1" applyFont="1" applyFill="1" applyBorder="1" applyAlignment="1" applyProtection="1">
      <alignment horizontal="center"/>
    </xf>
    <xf numFmtId="0" fontId="21" fillId="0" borderId="0" xfId="0" applyFont="1" applyAlignment="1" applyProtection="1">
      <alignment vertical="top"/>
    </xf>
    <xf numFmtId="0" fontId="21" fillId="3" borderId="10" xfId="19" applyNumberFormat="1" applyFont="1" applyFill="1" applyBorder="1" applyAlignment="1" applyProtection="1">
      <alignment horizontal="center"/>
    </xf>
    <xf numFmtId="0" fontId="63" fillId="0" borderId="0" xfId="19" applyFont="1" applyAlignment="1" applyProtection="1">
      <alignment vertical="top" wrapText="1"/>
    </xf>
    <xf numFmtId="0" fontId="22" fillId="22" borderId="10" xfId="0" applyFont="1" applyFill="1" applyBorder="1" applyAlignment="1" applyProtection="1">
      <alignment horizontal="center" vertical="top" wrapText="1"/>
    </xf>
    <xf numFmtId="0" fontId="21" fillId="17" borderId="0" xfId="0" applyFont="1" applyFill="1" applyBorder="1" applyAlignment="1" applyProtection="1">
      <alignment vertical="top" wrapText="1"/>
    </xf>
    <xf numFmtId="0" fontId="21" fillId="0" borderId="27" xfId="0" applyFont="1" applyFill="1" applyBorder="1" applyAlignment="1" applyProtection="1">
      <alignment vertical="top" wrapText="1"/>
    </xf>
    <xf numFmtId="0" fontId="21" fillId="0" borderId="10" xfId="0" applyFont="1" applyFill="1" applyBorder="1" applyAlignment="1" applyProtection="1">
      <alignment vertical="top" wrapText="1"/>
    </xf>
    <xf numFmtId="0" fontId="21" fillId="0" borderId="0" xfId="0" applyFont="1" applyAlignment="1" applyProtection="1">
      <alignment horizontal="left" vertical="top" wrapText="1"/>
    </xf>
    <xf numFmtId="0" fontId="21" fillId="0" borderId="0" xfId="0" applyFont="1" applyBorder="1" applyAlignment="1" applyProtection="1">
      <alignment horizontal="left" vertical="top" wrapText="1"/>
    </xf>
    <xf numFmtId="0" fontId="21" fillId="0" borderId="0" xfId="0" applyFont="1" applyBorder="1" applyAlignment="1" applyProtection="1">
      <alignment vertical="top" wrapText="1"/>
    </xf>
    <xf numFmtId="0" fontId="21" fillId="0" borderId="12" xfId="0" applyFont="1" applyBorder="1" applyAlignment="1" applyProtection="1">
      <alignment vertical="top" wrapText="1"/>
    </xf>
    <xf numFmtId="0" fontId="22" fillId="3" borderId="16" xfId="2" applyNumberFormat="1" applyFont="1" applyBorder="1" applyAlignment="1" applyProtection="1">
      <alignment horizontal="center"/>
    </xf>
    <xf numFmtId="0" fontId="48" fillId="0" borderId="16" xfId="0" applyFont="1" applyBorder="1" applyAlignment="1" applyProtection="1">
      <alignment wrapText="1"/>
    </xf>
    <xf numFmtId="0" fontId="21" fillId="0" borderId="15" xfId="0" applyFont="1" applyBorder="1" applyAlignment="1" applyProtection="1">
      <alignment vertical="top" wrapText="1"/>
    </xf>
    <xf numFmtId="0" fontId="21" fillId="0" borderId="9" xfId="0" applyFont="1" applyBorder="1" applyAlignment="1" applyProtection="1">
      <alignment vertical="top" wrapText="1"/>
    </xf>
    <xf numFmtId="0" fontId="22" fillId="0" borderId="16" xfId="0" applyFont="1" applyBorder="1" applyAlignment="1" applyProtection="1">
      <alignment wrapText="1"/>
    </xf>
    <xf numFmtId="4" fontId="22" fillId="12" borderId="16" xfId="0" applyNumberFormat="1" applyFont="1" applyFill="1" applyBorder="1" applyAlignment="1" applyProtection="1">
      <alignment horizontal="right"/>
    </xf>
    <xf numFmtId="0" fontId="65" fillId="0" borderId="0" xfId="0" applyFont="1" applyAlignment="1" applyProtection="1">
      <alignment vertical="top" wrapText="1"/>
    </xf>
    <xf numFmtId="0" fontId="22" fillId="3" borderId="10" xfId="2" applyNumberFormat="1" applyFont="1" applyFill="1" applyBorder="1" applyAlignment="1" applyProtection="1">
      <alignment horizontal="center"/>
    </xf>
    <xf numFmtId="0" fontId="21" fillId="17" borderId="10" xfId="0" applyFont="1" applyFill="1" applyBorder="1" applyAlignment="1" applyProtection="1">
      <alignment vertical="top" wrapText="1"/>
    </xf>
    <xf numFmtId="4" fontId="21" fillId="22" borderId="88" xfId="19" applyNumberFormat="1" applyFont="1" applyFill="1" applyBorder="1" applyAlignment="1" applyProtection="1"/>
    <xf numFmtId="0" fontId="21" fillId="0" borderId="10" xfId="0" applyFont="1" applyBorder="1" applyAlignment="1" applyProtection="1">
      <alignment vertical="top" wrapText="1"/>
    </xf>
    <xf numFmtId="0" fontId="22" fillId="17" borderId="10" xfId="0" applyFont="1" applyFill="1" applyBorder="1" applyAlignment="1" applyProtection="1">
      <alignment vertical="top" wrapText="1"/>
    </xf>
    <xf numFmtId="0" fontId="21" fillId="0" borderId="0" xfId="0" applyFont="1" applyFill="1" applyBorder="1" applyAlignment="1" applyProtection="1">
      <alignment vertical="top" wrapText="1"/>
    </xf>
    <xf numFmtId="0" fontId="22" fillId="0" borderId="0" xfId="0" applyFont="1" applyFill="1" applyBorder="1" applyAlignment="1" applyProtection="1">
      <alignment horizontal="center" vertical="top" wrapText="1"/>
    </xf>
    <xf numFmtId="0" fontId="21" fillId="0" borderId="9" xfId="0" applyFont="1" applyFill="1" applyBorder="1" applyAlignment="1" applyProtection="1">
      <alignment horizontal="left"/>
    </xf>
    <xf numFmtId="0" fontId="21" fillId="0" borderId="18" xfId="0" applyFont="1" applyFill="1" applyBorder="1" applyAlignment="1" applyProtection="1">
      <alignment vertical="top" wrapText="1"/>
    </xf>
    <xf numFmtId="0" fontId="21" fillId="0" borderId="10" xfId="0" applyFont="1" applyFill="1" applyBorder="1" applyAlignment="1" applyProtection="1">
      <alignment horizontal="left"/>
    </xf>
    <xf numFmtId="0" fontId="22" fillId="16" borderId="10" xfId="2" applyNumberFormat="1" applyFont="1" applyFill="1" applyBorder="1" applyAlignment="1" applyProtection="1">
      <alignment horizontal="center"/>
    </xf>
    <xf numFmtId="0" fontId="48" fillId="0" borderId="10" xfId="0" applyFont="1" applyFill="1" applyBorder="1" applyAlignment="1" applyProtection="1">
      <alignment vertical="top" wrapText="1"/>
    </xf>
    <xf numFmtId="0" fontId="49" fillId="0" borderId="10" xfId="0" applyFont="1" applyFill="1" applyBorder="1" applyAlignment="1" applyProtection="1">
      <alignment vertical="top" wrapText="1"/>
    </xf>
    <xf numFmtId="4" fontId="49" fillId="0" borderId="10" xfId="0" applyNumberFormat="1" applyFont="1" applyBorder="1" applyAlignment="1" applyProtection="1"/>
    <xf numFmtId="4" fontId="21" fillId="0" borderId="10" xfId="0" applyNumberFormat="1" applyFont="1" applyBorder="1" applyAlignment="1" applyProtection="1"/>
    <xf numFmtId="0" fontId="61" fillId="0" borderId="0" xfId="0" applyFont="1" applyFill="1" applyBorder="1" applyAlignment="1" applyProtection="1">
      <alignment vertical="top" wrapText="1"/>
    </xf>
    <xf numFmtId="0" fontId="66" fillId="0" borderId="0" xfId="0" applyFont="1" applyAlignment="1" applyProtection="1">
      <alignment vertical="top" wrapText="1"/>
    </xf>
    <xf numFmtId="0" fontId="21" fillId="0" borderId="0" xfId="0" applyFont="1" applyFill="1" applyAlignment="1" applyProtection="1">
      <alignment horizontal="left" vertical="top" wrapText="1"/>
    </xf>
    <xf numFmtId="3" fontId="21" fillId="0" borderId="0" xfId="2" applyNumberFormat="1" applyFont="1" applyFill="1" applyBorder="1" applyAlignment="1" applyProtection="1">
      <alignment horizontal="right"/>
    </xf>
    <xf numFmtId="0" fontId="67" fillId="0" borderId="25" xfId="0" applyFont="1" applyBorder="1" applyAlignment="1" applyProtection="1">
      <alignment vertical="top" wrapText="1"/>
    </xf>
    <xf numFmtId="0" fontId="22" fillId="3" borderId="27" xfId="2" applyNumberFormat="1" applyFont="1" applyFill="1" applyBorder="1" applyAlignment="1" applyProtection="1">
      <alignment horizontal="center"/>
    </xf>
    <xf numFmtId="0" fontId="64" fillId="0" borderId="74" xfId="0" applyFont="1" applyBorder="1" applyAlignment="1" applyProtection="1">
      <alignment horizontal="left" vertical="top" wrapText="1"/>
    </xf>
    <xf numFmtId="0" fontId="66" fillId="0" borderId="12" xfId="0" applyFont="1" applyBorder="1" applyAlignment="1" applyProtection="1">
      <alignment vertical="top" wrapText="1"/>
    </xf>
    <xf numFmtId="0" fontId="66" fillId="0" borderId="14" xfId="0" applyFont="1" applyBorder="1" applyAlignment="1" applyProtection="1">
      <alignment vertical="top" wrapText="1"/>
    </xf>
    <xf numFmtId="0" fontId="67" fillId="0" borderId="26" xfId="0" applyFont="1" applyBorder="1" applyAlignment="1" applyProtection="1">
      <alignment vertical="top" wrapText="1"/>
    </xf>
    <xf numFmtId="0" fontId="66" fillId="0" borderId="9" xfId="0" applyFont="1" applyBorder="1" applyAlignment="1" applyProtection="1">
      <alignment vertical="top" wrapText="1"/>
    </xf>
    <xf numFmtId="0" fontId="69" fillId="0" borderId="0" xfId="19" applyFont="1" applyProtection="1">
      <alignment vertical="top"/>
    </xf>
    <xf numFmtId="0" fontId="64" fillId="0" borderId="0" xfId="0" applyFont="1" applyAlignment="1" applyProtection="1">
      <alignment vertical="top" wrapText="1"/>
    </xf>
    <xf numFmtId="0" fontId="22" fillId="21" borderId="86" xfId="0" applyFont="1" applyFill="1" applyBorder="1" applyAlignment="1" applyProtection="1">
      <alignment horizontal="center" vertical="center"/>
    </xf>
    <xf numFmtId="0" fontId="22" fillId="21" borderId="85" xfId="0" applyFont="1" applyFill="1" applyBorder="1" applyAlignment="1" applyProtection="1">
      <alignment horizontal="center" vertical="center"/>
    </xf>
    <xf numFmtId="0" fontId="22" fillId="21" borderId="10" xfId="0" applyFont="1" applyFill="1" applyBorder="1" applyAlignment="1" applyProtection="1">
      <alignment horizontal="center" vertical="center"/>
    </xf>
    <xf numFmtId="0" fontId="68" fillId="0" borderId="0" xfId="19" applyFont="1" applyProtection="1">
      <alignment vertical="top"/>
    </xf>
    <xf numFmtId="10" fontId="68" fillId="0" borderId="10" xfId="0" applyNumberFormat="1" applyFont="1" applyBorder="1" applyAlignment="1" applyProtection="1">
      <alignment horizontal="center" vertical="top" wrapText="1"/>
    </xf>
    <xf numFmtId="0" fontId="71" fillId="3" borderId="0" xfId="0" applyFont="1" applyFill="1" applyAlignment="1" applyProtection="1">
      <alignment horizontal="center" vertical="top" wrapText="1"/>
    </xf>
    <xf numFmtId="0" fontId="22" fillId="21" borderId="21" xfId="0" applyFont="1" applyFill="1" applyBorder="1" applyAlignment="1" applyProtection="1">
      <alignment horizontal="center" vertical="center"/>
    </xf>
    <xf numFmtId="0" fontId="22" fillId="21" borderId="14" xfId="0" applyFont="1" applyFill="1" applyBorder="1" applyAlignment="1" applyProtection="1">
      <alignment horizontal="center" vertical="center"/>
    </xf>
    <xf numFmtId="0" fontId="66" fillId="0" borderId="10" xfId="0" applyFont="1" applyBorder="1" applyAlignment="1" applyProtection="1">
      <alignment vertical="top" wrapText="1"/>
    </xf>
    <xf numFmtId="0" fontId="72" fillId="0" borderId="0" xfId="0" applyFont="1" applyAlignment="1" applyProtection="1">
      <alignment horizontal="left" vertical="top" wrapText="1" indent="1"/>
    </xf>
    <xf numFmtId="43" fontId="72" fillId="0" borderId="0" xfId="4" applyNumberFormat="1" applyFont="1" applyAlignment="1" applyProtection="1">
      <alignment vertical="top" wrapText="1"/>
    </xf>
    <xf numFmtId="0" fontId="21" fillId="0" borderId="0" xfId="0" applyFont="1" applyFill="1" applyBorder="1" applyAlignment="1" applyProtection="1">
      <alignment horizontal="center" vertical="top" wrapText="1"/>
    </xf>
    <xf numFmtId="0" fontId="66" fillId="0" borderId="10" xfId="0" applyFont="1" applyFill="1" applyBorder="1" applyAlignment="1" applyProtection="1">
      <alignment vertical="top" wrapText="1"/>
    </xf>
    <xf numFmtId="0" fontId="21" fillId="17" borderId="0" xfId="0" applyFont="1" applyFill="1" applyAlignment="1" applyProtection="1">
      <alignment vertical="top" wrapText="1"/>
    </xf>
    <xf numFmtId="4" fontId="65" fillId="0" borderId="0" xfId="0" applyNumberFormat="1" applyFont="1" applyAlignment="1" applyProtection="1">
      <alignment vertical="top" wrapText="1"/>
    </xf>
    <xf numFmtId="0" fontId="64" fillId="0" borderId="74" xfId="0" applyFont="1" applyBorder="1" applyAlignment="1" applyProtection="1">
      <alignment vertical="top" wrapText="1"/>
    </xf>
    <xf numFmtId="0" fontId="22" fillId="21" borderId="22" xfId="0" applyFont="1" applyFill="1" applyBorder="1" applyAlignment="1" applyProtection="1">
      <alignment horizontal="center" vertical="center"/>
    </xf>
    <xf numFmtId="0" fontId="21" fillId="0" borderId="0" xfId="0" applyFont="1" applyFill="1" applyBorder="1" applyAlignment="1" applyProtection="1">
      <alignment horizontal="left" vertical="top" wrapText="1"/>
    </xf>
    <xf numFmtId="170" fontId="21" fillId="0" borderId="10" xfId="4" applyNumberFormat="1" applyFont="1" applyBorder="1" applyAlignment="1" applyProtection="1">
      <alignment vertical="top" wrapText="1"/>
    </xf>
    <xf numFmtId="0" fontId="22" fillId="21" borderId="23" xfId="0" applyFont="1" applyFill="1" applyBorder="1" applyAlignment="1" applyProtection="1">
      <alignment horizontal="center" vertical="center"/>
    </xf>
    <xf numFmtId="0" fontId="22" fillId="21" borderId="8" xfId="0" applyFont="1" applyFill="1" applyBorder="1" applyAlignment="1" applyProtection="1">
      <alignment horizontal="center" vertical="center"/>
    </xf>
    <xf numFmtId="0" fontId="22" fillId="21" borderId="27" xfId="0" applyFont="1" applyFill="1" applyBorder="1" applyAlignment="1" applyProtection="1">
      <alignment horizontal="center" vertical="center"/>
    </xf>
    <xf numFmtId="0" fontId="22" fillId="21" borderId="10" xfId="0" applyFont="1" applyFill="1" applyBorder="1" applyAlignment="1" applyProtection="1">
      <alignment horizontal="center" vertical="top" wrapText="1"/>
    </xf>
    <xf numFmtId="0" fontId="21" fillId="22" borderId="10" xfId="0" applyFont="1" applyFill="1" applyBorder="1" applyAlignment="1" applyProtection="1">
      <alignment vertical="top" wrapText="1"/>
    </xf>
    <xf numFmtId="0" fontId="0" fillId="0" borderId="10" xfId="0" applyFont="1" applyBorder="1" applyAlignment="1" applyProtection="1">
      <alignment vertical="top" wrapText="1"/>
    </xf>
    <xf numFmtId="181" fontId="0" fillId="0" borderId="10" xfId="0" applyNumberFormat="1" applyFont="1" applyBorder="1" applyAlignment="1" applyProtection="1">
      <alignment vertical="top" wrapText="1"/>
    </xf>
    <xf numFmtId="3" fontId="21" fillId="11" borderId="25" xfId="0" applyNumberFormat="1" applyFont="1" applyFill="1" applyBorder="1" applyAlignment="1" applyProtection="1">
      <alignment horizontal="center"/>
      <protection locked="0"/>
    </xf>
    <xf numFmtId="3" fontId="21" fillId="11" borderId="75" xfId="0" applyNumberFormat="1" applyFont="1" applyFill="1" applyBorder="1" applyAlignment="1" applyProtection="1">
      <alignment horizontal="center"/>
      <protection locked="0"/>
    </xf>
    <xf numFmtId="3" fontId="21" fillId="11" borderId="26" xfId="0" applyNumberFormat="1" applyFont="1" applyFill="1" applyBorder="1" applyAlignment="1" applyProtection="1">
      <alignment horizontal="center"/>
      <protection locked="0"/>
    </xf>
    <xf numFmtId="3" fontId="21" fillId="11" borderId="19" xfId="0" applyNumberFormat="1" applyFont="1" applyFill="1" applyBorder="1" applyAlignment="1" applyProtection="1">
      <alignment horizontal="center"/>
      <protection locked="0"/>
    </xf>
    <xf numFmtId="3" fontId="21" fillId="29" borderId="26" xfId="0" applyNumberFormat="1" applyFont="1" applyFill="1" applyBorder="1" applyAlignment="1" applyProtection="1">
      <alignment horizontal="center" wrapText="1"/>
      <protection locked="0"/>
    </xf>
    <xf numFmtId="3" fontId="21" fillId="29" borderId="19" xfId="0" applyNumberFormat="1" applyFont="1" applyFill="1" applyBorder="1" applyAlignment="1" applyProtection="1">
      <alignment horizontal="center" wrapText="1"/>
      <protection locked="0"/>
    </xf>
    <xf numFmtId="0" fontId="21" fillId="20" borderId="10" xfId="19" applyNumberFormat="1" applyFont="1" applyFill="1" applyBorder="1" applyAlignment="1" applyProtection="1">
      <alignment horizontal="center"/>
      <protection locked="0"/>
    </xf>
    <xf numFmtId="0" fontId="21" fillId="10" borderId="10" xfId="19" applyNumberFormat="1" applyFont="1" applyFill="1" applyBorder="1" applyAlignment="1" applyProtection="1">
      <alignment horizontal="center"/>
      <protection locked="0"/>
    </xf>
    <xf numFmtId="0" fontId="64" fillId="0" borderId="82" xfId="0" applyFont="1" applyBorder="1" applyAlignment="1" applyProtection="1">
      <alignment horizontal="left" vertical="top" wrapText="1"/>
      <protection locked="0"/>
    </xf>
    <xf numFmtId="0" fontId="64" fillId="0" borderId="0" xfId="0" applyFont="1" applyAlignment="1" applyProtection="1">
      <alignment horizontal="left" vertical="top" wrapText="1"/>
      <protection locked="0"/>
    </xf>
    <xf numFmtId="0" fontId="64" fillId="0" borderId="0" xfId="0" applyFont="1" applyAlignment="1" applyProtection="1">
      <alignment horizontal="left" vertical="top" wrapText="1"/>
    </xf>
    <xf numFmtId="0" fontId="63" fillId="0" borderId="0" xfId="19" applyFont="1" applyAlignment="1" applyProtection="1">
      <alignment horizontal="left" vertical="top" wrapText="1"/>
    </xf>
    <xf numFmtId="0" fontId="22" fillId="22" borderId="10" xfId="0" applyFont="1" applyFill="1" applyBorder="1" applyAlignment="1" applyProtection="1">
      <alignment horizontal="center" vertical="top" wrapText="1"/>
    </xf>
    <xf numFmtId="0" fontId="64" fillId="0" borderId="82" xfId="0" applyFont="1" applyBorder="1" applyAlignment="1" applyProtection="1">
      <alignment horizontal="left" vertical="top" wrapText="1"/>
    </xf>
    <xf numFmtId="0" fontId="64" fillId="0" borderId="52" xfId="0" applyFont="1" applyBorder="1" applyAlignment="1" applyProtection="1">
      <alignment horizontal="left" vertical="top" wrapText="1"/>
    </xf>
    <xf numFmtId="0" fontId="64" fillId="0" borderId="74" xfId="0" applyFont="1" applyBorder="1" applyAlignment="1" applyProtection="1">
      <alignment horizontal="left" vertical="top" wrapText="1"/>
    </xf>
    <xf numFmtId="0" fontId="64" fillId="0" borderId="60" xfId="0" applyFont="1" applyBorder="1" applyAlignment="1" applyProtection="1">
      <alignment horizontal="left" vertical="top" wrapText="1"/>
      <protection locked="0"/>
    </xf>
    <xf numFmtId="3" fontId="21" fillId="29" borderId="10" xfId="0" applyNumberFormat="1" applyFont="1" applyFill="1" applyBorder="1" applyAlignment="1" applyProtection="1">
      <alignment horizontal="center" vertical="center"/>
      <protection locked="0"/>
    </xf>
    <xf numFmtId="3" fontId="21" fillId="29" borderId="18" xfId="0" applyNumberFormat="1" applyFont="1" applyFill="1" applyBorder="1" applyAlignment="1" applyProtection="1">
      <alignment horizontal="center" vertical="center"/>
      <protection locked="0"/>
    </xf>
    <xf numFmtId="3" fontId="21" fillId="29" borderId="26" xfId="0" applyNumberFormat="1" applyFont="1" applyFill="1" applyBorder="1" applyAlignment="1" applyProtection="1">
      <alignment horizontal="center" vertical="center"/>
      <protection locked="0"/>
    </xf>
    <xf numFmtId="3" fontId="21" fillId="29" borderId="19" xfId="0" applyNumberFormat="1" applyFont="1" applyFill="1" applyBorder="1" applyAlignment="1" applyProtection="1">
      <alignment horizontal="center" vertical="center"/>
      <protection locked="0"/>
    </xf>
    <xf numFmtId="0" fontId="22" fillId="22" borderId="18" xfId="0" applyFont="1" applyFill="1" applyBorder="1" applyAlignment="1" applyProtection="1">
      <alignment horizontal="center" vertical="top" wrapText="1"/>
    </xf>
    <xf numFmtId="0" fontId="22" fillId="22" borderId="26" xfId="0" applyFont="1" applyFill="1" applyBorder="1" applyAlignment="1" applyProtection="1">
      <alignment horizontal="center" vertical="top" wrapText="1"/>
    </xf>
    <xf numFmtId="0" fontId="22" fillId="22" borderId="19" xfId="0" applyFont="1" applyFill="1" applyBorder="1" applyAlignment="1" applyProtection="1">
      <alignment horizontal="center" vertical="top" wrapText="1"/>
    </xf>
    <xf numFmtId="0" fontId="64" fillId="0" borderId="8" xfId="0" applyFont="1" applyBorder="1" applyAlignment="1" applyProtection="1">
      <alignment horizontal="left" vertical="top" wrapText="1"/>
      <protection locked="0"/>
    </xf>
    <xf numFmtId="0" fontId="64" fillId="0" borderId="0" xfId="0" applyFont="1" applyBorder="1" applyAlignment="1" applyProtection="1">
      <alignment horizontal="left" vertical="top" wrapText="1"/>
    </xf>
    <xf numFmtId="0" fontId="22" fillId="15" borderId="18" xfId="0" applyFont="1" applyFill="1" applyBorder="1" applyAlignment="1" applyProtection="1">
      <alignment horizontal="center" vertical="top" wrapText="1"/>
    </xf>
    <xf numFmtId="0" fontId="22" fillId="15" borderId="26" xfId="0" applyFont="1" applyFill="1" applyBorder="1" applyAlignment="1" applyProtection="1">
      <alignment horizontal="center" vertical="top" wrapText="1"/>
    </xf>
    <xf numFmtId="0" fontId="22" fillId="15" borderId="19" xfId="0" applyFont="1" applyFill="1" applyBorder="1" applyAlignment="1" applyProtection="1">
      <alignment horizontal="center" vertical="top" wrapText="1"/>
    </xf>
    <xf numFmtId="0" fontId="48" fillId="22" borderId="10" xfId="0" applyFont="1" applyFill="1" applyBorder="1" applyAlignment="1" applyProtection="1">
      <alignment horizontal="center"/>
    </xf>
    <xf numFmtId="3" fontId="21" fillId="29" borderId="18" xfId="2" applyNumberFormat="1" applyFont="1" applyFill="1" applyBorder="1" applyAlignment="1" applyProtection="1">
      <alignment horizontal="center"/>
      <protection locked="0"/>
    </xf>
    <xf numFmtId="3" fontId="21" fillId="29" borderId="26" xfId="2" applyNumberFormat="1" applyFont="1" applyFill="1" applyBorder="1" applyAlignment="1" applyProtection="1">
      <alignment horizontal="center"/>
      <protection locked="0"/>
    </xf>
    <xf numFmtId="3" fontId="21" fillId="29" borderId="19" xfId="2" applyNumberFormat="1" applyFont="1" applyFill="1" applyBorder="1" applyAlignment="1" applyProtection="1">
      <alignment horizontal="center"/>
      <protection locked="0"/>
    </xf>
    <xf numFmtId="0" fontId="22" fillId="22" borderId="18" xfId="0" applyFont="1" applyFill="1" applyBorder="1" applyAlignment="1" applyProtection="1">
      <alignment horizontal="center" vertical="top" wrapText="1"/>
      <protection locked="0"/>
    </xf>
    <xf numFmtId="0" fontId="22" fillId="22" borderId="26" xfId="0" applyFont="1" applyFill="1" applyBorder="1" applyAlignment="1" applyProtection="1">
      <alignment horizontal="center" vertical="top" wrapText="1"/>
      <protection locked="0"/>
    </xf>
    <xf numFmtId="0" fontId="22" fillId="22" borderId="19" xfId="0" applyFont="1" applyFill="1" applyBorder="1" applyAlignment="1" applyProtection="1">
      <alignment horizontal="center" vertical="top" wrapText="1"/>
      <protection locked="0"/>
    </xf>
    <xf numFmtId="0" fontId="64" fillId="0" borderId="52" xfId="0" applyFont="1" applyBorder="1" applyAlignment="1" applyProtection="1">
      <alignment horizontal="left" vertical="top" wrapText="1"/>
      <protection locked="0"/>
    </xf>
    <xf numFmtId="0" fontId="64" fillId="0" borderId="74" xfId="0" applyFont="1" applyBorder="1" applyAlignment="1" applyProtection="1">
      <alignment horizontal="left" vertical="top" wrapText="1"/>
      <protection locked="0"/>
    </xf>
    <xf numFmtId="0" fontId="44" fillId="8" borderId="0" xfId="0" applyFont="1" applyFill="1" applyBorder="1" applyAlignment="1" applyProtection="1">
      <alignment wrapText="1"/>
    </xf>
    <xf numFmtId="0" fontId="47" fillId="0" borderId="0" xfId="0" applyFont="1" applyAlignment="1" applyProtection="1">
      <alignment wrapText="1"/>
    </xf>
    <xf numFmtId="0" fontId="22" fillId="0" borderId="79" xfId="0" applyFont="1" applyFill="1" applyBorder="1" applyAlignment="1" applyProtection="1">
      <alignment horizontal="center" vertical="center" wrapText="1"/>
    </xf>
    <xf numFmtId="0" fontId="22" fillId="0" borderId="29" xfId="0" applyFont="1" applyFill="1" applyBorder="1" applyAlignment="1" applyProtection="1">
      <alignment horizontal="center" vertical="center" wrapText="1"/>
    </xf>
    <xf numFmtId="0" fontId="22" fillId="8" borderId="26" xfId="0" applyFont="1" applyFill="1" applyBorder="1" applyAlignment="1" applyProtection="1">
      <alignment horizontal="center" vertical="center"/>
    </xf>
    <xf numFmtId="0" fontId="22" fillId="8" borderId="79" xfId="0" applyFont="1" applyFill="1" applyBorder="1" applyAlignment="1" applyProtection="1">
      <alignment horizontal="center" vertical="center" wrapText="1"/>
    </xf>
    <xf numFmtId="0" fontId="22" fillId="8" borderId="29" xfId="0" applyFont="1" applyFill="1" applyBorder="1" applyAlignment="1" applyProtection="1">
      <alignment horizontal="center" vertical="center" wrapText="1"/>
    </xf>
    <xf numFmtId="0" fontId="56" fillId="8" borderId="78" xfId="0" applyFont="1" applyFill="1" applyBorder="1" applyAlignment="1" applyProtection="1">
      <alignment horizontal="center" vertical="center" wrapText="1"/>
    </xf>
    <xf numFmtId="0" fontId="56" fillId="8" borderId="33" xfId="0" applyFont="1" applyFill="1" applyBorder="1" applyAlignment="1" applyProtection="1">
      <alignment horizontal="center" vertical="center" wrapText="1"/>
    </xf>
    <xf numFmtId="0" fontId="56" fillId="0" borderId="76" xfId="0" applyFont="1" applyBorder="1" applyAlignment="1" applyProtection="1">
      <alignment horizontal="center" vertical="center" wrapText="1"/>
    </xf>
    <xf numFmtId="0" fontId="56" fillId="0" borderId="61" xfId="0" applyFont="1" applyBorder="1" applyAlignment="1" applyProtection="1">
      <alignment horizontal="center" vertical="center" wrapText="1"/>
    </xf>
    <xf numFmtId="0" fontId="56" fillId="8" borderId="77" xfId="0" applyFont="1" applyFill="1" applyBorder="1" applyAlignment="1" applyProtection="1">
      <alignment horizontal="center" vertical="center" wrapText="1"/>
    </xf>
    <xf numFmtId="0" fontId="56" fillId="8" borderId="45" xfId="0" applyFont="1" applyFill="1" applyBorder="1" applyAlignment="1" applyProtection="1">
      <alignment horizontal="center" vertical="center" wrapText="1"/>
    </xf>
    <xf numFmtId="0" fontId="16" fillId="0" borderId="77" xfId="0" applyFont="1" applyBorder="1" applyAlignment="1" applyProtection="1">
      <alignment horizontal="center" vertical="center" wrapText="1"/>
    </xf>
    <xf numFmtId="0" fontId="16" fillId="0" borderId="62" xfId="0" applyFont="1" applyBorder="1" applyAlignment="1" applyProtection="1">
      <alignment horizontal="center" vertical="center" wrapText="1"/>
    </xf>
    <xf numFmtId="0" fontId="45" fillId="0" borderId="0" xfId="0" applyFont="1" applyFill="1" applyBorder="1" applyAlignment="1" applyProtection="1">
      <alignment horizontal="left" vertical="center" wrapText="1"/>
    </xf>
    <xf numFmtId="0" fontId="58" fillId="0" borderId="10" xfId="0" applyFont="1" applyFill="1" applyBorder="1" applyAlignment="1" applyProtection="1">
      <alignment horizontal="center" vertical="center" wrapText="1"/>
    </xf>
    <xf numFmtId="0" fontId="57" fillId="0" borderId="10" xfId="0" applyFont="1" applyFill="1" applyBorder="1" applyAlignment="1" applyProtection="1">
      <alignment horizontal="center" wrapText="1"/>
    </xf>
    <xf numFmtId="0" fontId="56" fillId="8" borderId="10" xfId="0" applyFont="1" applyFill="1" applyBorder="1" applyAlignment="1" applyProtection="1">
      <alignment horizontal="center" vertical="center" wrapText="1"/>
    </xf>
    <xf numFmtId="0" fontId="22" fillId="8" borderId="80" xfId="0" applyFont="1" applyFill="1" applyBorder="1" applyAlignment="1" applyProtection="1">
      <alignment horizontal="center" vertical="center"/>
    </xf>
    <xf numFmtId="0" fontId="62" fillId="8" borderId="0" xfId="0" applyFont="1" applyFill="1" applyBorder="1" applyAlignment="1" applyProtection="1">
      <alignment horizontal="center"/>
    </xf>
    <xf numFmtId="0" fontId="76" fillId="0" borderId="0" xfId="0" applyFont="1" applyAlignment="1" applyProtection="1">
      <alignment horizontal="left" vertical="top" wrapText="1"/>
    </xf>
    <xf numFmtId="2" fontId="25" fillId="0" borderId="10" xfId="0" applyNumberFormat="1" applyFont="1" applyBorder="1" applyAlignment="1" applyProtection="1">
      <alignment horizontal="center"/>
    </xf>
    <xf numFmtId="3" fontId="25" fillId="0" borderId="0" xfId="0" applyNumberFormat="1" applyFont="1" applyAlignment="1" applyProtection="1">
      <alignment horizontal="center" vertical="top" wrapText="1"/>
    </xf>
    <xf numFmtId="0" fontId="62" fillId="0" borderId="0" xfId="0" applyFont="1" applyAlignment="1" applyProtection="1">
      <alignment horizontal="left" vertical="top" wrapText="1"/>
    </xf>
    <xf numFmtId="10" fontId="25" fillId="0" borderId="10" xfId="0" applyNumberFormat="1" applyFont="1" applyBorder="1" applyAlignment="1" applyProtection="1">
      <alignment horizontal="center"/>
    </xf>
    <xf numFmtId="4" fontId="25" fillId="0" borderId="10" xfId="0" applyNumberFormat="1" applyFont="1" applyBorder="1" applyAlignment="1" applyProtection="1">
      <alignment horizontal="center"/>
    </xf>
    <xf numFmtId="0" fontId="62" fillId="0" borderId="0" xfId="0" applyFont="1" applyAlignment="1">
      <alignment horizontal="left" vertical="top" wrapText="1"/>
    </xf>
    <xf numFmtId="0" fontId="45" fillId="0" borderId="0" xfId="0" applyFont="1" applyAlignment="1">
      <alignment horizontal="left" vertical="top" wrapText="1"/>
    </xf>
    <xf numFmtId="0" fontId="58" fillId="0" borderId="0" xfId="0" applyFont="1" applyAlignment="1">
      <alignment horizontal="left" vertical="top" wrapText="1"/>
    </xf>
    <xf numFmtId="3" fontId="26" fillId="25" borderId="81" xfId="0" applyNumberFormat="1" applyFont="1" applyFill="1" applyBorder="1" applyAlignment="1" applyProtection="1">
      <alignment horizontal="left" vertical="top" wrapText="1"/>
    </xf>
    <xf numFmtId="3" fontId="26" fillId="25" borderId="0" xfId="0" applyNumberFormat="1" applyFont="1" applyFill="1" applyAlignment="1" applyProtection="1">
      <alignment horizontal="left" vertical="top" wrapText="1"/>
    </xf>
    <xf numFmtId="3" fontId="23" fillId="0" borderId="0" xfId="0" applyNumberFormat="1" applyFont="1" applyAlignment="1" applyProtection="1">
      <alignment horizontal="left" vertical="top" wrapText="1"/>
    </xf>
    <xf numFmtId="0" fontId="2" fillId="17" borderId="0" xfId="0" applyFont="1" applyFill="1" applyAlignment="1" applyProtection="1">
      <alignment horizontal="left" vertical="top" wrapText="1"/>
    </xf>
    <xf numFmtId="0" fontId="62" fillId="8" borderId="0" xfId="0" applyFont="1" applyFill="1" applyAlignment="1" applyProtection="1">
      <alignment horizontal="left" vertical="top" wrapText="1"/>
    </xf>
    <xf numFmtId="3" fontId="24" fillId="0" borderId="0" xfId="0" applyNumberFormat="1" applyFont="1" applyAlignment="1" applyProtection="1">
      <alignment horizontal="center" vertical="top" wrapText="1"/>
    </xf>
    <xf numFmtId="178" fontId="22" fillId="8" borderId="10" xfId="0" applyNumberFormat="1" applyFont="1" applyFill="1" applyBorder="1" applyAlignment="1" applyProtection="1">
      <alignment horizontal="center"/>
    </xf>
    <xf numFmtId="0" fontId="58" fillId="0" borderId="0" xfId="0" applyFont="1" applyAlignment="1" applyProtection="1">
      <alignment horizontal="left" vertical="top" wrapText="1"/>
    </xf>
  </cellXfs>
  <cellStyles count="45">
    <cellStyle name="Bad" xfId="1" builtinId="27" customBuiltin="1"/>
    <cellStyle name="Calculation" xfId="2" builtinId="22" customBuiltin="1"/>
    <cellStyle name="Calculation 2" xfId="3"/>
    <cellStyle name="Comma" xfId="4" builtinId="3"/>
    <cellStyle name="Heading 1" xfId="5" builtinId="16" customBuiltin="1"/>
    <cellStyle name="Heading 2" xfId="6" builtinId="17" customBuiltin="1"/>
    <cellStyle name="Heading 3" xfId="7" builtinId="18" customBuiltin="1"/>
    <cellStyle name="Heading 4" xfId="8" builtinId="19" customBuiltin="1"/>
    <cellStyle name="Heading2" xfId="9"/>
    <cellStyle name="Heading3" xfId="10"/>
    <cellStyle name="Heading4" xfId="11"/>
    <cellStyle name="Heading5" xfId="12"/>
    <cellStyle name="Heading6" xfId="13"/>
    <cellStyle name="Neutral" xfId="14" builtinId="28" customBuiltin="1"/>
    <cellStyle name="Normal" xfId="0" builtinId="0"/>
    <cellStyle name="Normal 2" xfId="15"/>
    <cellStyle name="Normal 3" xfId="16"/>
    <cellStyle name="Normal 4" xfId="17"/>
    <cellStyle name="Normal 5" xfId="43"/>
    <cellStyle name="Normal_Austrumlatvija 3(invest)_25-12-04" xfId="18"/>
    <cellStyle name="Normal_Pamatformas" xfId="44"/>
    <cellStyle name="Note" xfId="19" builtinId="10" customBuiltin="1"/>
    <cellStyle name="Output" xfId="20" builtinId="21" customBuiltin="1"/>
    <cellStyle name="Percent" xfId="21" builtinId="5"/>
    <cellStyle name="Percent 2" xfId="22"/>
    <cellStyle name="Percent 4" xfId="23"/>
    <cellStyle name="TAB01" xfId="24"/>
    <cellStyle name="TAB01Centrs" xfId="25"/>
    <cellStyle name="TAB02" xfId="26"/>
    <cellStyle name="TAB03" xfId="27"/>
    <cellStyle name="TAB04" xfId="28"/>
    <cellStyle name="TAB041" xfId="29"/>
    <cellStyle name="TAB04Left" xfId="30"/>
    <cellStyle name="TAB04Plāns" xfId="31"/>
    <cellStyle name="TAB04Projekts" xfId="32"/>
    <cellStyle name="TAB04Vēsture" xfId="33"/>
    <cellStyle name="TAB05" xfId="34"/>
    <cellStyle name="TAB051" xfId="35"/>
    <cellStyle name="TAB05Vēsture" xfId="36"/>
    <cellStyle name="Table content" xfId="37"/>
    <cellStyle name="Tabulas" xfId="38"/>
    <cellStyle name="Tabulas virsraksts" xfId="39"/>
    <cellStyle name="Title" xfId="40" builtinId="15" customBuiltin="1"/>
    <cellStyle name="Total" xfId="41" builtinId="25" customBuiltin="1"/>
    <cellStyle name="Virsraksts" xfId="42"/>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950E"/>
      <rgbColor rgb="00666699"/>
      <rgbColor rgb="00969696"/>
      <rgbColor rgb="00003366"/>
      <rgbColor rgb="00339966"/>
      <rgbColor rgb="00003300"/>
      <rgbColor rgb="001A1A1A"/>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M225"/>
  <sheetViews>
    <sheetView topLeftCell="A195" zoomScale="87" zoomScaleNormal="87" zoomScaleSheetLayoutView="90" workbookViewId="0">
      <selection activeCell="H29" sqref="H29"/>
    </sheetView>
  </sheetViews>
  <sheetFormatPr defaultRowHeight="12.75" x14ac:dyDescent="0.2"/>
  <cols>
    <col min="1" max="1" width="70.140625" style="100" customWidth="1"/>
    <col min="2" max="2" width="17.85546875" style="100" customWidth="1"/>
    <col min="3" max="3" width="13.42578125" style="100" customWidth="1"/>
    <col min="4" max="4" width="12.7109375" style="100" customWidth="1"/>
    <col min="5" max="5" width="13.140625" style="100" customWidth="1"/>
    <col min="6" max="8" width="12.5703125" style="100" customWidth="1"/>
    <col min="9" max="9" width="16.85546875" style="100" customWidth="1"/>
    <col min="10" max="10" width="16" style="100" customWidth="1"/>
    <col min="11" max="11" width="13.7109375" style="100" customWidth="1"/>
    <col min="12" max="12" width="12.42578125" style="100" customWidth="1"/>
    <col min="13" max="13" width="12.28515625" style="100" customWidth="1"/>
    <col min="14" max="14" width="15.140625" style="100" customWidth="1"/>
    <col min="15" max="35" width="12.42578125" style="100" bestFit="1" customWidth="1"/>
    <col min="36" max="36" width="9.28515625" style="100" bestFit="1" customWidth="1"/>
    <col min="37" max="37" width="22.42578125" style="100" hidden="1" customWidth="1"/>
    <col min="38" max="38" width="9.28515625" style="100" hidden="1" customWidth="1"/>
    <col min="39" max="39" width="9.140625" style="100" hidden="1" customWidth="1"/>
    <col min="40" max="41" width="9.140625" style="100" customWidth="1"/>
    <col min="42" max="16384" width="9.140625" style="100"/>
  </cols>
  <sheetData>
    <row r="1" spans="1:37" s="898" customFormat="1" ht="20.25" x14ac:dyDescent="0.2">
      <c r="A1" s="322" t="s">
        <v>0</v>
      </c>
      <c r="D1" s="899"/>
      <c r="E1" s="900"/>
      <c r="G1" s="370" t="s">
        <v>315</v>
      </c>
      <c r="H1" s="370"/>
      <c r="AK1" s="901" t="s">
        <v>19</v>
      </c>
    </row>
    <row r="2" spans="1:37" s="898" customFormat="1" ht="48" customHeight="1" x14ac:dyDescent="0.2">
      <c r="A2" s="986" t="s">
        <v>534</v>
      </c>
      <c r="B2" s="986"/>
      <c r="C2" s="986"/>
      <c r="D2" s="986"/>
      <c r="E2" s="986"/>
      <c r="G2" s="902"/>
      <c r="H2" s="903" t="s">
        <v>313</v>
      </c>
      <c r="AK2" s="901" t="s">
        <v>20</v>
      </c>
    </row>
    <row r="3" spans="1:37" s="898" customFormat="1" ht="31.5" customHeight="1" x14ac:dyDescent="0.2">
      <c r="A3" s="986" t="s">
        <v>533</v>
      </c>
      <c r="B3" s="986"/>
      <c r="C3" s="986"/>
      <c r="D3" s="986"/>
      <c r="E3" s="986"/>
      <c r="G3" s="904"/>
      <c r="H3" s="903" t="s">
        <v>314</v>
      </c>
      <c r="AK3" s="901" t="s">
        <v>305</v>
      </c>
    </row>
    <row r="4" spans="1:37" s="898" customFormat="1" ht="15.75" x14ac:dyDescent="0.2">
      <c r="A4" s="986" t="s">
        <v>307</v>
      </c>
      <c r="B4" s="986"/>
      <c r="C4" s="986"/>
      <c r="D4" s="986"/>
      <c r="E4" s="986"/>
      <c r="AK4" s="901" t="s">
        <v>4</v>
      </c>
    </row>
    <row r="5" spans="1:37" s="898" customFormat="1" ht="15.75" customHeight="1" x14ac:dyDescent="0.2">
      <c r="A5" s="986" t="s">
        <v>346</v>
      </c>
      <c r="B5" s="986"/>
      <c r="C5" s="986"/>
      <c r="D5" s="986"/>
      <c r="E5" s="986"/>
      <c r="AK5" s="901" t="s">
        <v>329</v>
      </c>
    </row>
    <row r="6" spans="1:37" s="898" customFormat="1" ht="18" customHeight="1" x14ac:dyDescent="0.2">
      <c r="A6" s="986"/>
      <c r="B6" s="986"/>
      <c r="C6" s="986"/>
      <c r="D6" s="986"/>
      <c r="E6" s="986"/>
      <c r="K6" s="903"/>
      <c r="AK6" s="901" t="s">
        <v>330</v>
      </c>
    </row>
    <row r="7" spans="1:37" s="898" customFormat="1" ht="30.75" customHeight="1" x14ac:dyDescent="0.2">
      <c r="A7" s="905"/>
      <c r="K7" s="903"/>
      <c r="AK7" s="901" t="s">
        <v>331</v>
      </c>
    </row>
    <row r="8" spans="1:37" s="898" customFormat="1" x14ac:dyDescent="0.2">
      <c r="A8" s="906" t="s">
        <v>360</v>
      </c>
      <c r="B8" s="987" t="s">
        <v>356</v>
      </c>
      <c r="C8" s="987"/>
      <c r="D8" s="987"/>
      <c r="E8" s="987"/>
      <c r="F8" s="987"/>
      <c r="G8" s="987"/>
      <c r="H8" s="906"/>
      <c r="I8" s="906" t="s">
        <v>361</v>
      </c>
      <c r="J8" s="907"/>
      <c r="K8" s="903"/>
      <c r="AK8" s="901" t="s">
        <v>332</v>
      </c>
    </row>
    <row r="9" spans="1:37" s="898" customFormat="1" x14ac:dyDescent="0.2">
      <c r="A9" s="987" t="s">
        <v>357</v>
      </c>
      <c r="B9" s="987"/>
      <c r="C9" s="987"/>
      <c r="D9" s="987"/>
      <c r="E9" s="987"/>
      <c r="F9" s="987"/>
      <c r="G9" s="987"/>
      <c r="H9" s="987"/>
      <c r="I9" s="987"/>
      <c r="J9" s="907"/>
      <c r="K9" s="903"/>
    </row>
    <row r="10" spans="1:37" ht="14.25" customHeight="1" x14ac:dyDescent="0.2">
      <c r="A10" s="908" t="s">
        <v>1</v>
      </c>
      <c r="B10" s="975"/>
      <c r="C10" s="975"/>
      <c r="D10" s="975"/>
      <c r="E10" s="975"/>
      <c r="F10" s="975"/>
      <c r="G10" s="976"/>
      <c r="H10" s="999" t="s">
        <v>334</v>
      </c>
      <c r="I10" s="984"/>
      <c r="J10" s="984"/>
      <c r="K10" s="830"/>
      <c r="L10" s="830"/>
      <c r="M10" s="830"/>
      <c r="O10" s="830"/>
      <c r="P10" s="830"/>
      <c r="Q10" s="830"/>
      <c r="R10" s="830"/>
      <c r="S10" s="830"/>
      <c r="T10" s="830"/>
      <c r="U10" s="830"/>
      <c r="V10" s="830"/>
      <c r="W10" s="830"/>
      <c r="X10" s="830"/>
      <c r="Y10" s="830"/>
      <c r="Z10" s="830"/>
      <c r="AA10" s="830"/>
      <c r="AB10" s="830"/>
      <c r="AC10" s="830"/>
      <c r="AD10" s="830"/>
      <c r="AE10" s="830"/>
      <c r="AF10" s="830"/>
      <c r="AG10" s="830"/>
      <c r="AH10" s="830"/>
      <c r="AI10" s="830"/>
      <c r="AJ10" s="830"/>
      <c r="AK10" s="831"/>
    </row>
    <row r="11" spans="1:37" ht="14.25" customHeight="1" x14ac:dyDescent="0.2">
      <c r="A11" s="909" t="s">
        <v>2</v>
      </c>
      <c r="B11" s="977"/>
      <c r="C11" s="977"/>
      <c r="D11" s="977"/>
      <c r="E11" s="977"/>
      <c r="F11" s="977"/>
      <c r="G11" s="978"/>
      <c r="H11" s="983" t="s">
        <v>328</v>
      </c>
      <c r="I11" s="984"/>
      <c r="J11" s="984"/>
      <c r="K11" s="832"/>
      <c r="L11" s="832"/>
      <c r="M11" s="832"/>
      <c r="O11" s="832"/>
      <c r="P11" s="830"/>
      <c r="Q11" s="830"/>
      <c r="R11" s="830"/>
      <c r="S11" s="830"/>
      <c r="T11" s="830"/>
      <c r="U11" s="830"/>
      <c r="V11" s="830"/>
      <c r="W11" s="830"/>
      <c r="X11" s="830"/>
      <c r="Y11" s="830"/>
      <c r="Z11" s="830"/>
      <c r="AA11" s="830"/>
      <c r="AB11" s="830"/>
      <c r="AC11" s="830"/>
      <c r="AD11" s="830"/>
      <c r="AE11" s="830"/>
      <c r="AF11" s="830"/>
      <c r="AG11" s="830"/>
      <c r="AH11" s="830"/>
      <c r="AI11" s="830"/>
      <c r="AJ11" s="830"/>
      <c r="AK11" s="831"/>
    </row>
    <row r="12" spans="1:37" ht="18.75" customHeight="1" x14ac:dyDescent="0.2">
      <c r="A12" s="909" t="s">
        <v>3</v>
      </c>
      <c r="B12" s="979" t="s">
        <v>4</v>
      </c>
      <c r="C12" s="979"/>
      <c r="D12" s="979"/>
      <c r="E12" s="979"/>
      <c r="F12" s="979"/>
      <c r="G12" s="980"/>
      <c r="H12" s="983" t="s">
        <v>304</v>
      </c>
      <c r="I12" s="984"/>
      <c r="J12" s="984"/>
      <c r="W12" s="831"/>
      <c r="X12" s="831"/>
      <c r="Y12" s="831"/>
      <c r="Z12" s="831"/>
      <c r="AA12" s="831"/>
      <c r="AB12" s="831"/>
      <c r="AC12" s="831"/>
      <c r="AD12" s="831"/>
      <c r="AE12" s="831"/>
      <c r="AF12" s="831"/>
    </row>
    <row r="13" spans="1:37" x14ac:dyDescent="0.2">
      <c r="A13" s="909" t="s">
        <v>317</v>
      </c>
      <c r="B13" s="981">
        <v>2016</v>
      </c>
      <c r="C13" s="981"/>
      <c r="D13" s="981"/>
      <c r="E13" s="981"/>
      <c r="F13" s="981"/>
      <c r="G13" s="981"/>
      <c r="H13" s="831"/>
      <c r="I13" s="833"/>
      <c r="W13" s="831"/>
      <c r="X13" s="831"/>
      <c r="Y13" s="831"/>
      <c r="Z13" s="831"/>
      <c r="AA13" s="831"/>
      <c r="AB13" s="831"/>
      <c r="AC13" s="831"/>
      <c r="AD13" s="831"/>
      <c r="AE13" s="831"/>
      <c r="AF13" s="831"/>
    </row>
    <row r="14" spans="1:37" ht="56.25" customHeight="1" x14ac:dyDescent="0.2">
      <c r="A14" s="909" t="s">
        <v>635</v>
      </c>
      <c r="B14" s="982"/>
      <c r="C14" s="982"/>
      <c r="D14" s="982"/>
      <c r="E14" s="982"/>
      <c r="F14" s="982"/>
      <c r="G14" s="982"/>
      <c r="H14" s="983" t="s">
        <v>643</v>
      </c>
      <c r="I14" s="984"/>
      <c r="J14" s="984"/>
      <c r="W14" s="831"/>
      <c r="X14" s="831"/>
      <c r="Y14" s="831"/>
      <c r="Z14" s="831"/>
      <c r="AA14" s="831"/>
      <c r="AB14" s="831"/>
      <c r="AC14" s="831"/>
      <c r="AD14" s="831"/>
      <c r="AE14" s="831"/>
      <c r="AF14" s="831"/>
    </row>
    <row r="15" spans="1:37" ht="39.75" customHeight="1" x14ac:dyDescent="0.2">
      <c r="A15" s="909" t="s">
        <v>11</v>
      </c>
      <c r="B15" s="982"/>
      <c r="C15" s="982"/>
      <c r="D15" s="982"/>
      <c r="E15" s="982"/>
      <c r="F15" s="982"/>
      <c r="G15" s="982"/>
      <c r="H15" s="983" t="s">
        <v>648</v>
      </c>
      <c r="I15" s="984"/>
      <c r="J15" s="984"/>
      <c r="W15" s="831"/>
      <c r="X15" s="831"/>
      <c r="Y15" s="831"/>
      <c r="Z15" s="831"/>
      <c r="AA15" s="831"/>
      <c r="AB15" s="831"/>
      <c r="AC15" s="831"/>
      <c r="AD15" s="831"/>
      <c r="AE15" s="831"/>
      <c r="AF15" s="831"/>
    </row>
    <row r="16" spans="1:37" s="898" customFormat="1" x14ac:dyDescent="0.2">
      <c r="C16" s="910"/>
      <c r="D16" s="910"/>
      <c r="E16" s="911"/>
      <c r="F16" s="911"/>
      <c r="G16" s="912"/>
      <c r="H16" s="912"/>
      <c r="W16" s="912"/>
      <c r="X16" s="912"/>
      <c r="Y16" s="912"/>
      <c r="Z16" s="912"/>
      <c r="AA16" s="912"/>
      <c r="AB16" s="912"/>
      <c r="AC16" s="912"/>
      <c r="AD16" s="912"/>
      <c r="AE16" s="912"/>
      <c r="AF16" s="912"/>
    </row>
    <row r="17" spans="1:32" s="898" customFormat="1" x14ac:dyDescent="0.2">
      <c r="A17" s="987" t="s">
        <v>345</v>
      </c>
      <c r="B17" s="987"/>
      <c r="C17" s="987"/>
      <c r="D17" s="987"/>
      <c r="E17" s="987"/>
      <c r="F17" s="987"/>
      <c r="G17" s="987"/>
      <c r="H17" s="987"/>
      <c r="I17" s="987"/>
      <c r="W17" s="912"/>
      <c r="X17" s="912"/>
      <c r="Y17" s="912"/>
      <c r="Z17" s="912"/>
      <c r="AA17" s="912"/>
      <c r="AB17" s="912"/>
      <c r="AC17" s="912"/>
      <c r="AD17" s="912"/>
      <c r="AE17" s="912"/>
      <c r="AF17" s="912"/>
    </row>
    <row r="18" spans="1:32" s="898" customFormat="1" ht="25.5" customHeight="1" x14ac:dyDescent="0.2">
      <c r="A18" s="913"/>
      <c r="B18" s="914">
        <f>B13</f>
        <v>2016</v>
      </c>
      <c r="C18" s="910"/>
      <c r="D18" s="910"/>
      <c r="E18" s="911"/>
      <c r="F18" s="911"/>
      <c r="G18" s="912"/>
      <c r="H18" s="985" t="s">
        <v>348</v>
      </c>
      <c r="I18" s="985"/>
      <c r="J18" s="985"/>
      <c r="W18" s="912"/>
      <c r="X18" s="912"/>
      <c r="Y18" s="912"/>
      <c r="Z18" s="912"/>
      <c r="AA18" s="912"/>
      <c r="AB18" s="912"/>
      <c r="AC18" s="912"/>
      <c r="AD18" s="912"/>
      <c r="AE18" s="912"/>
      <c r="AF18" s="912"/>
    </row>
    <row r="19" spans="1:32" ht="13.5" x14ac:dyDescent="0.25">
      <c r="A19" s="915" t="s">
        <v>351</v>
      </c>
      <c r="B19" s="835"/>
      <c r="C19" s="101"/>
      <c r="D19" s="101"/>
      <c r="E19" s="834"/>
      <c r="F19" s="834"/>
      <c r="G19" s="831"/>
      <c r="H19" s="831"/>
      <c r="I19" s="831"/>
      <c r="W19" s="831"/>
      <c r="X19" s="831"/>
      <c r="Y19" s="831"/>
      <c r="Z19" s="831"/>
      <c r="AA19" s="831"/>
      <c r="AB19" s="831"/>
      <c r="AC19" s="831"/>
      <c r="AD19" s="831"/>
      <c r="AE19" s="831"/>
      <c r="AF19" s="831"/>
    </row>
    <row r="20" spans="1:32" x14ac:dyDescent="0.2">
      <c r="A20" s="916" t="s">
        <v>8</v>
      </c>
      <c r="B20" s="599"/>
      <c r="C20" s="101"/>
      <c r="D20" s="101"/>
      <c r="E20" s="834"/>
      <c r="F20" s="834"/>
      <c r="G20" s="831"/>
      <c r="H20" s="831"/>
      <c r="I20" s="831"/>
      <c r="W20" s="831"/>
      <c r="X20" s="831"/>
      <c r="Y20" s="831"/>
      <c r="Z20" s="831"/>
      <c r="AA20" s="831"/>
      <c r="AB20" s="831"/>
      <c r="AC20" s="831"/>
      <c r="AD20" s="831"/>
      <c r="AE20" s="831"/>
      <c r="AF20" s="831"/>
    </row>
    <row r="21" spans="1:32" x14ac:dyDescent="0.2">
      <c r="A21" s="916" t="s">
        <v>9</v>
      </c>
      <c r="B21" s="599"/>
      <c r="C21" s="101"/>
      <c r="D21" s="101"/>
      <c r="E21" s="834"/>
      <c r="F21" s="834"/>
      <c r="G21" s="831"/>
      <c r="H21" s="831"/>
      <c r="I21" s="831"/>
      <c r="W21" s="831"/>
      <c r="X21" s="831"/>
      <c r="Y21" s="831"/>
      <c r="Z21" s="831"/>
      <c r="AA21" s="831"/>
      <c r="AB21" s="831"/>
      <c r="AC21" s="831"/>
      <c r="AD21" s="831"/>
      <c r="AE21" s="831"/>
      <c r="AF21" s="831"/>
    </row>
    <row r="22" spans="1:32" x14ac:dyDescent="0.2">
      <c r="A22" s="916" t="s">
        <v>10</v>
      </c>
      <c r="B22" s="599"/>
      <c r="C22" s="101"/>
      <c r="D22" s="101"/>
      <c r="E22" s="834"/>
      <c r="F22" s="834"/>
      <c r="G22" s="831"/>
      <c r="H22" s="831"/>
      <c r="I22" s="831"/>
      <c r="W22" s="831"/>
      <c r="X22" s="831"/>
      <c r="Y22" s="831"/>
      <c r="Z22" s="831"/>
      <c r="AA22" s="831"/>
      <c r="AB22" s="831"/>
      <c r="AC22" s="831"/>
      <c r="AD22" s="831"/>
      <c r="AE22" s="831"/>
      <c r="AF22" s="831"/>
    </row>
    <row r="23" spans="1:32" x14ac:dyDescent="0.2">
      <c r="A23" s="916" t="s">
        <v>316</v>
      </c>
      <c r="B23" s="599"/>
      <c r="C23" s="101"/>
      <c r="D23" s="101"/>
      <c r="E23" s="834"/>
      <c r="F23" s="834"/>
      <c r="G23" s="831"/>
      <c r="H23" s="831"/>
      <c r="I23" s="831"/>
      <c r="W23" s="831"/>
      <c r="X23" s="831"/>
      <c r="Y23" s="831"/>
      <c r="Z23" s="831"/>
      <c r="AA23" s="831"/>
      <c r="AB23" s="831"/>
      <c r="AC23" s="831"/>
      <c r="AD23" s="831"/>
      <c r="AE23" s="831"/>
      <c r="AF23" s="831"/>
    </row>
    <row r="24" spans="1:32" ht="13.5" x14ac:dyDescent="0.25">
      <c r="A24" s="915" t="s">
        <v>352</v>
      </c>
      <c r="B24" s="836"/>
      <c r="C24" s="101"/>
      <c r="D24" s="101"/>
      <c r="E24" s="834"/>
      <c r="F24" s="834"/>
      <c r="G24" s="831"/>
      <c r="H24" s="831"/>
      <c r="I24" s="831"/>
      <c r="W24" s="831"/>
      <c r="X24" s="831"/>
      <c r="Y24" s="831"/>
      <c r="Z24" s="831"/>
      <c r="AA24" s="831"/>
      <c r="AB24" s="831"/>
      <c r="AC24" s="831"/>
      <c r="AD24" s="831"/>
      <c r="AE24" s="831"/>
      <c r="AF24" s="831"/>
    </row>
    <row r="25" spans="1:32" x14ac:dyDescent="0.2">
      <c r="A25" s="917" t="s">
        <v>8</v>
      </c>
      <c r="B25" s="599"/>
      <c r="C25" s="101"/>
      <c r="D25" s="101"/>
      <c r="E25" s="834"/>
      <c r="F25" s="834"/>
      <c r="G25" s="831"/>
      <c r="H25" s="831"/>
      <c r="I25" s="831"/>
      <c r="W25" s="831"/>
      <c r="X25" s="831"/>
      <c r="Y25" s="831"/>
      <c r="Z25" s="831"/>
      <c r="AA25" s="831"/>
      <c r="AB25" s="831"/>
      <c r="AC25" s="831"/>
      <c r="AD25" s="831"/>
      <c r="AE25" s="831"/>
      <c r="AF25" s="831"/>
    </row>
    <row r="26" spans="1:32" x14ac:dyDescent="0.2">
      <c r="A26" s="917" t="s">
        <v>9</v>
      </c>
      <c r="B26" s="599"/>
      <c r="C26" s="101"/>
      <c r="D26" s="101"/>
      <c r="E26" s="834"/>
      <c r="F26" s="834"/>
      <c r="G26" s="831"/>
      <c r="H26" s="831"/>
      <c r="I26" s="831"/>
      <c r="W26" s="831"/>
      <c r="X26" s="831"/>
      <c r="Y26" s="831"/>
      <c r="Z26" s="831"/>
      <c r="AA26" s="831"/>
      <c r="AB26" s="831"/>
      <c r="AC26" s="831"/>
      <c r="AD26" s="831"/>
      <c r="AE26" s="831"/>
      <c r="AF26" s="831"/>
    </row>
    <row r="27" spans="1:32" x14ac:dyDescent="0.2">
      <c r="A27" s="917" t="s">
        <v>10</v>
      </c>
      <c r="B27" s="599"/>
      <c r="C27" s="101"/>
      <c r="D27" s="101"/>
      <c r="E27" s="834"/>
      <c r="F27" s="834"/>
      <c r="G27" s="831"/>
      <c r="H27" s="831"/>
      <c r="I27" s="831"/>
      <c r="W27" s="831"/>
      <c r="X27" s="831"/>
      <c r="Y27" s="831"/>
      <c r="Z27" s="831"/>
      <c r="AA27" s="831"/>
      <c r="AB27" s="831"/>
      <c r="AC27" s="831"/>
      <c r="AD27" s="831"/>
      <c r="AE27" s="831"/>
      <c r="AF27" s="831"/>
    </row>
    <row r="28" spans="1:32" x14ac:dyDescent="0.2">
      <c r="A28" s="916" t="s">
        <v>316</v>
      </c>
      <c r="B28" s="599"/>
      <c r="C28" s="101"/>
      <c r="D28" s="101"/>
      <c r="E28" s="834"/>
      <c r="F28" s="834"/>
      <c r="G28" s="831"/>
      <c r="H28" s="831"/>
      <c r="I28" s="831"/>
      <c r="W28" s="831"/>
      <c r="X28" s="831"/>
      <c r="Y28" s="831"/>
      <c r="Z28" s="831"/>
      <c r="AA28" s="831"/>
      <c r="AB28" s="831"/>
      <c r="AC28" s="831"/>
      <c r="AD28" s="831"/>
      <c r="AE28" s="831"/>
      <c r="AF28" s="831"/>
    </row>
    <row r="29" spans="1:32" x14ac:dyDescent="0.2">
      <c r="A29" s="918" t="s">
        <v>26</v>
      </c>
      <c r="B29" s="919">
        <f>SUM(B20:B28)</f>
        <v>0</v>
      </c>
      <c r="C29" s="101"/>
      <c r="D29" s="101"/>
      <c r="E29" s="834"/>
      <c r="F29" s="834"/>
      <c r="G29" s="831"/>
      <c r="H29" s="831"/>
      <c r="I29" s="831"/>
      <c r="W29" s="831"/>
      <c r="X29" s="831"/>
      <c r="Y29" s="831"/>
      <c r="Z29" s="831"/>
      <c r="AA29" s="831"/>
      <c r="AB29" s="831"/>
      <c r="AC29" s="831"/>
      <c r="AD29" s="831"/>
      <c r="AE29" s="831"/>
      <c r="AF29" s="831"/>
    </row>
    <row r="30" spans="1:32" ht="13.5" x14ac:dyDescent="0.25">
      <c r="A30" s="915" t="s">
        <v>27</v>
      </c>
      <c r="B30" s="836"/>
      <c r="C30" s="101"/>
      <c r="D30" s="101"/>
      <c r="E30" s="834"/>
      <c r="F30" s="834"/>
      <c r="G30" s="831"/>
      <c r="H30" s="831"/>
      <c r="I30" s="831"/>
      <c r="W30" s="831"/>
      <c r="X30" s="831"/>
      <c r="Y30" s="831"/>
      <c r="Z30" s="831"/>
      <c r="AA30" s="831"/>
      <c r="AB30" s="831"/>
      <c r="AC30" s="831"/>
      <c r="AD30" s="831"/>
      <c r="AE30" s="831"/>
      <c r="AF30" s="831"/>
    </row>
    <row r="31" spans="1:32" x14ac:dyDescent="0.2">
      <c r="A31" s="916" t="s">
        <v>8</v>
      </c>
      <c r="B31" s="599"/>
      <c r="C31" s="101"/>
      <c r="D31" s="101"/>
      <c r="E31" s="834"/>
      <c r="F31" s="834"/>
      <c r="G31" s="831"/>
      <c r="H31" s="831"/>
      <c r="I31" s="831"/>
      <c r="W31" s="831"/>
      <c r="X31" s="831"/>
      <c r="Y31" s="831"/>
      <c r="Z31" s="831"/>
      <c r="AA31" s="831"/>
      <c r="AB31" s="831"/>
      <c r="AC31" s="831"/>
      <c r="AD31" s="831"/>
      <c r="AE31" s="831"/>
      <c r="AF31" s="831"/>
    </row>
    <row r="32" spans="1:32" x14ac:dyDescent="0.2">
      <c r="A32" s="916" t="s">
        <v>9</v>
      </c>
      <c r="B32" s="599"/>
      <c r="C32" s="101"/>
      <c r="D32" s="101"/>
      <c r="E32" s="834"/>
      <c r="F32" s="834"/>
      <c r="G32" s="831"/>
      <c r="H32" s="831"/>
      <c r="I32" s="831"/>
      <c r="W32" s="831"/>
      <c r="X32" s="831"/>
      <c r="Y32" s="831"/>
      <c r="Z32" s="831"/>
      <c r="AA32" s="831"/>
      <c r="AB32" s="831"/>
      <c r="AC32" s="831"/>
      <c r="AD32" s="831"/>
      <c r="AE32" s="831"/>
      <c r="AF32" s="831"/>
    </row>
    <row r="33" spans="1:39" x14ac:dyDescent="0.2">
      <c r="A33" s="916" t="s">
        <v>10</v>
      </c>
      <c r="B33" s="599"/>
      <c r="C33" s="101"/>
      <c r="D33" s="101"/>
      <c r="E33" s="834"/>
      <c r="F33" s="834"/>
      <c r="G33" s="831"/>
      <c r="H33" s="831"/>
      <c r="I33" s="831"/>
      <c r="W33" s="831"/>
      <c r="X33" s="831"/>
      <c r="Y33" s="831"/>
      <c r="Z33" s="831"/>
      <c r="AA33" s="831"/>
      <c r="AB33" s="831"/>
      <c r="AC33" s="831"/>
      <c r="AD33" s="831"/>
      <c r="AE33" s="831"/>
      <c r="AF33" s="831"/>
    </row>
    <row r="34" spans="1:39" x14ac:dyDescent="0.2">
      <c r="A34" s="916" t="s">
        <v>316</v>
      </c>
      <c r="B34" s="599"/>
      <c r="C34" s="101"/>
      <c r="D34" s="101"/>
      <c r="E34" s="834"/>
      <c r="F34" s="834"/>
      <c r="G34" s="831"/>
      <c r="H34" s="831"/>
      <c r="I34" s="831"/>
      <c r="W34" s="831"/>
      <c r="X34" s="831"/>
      <c r="Y34" s="831"/>
      <c r="Z34" s="831"/>
      <c r="AA34" s="831"/>
      <c r="AB34" s="831"/>
      <c r="AC34" s="831"/>
      <c r="AD34" s="831"/>
      <c r="AE34" s="831"/>
      <c r="AF34" s="831"/>
    </row>
    <row r="35" spans="1:39" ht="13.5" x14ac:dyDescent="0.25">
      <c r="A35" s="915" t="s">
        <v>623</v>
      </c>
      <c r="B35" s="836"/>
      <c r="C35" s="101"/>
      <c r="D35" s="101"/>
      <c r="E35" s="834"/>
      <c r="F35" s="834"/>
      <c r="G35" s="831"/>
      <c r="H35" s="831"/>
      <c r="I35" s="831"/>
      <c r="W35" s="831"/>
      <c r="X35" s="831"/>
      <c r="Y35" s="831"/>
      <c r="Z35" s="831"/>
      <c r="AA35" s="831"/>
      <c r="AB35" s="831"/>
      <c r="AC35" s="831"/>
      <c r="AD35" s="831"/>
      <c r="AE35" s="831"/>
      <c r="AF35" s="831"/>
    </row>
    <row r="36" spans="1:39" x14ac:dyDescent="0.2">
      <c r="A36" s="917" t="s">
        <v>8</v>
      </c>
      <c r="B36" s="599"/>
      <c r="C36" s="101"/>
      <c r="D36" s="101"/>
      <c r="E36" s="834"/>
      <c r="F36" s="834"/>
      <c r="G36" s="831"/>
      <c r="H36" s="831"/>
      <c r="I36" s="831"/>
      <c r="W36" s="831"/>
      <c r="X36" s="831"/>
      <c r="Y36" s="831"/>
      <c r="Z36" s="831"/>
      <c r="AA36" s="831"/>
      <c r="AB36" s="831"/>
      <c r="AC36" s="831"/>
      <c r="AD36" s="831"/>
      <c r="AE36" s="831"/>
      <c r="AF36" s="831"/>
    </row>
    <row r="37" spans="1:39" x14ac:dyDescent="0.2">
      <c r="A37" s="917" t="s">
        <v>9</v>
      </c>
      <c r="B37" s="599"/>
      <c r="C37" s="101"/>
      <c r="D37" s="101"/>
      <c r="E37" s="834"/>
      <c r="F37" s="834"/>
      <c r="G37" s="831"/>
      <c r="H37" s="831"/>
      <c r="I37" s="831"/>
      <c r="W37" s="831"/>
      <c r="X37" s="831"/>
      <c r="Y37" s="831"/>
      <c r="Z37" s="831"/>
      <c r="AA37" s="831"/>
      <c r="AB37" s="831"/>
      <c r="AC37" s="831"/>
      <c r="AD37" s="831"/>
      <c r="AE37" s="831"/>
      <c r="AF37" s="831"/>
    </row>
    <row r="38" spans="1:39" x14ac:dyDescent="0.2">
      <c r="A38" s="917" t="s">
        <v>10</v>
      </c>
      <c r="B38" s="599"/>
      <c r="C38" s="101"/>
      <c r="D38" s="101"/>
      <c r="E38" s="834"/>
      <c r="F38" s="834"/>
      <c r="G38" s="831"/>
      <c r="H38" s="831"/>
      <c r="I38" s="831"/>
      <c r="W38" s="831"/>
      <c r="X38" s="831"/>
      <c r="Y38" s="831"/>
      <c r="Z38" s="831"/>
      <c r="AA38" s="831"/>
      <c r="AB38" s="831"/>
      <c r="AC38" s="831"/>
      <c r="AD38" s="831"/>
      <c r="AE38" s="831"/>
      <c r="AF38" s="831"/>
    </row>
    <row r="39" spans="1:39" x14ac:dyDescent="0.2">
      <c r="A39" s="916" t="s">
        <v>316</v>
      </c>
      <c r="B39" s="599"/>
      <c r="C39" s="101"/>
      <c r="D39" s="101"/>
      <c r="E39" s="834"/>
      <c r="F39" s="834"/>
      <c r="G39" s="831"/>
      <c r="H39" s="831"/>
      <c r="I39" s="831"/>
      <c r="W39" s="831"/>
      <c r="X39" s="831"/>
      <c r="Y39" s="831"/>
      <c r="Z39" s="831"/>
      <c r="AA39" s="831"/>
      <c r="AB39" s="831"/>
      <c r="AC39" s="831"/>
      <c r="AD39" s="831"/>
      <c r="AE39" s="831"/>
      <c r="AF39" s="831"/>
    </row>
    <row r="40" spans="1:39" x14ac:dyDescent="0.2">
      <c r="A40" s="918" t="s">
        <v>353</v>
      </c>
      <c r="B40" s="919">
        <f>SUM(B31:B39)</f>
        <v>0</v>
      </c>
      <c r="C40" s="101"/>
      <c r="D40" s="101"/>
      <c r="E40" s="834"/>
      <c r="F40" s="834"/>
      <c r="G40" s="831"/>
      <c r="H40" s="831"/>
      <c r="I40" s="831"/>
      <c r="W40" s="831"/>
      <c r="X40" s="831"/>
      <c r="Y40" s="831"/>
      <c r="Z40" s="831"/>
      <c r="AA40" s="831"/>
      <c r="AB40" s="831"/>
      <c r="AC40" s="831"/>
      <c r="AD40" s="831"/>
      <c r="AE40" s="831"/>
      <c r="AF40" s="831"/>
    </row>
    <row r="41" spans="1:39" s="898" customFormat="1" x14ac:dyDescent="0.2">
      <c r="C41" s="910"/>
      <c r="D41" s="910"/>
      <c r="E41" s="911"/>
      <c r="F41" s="911"/>
      <c r="G41" s="912"/>
      <c r="H41" s="912"/>
      <c r="I41" s="912"/>
      <c r="W41" s="912"/>
      <c r="X41" s="912"/>
      <c r="Y41" s="912"/>
      <c r="Z41" s="912"/>
      <c r="AA41" s="912"/>
      <c r="AB41" s="912"/>
      <c r="AC41" s="912"/>
      <c r="AD41" s="912"/>
      <c r="AE41" s="912"/>
      <c r="AF41" s="912"/>
    </row>
    <row r="42" spans="1:39" s="898" customFormat="1" x14ac:dyDescent="0.2">
      <c r="A42" s="987" t="s">
        <v>347</v>
      </c>
      <c r="B42" s="987"/>
      <c r="C42" s="987"/>
      <c r="D42" s="987"/>
      <c r="E42" s="987"/>
      <c r="F42" s="987"/>
      <c r="G42" s="987"/>
      <c r="H42" s="987"/>
      <c r="I42" s="987"/>
      <c r="W42" s="912"/>
      <c r="X42" s="912"/>
      <c r="Y42" s="912"/>
      <c r="Z42" s="912"/>
      <c r="AA42" s="912"/>
      <c r="AB42" s="912"/>
      <c r="AC42" s="912"/>
      <c r="AD42" s="912"/>
      <c r="AE42" s="912"/>
      <c r="AF42" s="912"/>
      <c r="AK42" s="920" t="s">
        <v>460</v>
      </c>
      <c r="AL42" s="920"/>
      <c r="AM42" s="920"/>
    </row>
    <row r="43" spans="1:39" s="898" customFormat="1" ht="16.5" customHeight="1" x14ac:dyDescent="0.2">
      <c r="A43" s="996" t="s">
        <v>641</v>
      </c>
      <c r="B43" s="997"/>
      <c r="C43" s="997"/>
      <c r="D43" s="997"/>
      <c r="E43" s="997"/>
      <c r="F43" s="997"/>
      <c r="G43" s="997"/>
      <c r="H43" s="998"/>
      <c r="I43" s="988" t="s">
        <v>349</v>
      </c>
      <c r="J43" s="985"/>
      <c r="K43" s="985"/>
      <c r="L43" s="985"/>
      <c r="W43" s="912"/>
      <c r="X43" s="912"/>
      <c r="Y43" s="912"/>
      <c r="Z43" s="912"/>
      <c r="AA43" s="912"/>
      <c r="AB43" s="912"/>
      <c r="AC43" s="912"/>
      <c r="AD43" s="912"/>
      <c r="AE43" s="912"/>
      <c r="AF43" s="912"/>
      <c r="AK43" s="920"/>
      <c r="AL43" s="920"/>
      <c r="AM43" s="920"/>
    </row>
    <row r="44" spans="1:39" s="898" customFormat="1" x14ac:dyDescent="0.2">
      <c r="B44" s="921">
        <v>2016</v>
      </c>
      <c r="C44" s="921">
        <f t="shared" ref="C44:H44" si="0">B44+1</f>
        <v>2017</v>
      </c>
      <c r="D44" s="921">
        <f t="shared" si="0"/>
        <v>2018</v>
      </c>
      <c r="E44" s="921">
        <f t="shared" si="0"/>
        <v>2019</v>
      </c>
      <c r="F44" s="921">
        <f t="shared" si="0"/>
        <v>2020</v>
      </c>
      <c r="G44" s="921">
        <f t="shared" si="0"/>
        <v>2021</v>
      </c>
      <c r="H44" s="921">
        <f t="shared" si="0"/>
        <v>2022</v>
      </c>
      <c r="W44" s="912"/>
      <c r="X44" s="912"/>
      <c r="Y44" s="912"/>
      <c r="Z44" s="912"/>
      <c r="AA44" s="912"/>
      <c r="AB44" s="912"/>
      <c r="AC44" s="912"/>
      <c r="AD44" s="912"/>
      <c r="AE44" s="912"/>
      <c r="AF44" s="912"/>
      <c r="AK44" s="920"/>
      <c r="AL44" s="920"/>
      <c r="AM44" s="920"/>
    </row>
    <row r="45" spans="1:39" ht="27.75" customHeight="1" x14ac:dyDescent="0.2">
      <c r="A45" s="922" t="s">
        <v>512</v>
      </c>
      <c r="B45" s="845"/>
      <c r="C45" s="923"/>
      <c r="D45" s="606"/>
      <c r="E45" s="606"/>
      <c r="F45" s="607"/>
      <c r="G45" s="607"/>
      <c r="H45" s="607"/>
      <c r="I45" s="983" t="s">
        <v>644</v>
      </c>
      <c r="J45" s="984"/>
      <c r="K45" s="984"/>
      <c r="L45" s="984"/>
      <c r="W45" s="831"/>
      <c r="X45" s="831"/>
      <c r="Y45" s="831"/>
      <c r="Z45" s="831"/>
      <c r="AA45" s="831"/>
      <c r="AB45" s="831"/>
      <c r="AC45" s="831"/>
      <c r="AD45" s="831"/>
      <c r="AE45" s="831"/>
      <c r="AF45" s="831"/>
      <c r="AK45" s="838">
        <f>SUM(B45:H45)</f>
        <v>0</v>
      </c>
      <c r="AL45" s="837"/>
      <c r="AM45" s="837"/>
    </row>
    <row r="46" spans="1:39" ht="12" customHeight="1" x14ac:dyDescent="0.2">
      <c r="A46" s="922" t="s">
        <v>513</v>
      </c>
      <c r="B46" s="845"/>
      <c r="C46" s="923"/>
      <c r="D46" s="606"/>
      <c r="E46" s="606"/>
      <c r="F46" s="606"/>
      <c r="G46" s="606"/>
      <c r="H46" s="606"/>
      <c r="I46" s="983" t="s">
        <v>461</v>
      </c>
      <c r="J46" s="984"/>
      <c r="K46" s="984"/>
      <c r="L46" s="984"/>
      <c r="W46" s="831"/>
      <c r="X46" s="831"/>
      <c r="Y46" s="831"/>
      <c r="Z46" s="831"/>
      <c r="AA46" s="831"/>
      <c r="AB46" s="831"/>
      <c r="AC46" s="831"/>
      <c r="AD46" s="831"/>
      <c r="AE46" s="831"/>
      <c r="AF46" s="831"/>
      <c r="AK46" s="838">
        <f>SUM(B46:H46)</f>
        <v>0</v>
      </c>
      <c r="AL46" s="839" t="e">
        <f>AK46/AK45</f>
        <v>#DIV/0!</v>
      </c>
      <c r="AM46" s="837"/>
    </row>
    <row r="47" spans="1:39" ht="25.5" customHeight="1" x14ac:dyDescent="0.2">
      <c r="A47" s="922" t="s">
        <v>537</v>
      </c>
      <c r="B47" s="845"/>
      <c r="C47" s="923"/>
      <c r="D47" s="606"/>
      <c r="E47" s="606"/>
      <c r="F47" s="606"/>
      <c r="G47" s="606"/>
      <c r="H47" s="606"/>
      <c r="I47" s="983" t="s">
        <v>462</v>
      </c>
      <c r="J47" s="984"/>
      <c r="K47" s="984"/>
      <c r="L47" s="984"/>
      <c r="W47" s="831"/>
      <c r="X47" s="831"/>
      <c r="Y47" s="831"/>
      <c r="Z47" s="831"/>
      <c r="AA47" s="831"/>
      <c r="AB47" s="831"/>
      <c r="AC47" s="831"/>
      <c r="AD47" s="831"/>
      <c r="AE47" s="831"/>
      <c r="AF47" s="831"/>
      <c r="AK47" s="837" t="s">
        <v>496</v>
      </c>
      <c r="AL47" s="840" t="e">
        <f>MIN(AL46,5%)</f>
        <v>#DIV/0!</v>
      </c>
      <c r="AM47" s="841">
        <f>IFERROR(AL47/AL46,0)</f>
        <v>0</v>
      </c>
    </row>
    <row r="48" spans="1:39" x14ac:dyDescent="0.2">
      <c r="A48" s="924" t="s">
        <v>514</v>
      </c>
      <c r="B48" s="845"/>
      <c r="C48" s="923"/>
      <c r="D48" s="606"/>
      <c r="E48" s="606"/>
      <c r="F48" s="606"/>
      <c r="G48" s="606"/>
      <c r="H48" s="606"/>
      <c r="W48" s="831"/>
      <c r="X48" s="831"/>
      <c r="Y48" s="831"/>
      <c r="Z48" s="831"/>
      <c r="AA48" s="831"/>
      <c r="AB48" s="831"/>
      <c r="AC48" s="831"/>
      <c r="AD48" s="831"/>
      <c r="AE48" s="831"/>
      <c r="AF48" s="831"/>
      <c r="AK48" s="837" t="s">
        <v>497</v>
      </c>
      <c r="AL48" s="839" t="e">
        <f>MAX(0,AL46-5%)</f>
        <v>#DIV/0!</v>
      </c>
      <c r="AM48" s="841">
        <f>IFERROR(AL48/AL46,0)</f>
        <v>0</v>
      </c>
    </row>
    <row r="49" spans="1:39" x14ac:dyDescent="0.2">
      <c r="A49" s="924" t="s">
        <v>515</v>
      </c>
      <c r="B49" s="845"/>
      <c r="C49" s="923"/>
      <c r="D49" s="606"/>
      <c r="E49" s="606"/>
      <c r="F49" s="606"/>
      <c r="G49" s="606"/>
      <c r="H49" s="606"/>
      <c r="W49" s="831"/>
      <c r="X49" s="831"/>
      <c r="Y49" s="831"/>
      <c r="Z49" s="831"/>
      <c r="AA49" s="831"/>
      <c r="AB49" s="831"/>
      <c r="AC49" s="831"/>
      <c r="AD49" s="831"/>
      <c r="AE49" s="831"/>
      <c r="AF49" s="831"/>
      <c r="AK49" s="837"/>
      <c r="AL49" s="839"/>
      <c r="AM49" s="837"/>
    </row>
    <row r="50" spans="1:39" ht="25.5" x14ac:dyDescent="0.2">
      <c r="A50" s="924" t="s">
        <v>631</v>
      </c>
      <c r="B50" s="845"/>
      <c r="C50" s="923"/>
      <c r="D50" s="606"/>
      <c r="E50" s="606"/>
      <c r="F50" s="606"/>
      <c r="G50" s="606"/>
      <c r="H50" s="606"/>
      <c r="W50" s="831"/>
      <c r="X50" s="831"/>
      <c r="Y50" s="831"/>
      <c r="Z50" s="831"/>
      <c r="AA50" s="831"/>
      <c r="AB50" s="831"/>
      <c r="AC50" s="831"/>
      <c r="AD50" s="831"/>
      <c r="AE50" s="831"/>
      <c r="AF50" s="831"/>
      <c r="AK50" s="838">
        <f>SUM(B50:H50)</f>
        <v>0</v>
      </c>
      <c r="AL50" s="839" t="e">
        <f>AK50/(AK45+SUM(B46:H46))</f>
        <v>#DIV/0!</v>
      </c>
      <c r="AM50" s="837"/>
    </row>
    <row r="51" spans="1:39" ht="25.5" x14ac:dyDescent="0.2">
      <c r="A51" s="924" t="s">
        <v>516</v>
      </c>
      <c r="B51" s="845"/>
      <c r="C51" s="923"/>
      <c r="D51" s="606"/>
      <c r="E51" s="606"/>
      <c r="F51" s="606"/>
      <c r="G51" s="606"/>
      <c r="H51" s="606"/>
      <c r="W51" s="831"/>
      <c r="X51" s="831"/>
      <c r="Y51" s="831"/>
      <c r="Z51" s="831"/>
      <c r="AA51" s="831"/>
      <c r="AB51" s="831"/>
      <c r="AC51" s="831"/>
      <c r="AD51" s="831"/>
      <c r="AE51" s="831"/>
      <c r="AF51" s="831"/>
      <c r="AK51" s="837" t="s">
        <v>496</v>
      </c>
      <c r="AL51" s="840" t="e">
        <f>MIN(AL50,7%)</f>
        <v>#DIV/0!</v>
      </c>
      <c r="AM51" s="841">
        <f>IFERROR(AL51/AL50,0)</f>
        <v>0</v>
      </c>
    </row>
    <row r="52" spans="1:39" ht="25.5" x14ac:dyDescent="0.2">
      <c r="A52" s="924" t="s">
        <v>539</v>
      </c>
      <c r="B52" s="845"/>
      <c r="C52" s="923"/>
      <c r="D52" s="606"/>
      <c r="E52" s="606"/>
      <c r="F52" s="606"/>
      <c r="G52" s="606"/>
      <c r="H52" s="606"/>
      <c r="W52" s="831"/>
      <c r="X52" s="831"/>
      <c r="Y52" s="831"/>
      <c r="Z52" s="831"/>
      <c r="AA52" s="831"/>
      <c r="AB52" s="831"/>
      <c r="AC52" s="831"/>
      <c r="AD52" s="831"/>
      <c r="AE52" s="831"/>
      <c r="AF52" s="831"/>
      <c r="AK52" s="837" t="s">
        <v>497</v>
      </c>
      <c r="AL52" s="839" t="e">
        <f>MAX(0,AL50-7%)</f>
        <v>#DIV/0!</v>
      </c>
      <c r="AM52" s="841">
        <f>IFERROR(AL52/AL50,0)</f>
        <v>0</v>
      </c>
    </row>
    <row r="53" spans="1:39" x14ac:dyDescent="0.2">
      <c r="A53" s="924" t="s">
        <v>517</v>
      </c>
      <c r="B53" s="845"/>
      <c r="C53" s="923"/>
      <c r="D53" s="606"/>
      <c r="E53" s="606"/>
      <c r="F53" s="606"/>
      <c r="G53" s="606"/>
      <c r="H53" s="606"/>
      <c r="W53" s="831"/>
      <c r="X53" s="831"/>
      <c r="Y53" s="831"/>
      <c r="Z53" s="831"/>
      <c r="AA53" s="831"/>
      <c r="AB53" s="831"/>
      <c r="AC53" s="831"/>
      <c r="AD53" s="831"/>
      <c r="AE53" s="831"/>
      <c r="AF53" s="831"/>
    </row>
    <row r="54" spans="1:39" x14ac:dyDescent="0.2">
      <c r="A54" s="924" t="s">
        <v>518</v>
      </c>
      <c r="B54" s="845"/>
      <c r="C54" s="923"/>
      <c r="D54" s="606"/>
      <c r="E54" s="606"/>
      <c r="F54" s="606"/>
      <c r="G54" s="606"/>
      <c r="H54" s="606"/>
      <c r="W54" s="831"/>
      <c r="X54" s="831"/>
      <c r="Y54" s="831"/>
      <c r="Z54" s="831"/>
      <c r="AA54" s="831"/>
      <c r="AB54" s="831"/>
      <c r="AC54" s="831"/>
      <c r="AD54" s="831"/>
      <c r="AE54" s="831"/>
      <c r="AF54" s="831"/>
    </row>
    <row r="55" spans="1:39" ht="12" customHeight="1" x14ac:dyDescent="0.2">
      <c r="A55" s="924" t="s">
        <v>536</v>
      </c>
      <c r="B55" s="845"/>
      <c r="C55" s="923"/>
      <c r="D55" s="606">
        <v>0</v>
      </c>
      <c r="E55" s="606">
        <v>0</v>
      </c>
      <c r="F55" s="606">
        <v>0</v>
      </c>
      <c r="G55" s="606"/>
      <c r="H55" s="606"/>
      <c r="W55" s="831"/>
      <c r="X55" s="831"/>
      <c r="Y55" s="831"/>
      <c r="Z55" s="831"/>
      <c r="AA55" s="831"/>
      <c r="AB55" s="831"/>
      <c r="AC55" s="831"/>
      <c r="AD55" s="831"/>
      <c r="AE55" s="831"/>
      <c r="AF55" s="831"/>
    </row>
    <row r="56" spans="1:39" hidden="1" x14ac:dyDescent="0.2">
      <c r="A56" s="1008" t="s">
        <v>499</v>
      </c>
      <c r="B56" s="1009"/>
      <c r="C56" s="1009"/>
      <c r="D56" s="1009"/>
      <c r="E56" s="1009"/>
      <c r="F56" s="1009"/>
      <c r="G56" s="1009"/>
      <c r="H56" s="1010"/>
      <c r="W56" s="831"/>
      <c r="X56" s="831"/>
      <c r="Y56" s="831"/>
      <c r="Z56" s="831"/>
      <c r="AA56" s="831"/>
      <c r="AB56" s="831"/>
      <c r="AC56" s="831"/>
      <c r="AD56" s="831"/>
      <c r="AE56" s="831"/>
      <c r="AF56" s="831"/>
    </row>
    <row r="57" spans="1:39" s="898" customFormat="1" x14ac:dyDescent="0.2">
      <c r="B57" s="921">
        <v>2016</v>
      </c>
      <c r="C57" s="921">
        <f t="shared" ref="C57:H57" si="1">B57+1</f>
        <v>2017</v>
      </c>
      <c r="D57" s="921">
        <f t="shared" si="1"/>
        <v>2018</v>
      </c>
      <c r="E57" s="921">
        <f t="shared" si="1"/>
        <v>2019</v>
      </c>
      <c r="F57" s="921">
        <f t="shared" si="1"/>
        <v>2020</v>
      </c>
      <c r="G57" s="921">
        <f t="shared" si="1"/>
        <v>2021</v>
      </c>
      <c r="H57" s="921">
        <f t="shared" si="1"/>
        <v>2022</v>
      </c>
      <c r="W57" s="912"/>
      <c r="X57" s="912"/>
      <c r="Y57" s="912"/>
      <c r="Z57" s="912"/>
      <c r="AA57" s="912"/>
      <c r="AB57" s="912"/>
      <c r="AC57" s="912"/>
      <c r="AD57" s="912"/>
      <c r="AE57" s="912"/>
      <c r="AF57" s="912"/>
    </row>
    <row r="58" spans="1:39" s="898" customFormat="1" x14ac:dyDescent="0.2">
      <c r="A58" s="922" t="str">
        <f>A45</f>
        <v>Jaunu KAIT būvdarbu izmaksas (MK noteikumu 25.2.punkts)</v>
      </c>
      <c r="B58" s="587"/>
      <c r="C58" s="846">
        <f>C45*'Kopējie pieņēmumi'!F$12</f>
        <v>0</v>
      </c>
      <c r="D58" s="605">
        <f>D45*'Kopējie pieņēmumi'!G$12</f>
        <v>0</v>
      </c>
      <c r="E58" s="605">
        <f>E45*'Kopējie pieņēmumi'!H$12</f>
        <v>0</v>
      </c>
      <c r="F58" s="605">
        <f>F45*'Kopējie pieņēmumi'!I$12</f>
        <v>0</v>
      </c>
      <c r="G58" s="605">
        <f>G45*'Kopējie pieņēmumi'!J$12</f>
        <v>0</v>
      </c>
      <c r="H58" s="605">
        <f>H45*'Kopējie pieņēmumi'!K$12</f>
        <v>0</v>
      </c>
      <c r="W58" s="912"/>
      <c r="X58" s="912"/>
      <c r="Y58" s="912"/>
      <c r="Z58" s="912"/>
      <c r="AA58" s="912"/>
      <c r="AB58" s="912"/>
      <c r="AC58" s="912"/>
      <c r="AD58" s="912"/>
      <c r="AE58" s="912"/>
      <c r="AF58" s="912"/>
    </row>
    <row r="59" spans="1:39" s="898" customFormat="1" ht="25.5" x14ac:dyDescent="0.2">
      <c r="A59" s="922" t="s">
        <v>521</v>
      </c>
      <c r="B59" s="587"/>
      <c r="C59" s="846">
        <f>C46*$AM$47*'Kopējie pieņēmumi'!F$12</f>
        <v>0</v>
      </c>
      <c r="D59" s="605">
        <f>D46*$AM$47*'Kopējie pieņēmumi'!G$12</f>
        <v>0</v>
      </c>
      <c r="E59" s="605">
        <f>E46*$AM$47*'Kopējie pieņēmumi'!H$12</f>
        <v>0</v>
      </c>
      <c r="F59" s="605">
        <f>F46*$AM$47*'Kopējie pieņēmumi'!I$12</f>
        <v>0</v>
      </c>
      <c r="G59" s="605">
        <f>G46*$AM$47*'Kopējie pieņēmumi'!J$12</f>
        <v>0</v>
      </c>
      <c r="H59" s="605">
        <f>H46*$AM$47*'Kopējie pieņēmumi'!K$12</f>
        <v>0</v>
      </c>
      <c r="W59" s="912"/>
      <c r="X59" s="912"/>
      <c r="Y59" s="912"/>
      <c r="Z59" s="912"/>
      <c r="AA59" s="912"/>
      <c r="AB59" s="912"/>
      <c r="AC59" s="912"/>
      <c r="AD59" s="912"/>
      <c r="AE59" s="912"/>
      <c r="AF59" s="912"/>
    </row>
    <row r="60" spans="1:39" s="898" customFormat="1" ht="40.5" customHeight="1" x14ac:dyDescent="0.2">
      <c r="A60" s="922" t="s">
        <v>632</v>
      </c>
      <c r="B60" s="587"/>
      <c r="C60" s="846">
        <f>C50*$AM$51*'Kopējie pieņēmumi'!F$12</f>
        <v>0</v>
      </c>
      <c r="D60" s="605">
        <f>D50*$AM$51*'Kopējie pieņēmumi'!G$12</f>
        <v>0</v>
      </c>
      <c r="E60" s="605">
        <f>E50*$AM$51*'Kopējie pieņēmumi'!H$12</f>
        <v>0</v>
      </c>
      <c r="F60" s="605">
        <f>F50*$AM$51*'Kopējie pieņēmumi'!I$12</f>
        <v>0</v>
      </c>
      <c r="G60" s="605">
        <f>G50*$AM$51*'Kopējie pieņēmumi'!J$12</f>
        <v>0</v>
      </c>
      <c r="H60" s="605">
        <f>H50*$AM$51*'Kopējie pieņēmumi'!K$12</f>
        <v>0</v>
      </c>
      <c r="W60" s="912"/>
      <c r="X60" s="912"/>
      <c r="Y60" s="912"/>
      <c r="Z60" s="912"/>
      <c r="AA60" s="912"/>
      <c r="AB60" s="912"/>
      <c r="AC60" s="912"/>
      <c r="AD60" s="912"/>
      <c r="AE60" s="912"/>
      <c r="AF60" s="912"/>
    </row>
    <row r="61" spans="1:39" s="898" customFormat="1" x14ac:dyDescent="0.2">
      <c r="A61" s="924" t="s">
        <v>517</v>
      </c>
      <c r="B61" s="587"/>
      <c r="C61" s="846">
        <f>C53*'Kopējie pieņēmumi'!F$12</f>
        <v>0</v>
      </c>
      <c r="D61" s="605">
        <f>D53*'Kopējie pieņēmumi'!G$12</f>
        <v>0</v>
      </c>
      <c r="E61" s="605">
        <f>E53*'Kopējie pieņēmumi'!H$12</f>
        <v>0</v>
      </c>
      <c r="F61" s="605">
        <f>F53*'Kopējie pieņēmumi'!I$12</f>
        <v>0</v>
      </c>
      <c r="G61" s="605">
        <f>G53*'Kopējie pieņēmumi'!J$12</f>
        <v>0</v>
      </c>
      <c r="H61" s="605">
        <f>H53*'Kopējie pieņēmumi'!K$12</f>
        <v>0</v>
      </c>
      <c r="W61" s="912"/>
      <c r="X61" s="912"/>
      <c r="Y61" s="912"/>
      <c r="Z61" s="912"/>
      <c r="AA61" s="912"/>
      <c r="AB61" s="912"/>
      <c r="AC61" s="912"/>
      <c r="AD61" s="912"/>
      <c r="AE61" s="912"/>
      <c r="AF61" s="912"/>
    </row>
    <row r="62" spans="1:39" s="898" customFormat="1" x14ac:dyDescent="0.2">
      <c r="A62" s="924" t="s">
        <v>519</v>
      </c>
      <c r="B62" s="587"/>
      <c r="C62" s="846">
        <f>C55*'Kopējie pieņēmumi'!F$12</f>
        <v>0</v>
      </c>
      <c r="D62" s="605">
        <f>D55*'Kopējie pieņēmumi'!G$12</f>
        <v>0</v>
      </c>
      <c r="E62" s="605">
        <f>E55*'Kopējie pieņēmumi'!H$12</f>
        <v>0</v>
      </c>
      <c r="F62" s="605">
        <f>F55*'Kopējie pieņēmumi'!I$12</f>
        <v>0</v>
      </c>
      <c r="G62" s="605">
        <f>G55*'Kopējie pieņēmumi'!J$12</f>
        <v>0</v>
      </c>
      <c r="H62" s="605">
        <f>H55*'Kopējie pieņēmumi'!K$12</f>
        <v>0</v>
      </c>
      <c r="W62" s="912"/>
      <c r="X62" s="912"/>
      <c r="Y62" s="912"/>
      <c r="Z62" s="912"/>
      <c r="AA62" s="912"/>
      <c r="AB62" s="912"/>
      <c r="AC62" s="912"/>
      <c r="AD62" s="912"/>
      <c r="AE62" s="912"/>
      <c r="AF62" s="912"/>
    </row>
    <row r="63" spans="1:39" s="898" customFormat="1" x14ac:dyDescent="0.2">
      <c r="A63" s="925" t="s">
        <v>466</v>
      </c>
      <c r="B63" s="587"/>
      <c r="C63" s="846">
        <f t="shared" ref="C63:H63" si="2">SUM(C58:C62)</f>
        <v>0</v>
      </c>
      <c r="D63" s="605">
        <f t="shared" si="2"/>
        <v>0</v>
      </c>
      <c r="E63" s="605">
        <f t="shared" si="2"/>
        <v>0</v>
      </c>
      <c r="F63" s="605">
        <f t="shared" si="2"/>
        <v>0</v>
      </c>
      <c r="G63" s="605">
        <f t="shared" si="2"/>
        <v>0</v>
      </c>
      <c r="H63" s="605">
        <f t="shared" si="2"/>
        <v>0</v>
      </c>
      <c r="W63" s="912"/>
      <c r="X63" s="912"/>
      <c r="Y63" s="912"/>
      <c r="Z63" s="912"/>
      <c r="AA63" s="912"/>
      <c r="AB63" s="912"/>
      <c r="AC63" s="912"/>
      <c r="AD63" s="912"/>
      <c r="AE63" s="912"/>
      <c r="AF63" s="912"/>
    </row>
    <row r="64" spans="1:39" s="898" customFormat="1" x14ac:dyDescent="0.2">
      <c r="A64" s="996" t="s">
        <v>500</v>
      </c>
      <c r="B64" s="997"/>
      <c r="C64" s="997"/>
      <c r="D64" s="997"/>
      <c r="E64" s="997"/>
      <c r="F64" s="997"/>
      <c r="G64" s="997"/>
      <c r="H64" s="998"/>
      <c r="W64" s="912"/>
      <c r="X64" s="912"/>
      <c r="Y64" s="912"/>
      <c r="Z64" s="912"/>
      <c r="AA64" s="912"/>
      <c r="AB64" s="912"/>
      <c r="AC64" s="912"/>
      <c r="AD64" s="912"/>
      <c r="AE64" s="912"/>
      <c r="AF64" s="912"/>
    </row>
    <row r="65" spans="1:32" s="898" customFormat="1" ht="25.5" x14ac:dyDescent="0.2">
      <c r="A65" s="922" t="s">
        <v>522</v>
      </c>
      <c r="B65" s="587"/>
      <c r="C65" s="846">
        <f>C46*'Kopējie pieņēmumi'!F$12-C59</f>
        <v>0</v>
      </c>
      <c r="D65" s="605">
        <f>D46*'Kopējie pieņēmumi'!G$12-D59</f>
        <v>0</v>
      </c>
      <c r="E65" s="605">
        <f>E46*'Kopējie pieņēmumi'!H$12-E59</f>
        <v>0</v>
      </c>
      <c r="F65" s="605">
        <f>F46*'Kopējie pieņēmumi'!I$12-F59</f>
        <v>0</v>
      </c>
      <c r="G65" s="605">
        <f>G46*'Kopējie pieņēmumi'!J$12-G59</f>
        <v>0</v>
      </c>
      <c r="H65" s="605">
        <f>H46*'Kopējie pieņēmumi'!K$12-H59</f>
        <v>0</v>
      </c>
      <c r="W65" s="912"/>
      <c r="X65" s="912"/>
      <c r="Y65" s="912"/>
      <c r="Z65" s="912"/>
      <c r="AA65" s="912"/>
      <c r="AB65" s="912"/>
      <c r="AC65" s="912"/>
      <c r="AD65" s="912"/>
      <c r="AE65" s="912"/>
      <c r="AF65" s="912"/>
    </row>
    <row r="66" spans="1:32" s="898" customFormat="1" ht="52.5" customHeight="1" x14ac:dyDescent="0.2">
      <c r="A66" s="922" t="s">
        <v>633</v>
      </c>
      <c r="B66" s="587"/>
      <c r="C66" s="846">
        <f>C50*'Kopējie pieņēmumi'!F$12-C60</f>
        <v>0</v>
      </c>
      <c r="D66" s="605">
        <f>D50*'Kopējie pieņēmumi'!G$12-D60</f>
        <v>0</v>
      </c>
      <c r="E66" s="605">
        <f>E50*'Kopējie pieņēmumi'!H$12-E60</f>
        <v>0</v>
      </c>
      <c r="F66" s="605">
        <f>F50*'Kopējie pieņēmumi'!I$12-F60</f>
        <v>0</v>
      </c>
      <c r="G66" s="605">
        <f>G50*'Kopējie pieņēmumi'!J$12-G60</f>
        <v>0</v>
      </c>
      <c r="H66" s="605">
        <f>H50*'Kopējie pieņēmumi'!K$12-H60</f>
        <v>0</v>
      </c>
      <c r="W66" s="912"/>
      <c r="X66" s="912"/>
      <c r="Y66" s="912"/>
      <c r="Z66" s="912"/>
      <c r="AA66" s="912"/>
      <c r="AB66" s="912"/>
      <c r="AC66" s="912"/>
      <c r="AD66" s="912"/>
      <c r="AE66" s="912"/>
      <c r="AF66" s="912"/>
    </row>
    <row r="67" spans="1:32" s="898" customFormat="1" x14ac:dyDescent="0.2">
      <c r="A67" s="924" t="s">
        <v>538</v>
      </c>
      <c r="B67" s="587"/>
      <c r="C67" s="846">
        <f>C47*'Kopējie pieņēmumi'!F$12</f>
        <v>0</v>
      </c>
      <c r="D67" s="605">
        <f>D47*'Kopējie pieņēmumi'!G$12</f>
        <v>0</v>
      </c>
      <c r="E67" s="605">
        <f>E47*'Kopējie pieņēmumi'!H$12</f>
        <v>0</v>
      </c>
      <c r="F67" s="605">
        <f>F47*'Kopējie pieņēmumi'!I$12</f>
        <v>0</v>
      </c>
      <c r="G67" s="605">
        <f>G47*'Kopējie pieņēmumi'!J$12</f>
        <v>0</v>
      </c>
      <c r="H67" s="605">
        <f>H47*'Kopējie pieņēmumi'!K$12</f>
        <v>0</v>
      </c>
      <c r="W67" s="912"/>
      <c r="X67" s="912"/>
      <c r="Y67" s="912"/>
      <c r="Z67" s="912"/>
      <c r="AA67" s="912"/>
      <c r="AB67" s="912"/>
      <c r="AC67" s="912"/>
      <c r="AD67" s="912"/>
      <c r="AE67" s="912"/>
      <c r="AF67" s="912"/>
    </row>
    <row r="68" spans="1:32" s="898" customFormat="1" ht="25.5" x14ac:dyDescent="0.2">
      <c r="A68" s="924" t="s">
        <v>539</v>
      </c>
      <c r="B68" s="587"/>
      <c r="C68" s="846">
        <f>C52*'Kopējie pieņēmumi'!F$12</f>
        <v>0</v>
      </c>
      <c r="D68" s="605">
        <f>D52*'Kopējie pieņēmumi'!G$12</f>
        <v>0</v>
      </c>
      <c r="E68" s="605">
        <f>E52*'Kopējie pieņēmumi'!H$12</f>
        <v>0</v>
      </c>
      <c r="F68" s="605">
        <f>F52*'Kopējie pieņēmumi'!I$12</f>
        <v>0</v>
      </c>
      <c r="G68" s="605">
        <f>G52*'Kopējie pieņēmumi'!J$12</f>
        <v>0</v>
      </c>
      <c r="H68" s="605">
        <f>H52*'Kopējie pieņēmumi'!K$12</f>
        <v>0</v>
      </c>
      <c r="W68" s="912"/>
      <c r="X68" s="912"/>
      <c r="Y68" s="912"/>
      <c r="Z68" s="912"/>
      <c r="AA68" s="912"/>
      <c r="AB68" s="912"/>
      <c r="AC68" s="912"/>
      <c r="AD68" s="912"/>
      <c r="AE68" s="912"/>
      <c r="AF68" s="912"/>
    </row>
    <row r="69" spans="1:32" s="898" customFormat="1" ht="25.5" x14ac:dyDescent="0.2">
      <c r="A69" s="924" t="s">
        <v>516</v>
      </c>
      <c r="B69" s="587"/>
      <c r="C69" s="846">
        <f>C51*'Kopējie pieņēmumi'!F$12</f>
        <v>0</v>
      </c>
      <c r="D69" s="605">
        <f>D51*'Kopējie pieņēmumi'!G$12</f>
        <v>0</v>
      </c>
      <c r="E69" s="605">
        <f>E51*'Kopējie pieņēmumi'!H$12</f>
        <v>0</v>
      </c>
      <c r="F69" s="605">
        <f>F51*'Kopējie pieņēmumi'!I$12</f>
        <v>0</v>
      </c>
      <c r="G69" s="605">
        <f>G51*'Kopējie pieņēmumi'!J$12</f>
        <v>0</v>
      </c>
      <c r="H69" s="605">
        <f>H51*'Kopējie pieņēmumi'!K$12</f>
        <v>0</v>
      </c>
      <c r="W69" s="912"/>
      <c r="X69" s="912"/>
      <c r="Y69" s="912"/>
      <c r="Z69" s="912"/>
      <c r="AA69" s="912"/>
      <c r="AB69" s="912"/>
      <c r="AC69" s="912"/>
      <c r="AD69" s="912"/>
      <c r="AE69" s="912"/>
      <c r="AF69" s="912"/>
    </row>
    <row r="70" spans="1:32" s="898" customFormat="1" ht="15" customHeight="1" x14ac:dyDescent="0.2">
      <c r="A70" s="924" t="s">
        <v>514</v>
      </c>
      <c r="B70" s="587"/>
      <c r="C70" s="846">
        <f>C48*'Kopējie pieņēmumi'!F$12</f>
        <v>0</v>
      </c>
      <c r="D70" s="605">
        <f>D48*'Kopējie pieņēmumi'!G$12</f>
        <v>0</v>
      </c>
      <c r="E70" s="605">
        <f>E48*'Kopējie pieņēmumi'!H$12</f>
        <v>0</v>
      </c>
      <c r="F70" s="605">
        <f>F48*'Kopējie pieņēmumi'!I$12</f>
        <v>0</v>
      </c>
      <c r="G70" s="605">
        <f>G48*'Kopējie pieņēmumi'!J$12</f>
        <v>0</v>
      </c>
      <c r="H70" s="605">
        <f>H48*'Kopējie pieņēmumi'!K$12</f>
        <v>0</v>
      </c>
      <c r="W70" s="912"/>
      <c r="X70" s="912"/>
      <c r="Y70" s="912"/>
      <c r="Z70" s="912"/>
      <c r="AA70" s="912"/>
      <c r="AB70" s="912"/>
      <c r="AC70" s="912"/>
      <c r="AD70" s="912"/>
      <c r="AE70" s="912"/>
      <c r="AF70" s="912"/>
    </row>
    <row r="71" spans="1:32" s="898" customFormat="1" ht="17.25" customHeight="1" x14ac:dyDescent="0.2">
      <c r="A71" s="924" t="s">
        <v>515</v>
      </c>
      <c r="B71" s="587"/>
      <c r="C71" s="846">
        <f>C49*'Kopējie pieņēmumi'!F$12</f>
        <v>0</v>
      </c>
      <c r="D71" s="605">
        <f>D49*'Kopējie pieņēmumi'!G$12</f>
        <v>0</v>
      </c>
      <c r="E71" s="605">
        <f>E49*'Kopējie pieņēmumi'!H$12</f>
        <v>0</v>
      </c>
      <c r="F71" s="605">
        <f>F49*'Kopējie pieņēmumi'!I$12</f>
        <v>0</v>
      </c>
      <c r="G71" s="605">
        <f>G49*'Kopējie pieņēmumi'!J$12</f>
        <v>0</v>
      </c>
      <c r="H71" s="605">
        <f>H49*'Kopējie pieņēmumi'!K$12</f>
        <v>0</v>
      </c>
      <c r="W71" s="912"/>
      <c r="X71" s="912"/>
      <c r="Y71" s="912"/>
      <c r="Z71" s="912"/>
      <c r="AA71" s="912"/>
      <c r="AB71" s="912"/>
      <c r="AC71" s="912"/>
      <c r="AD71" s="912"/>
      <c r="AE71" s="912"/>
      <c r="AF71" s="912"/>
    </row>
    <row r="72" spans="1:32" s="898" customFormat="1" x14ac:dyDescent="0.2">
      <c r="A72" s="924" t="s">
        <v>518</v>
      </c>
      <c r="B72" s="587"/>
      <c r="C72" s="846">
        <f>C54*'Kopējie pieņēmumi'!F$12</f>
        <v>0</v>
      </c>
      <c r="D72" s="605">
        <f>D54*'Kopējie pieņēmumi'!G$12</f>
        <v>0</v>
      </c>
      <c r="E72" s="605">
        <f>E54*'Kopējie pieņēmumi'!H$12</f>
        <v>0</v>
      </c>
      <c r="F72" s="605">
        <f>F54*'Kopējie pieņēmumi'!I$12</f>
        <v>0</v>
      </c>
      <c r="G72" s="605">
        <f>G54*'Kopējie pieņēmumi'!J$12</f>
        <v>0</v>
      </c>
      <c r="H72" s="605">
        <f>H54*'Kopējie pieņēmumi'!K$12</f>
        <v>0</v>
      </c>
      <c r="W72" s="912"/>
      <c r="X72" s="912"/>
      <c r="Y72" s="912"/>
      <c r="Z72" s="912"/>
      <c r="AA72" s="912"/>
      <c r="AB72" s="912"/>
      <c r="AC72" s="912"/>
      <c r="AD72" s="912"/>
      <c r="AE72" s="912"/>
      <c r="AF72" s="912"/>
    </row>
    <row r="73" spans="1:32" s="898" customFormat="1" x14ac:dyDescent="0.2">
      <c r="A73" s="924" t="s">
        <v>520</v>
      </c>
      <c r="B73" s="587"/>
      <c r="C73" s="846">
        <f t="shared" ref="C73:H73" si="3">SUM(C58:C61,C65:C72)*0.21-C62</f>
        <v>0</v>
      </c>
      <c r="D73" s="605">
        <f t="shared" si="3"/>
        <v>0</v>
      </c>
      <c r="E73" s="605">
        <f t="shared" si="3"/>
        <v>0</v>
      </c>
      <c r="F73" s="605">
        <f t="shared" si="3"/>
        <v>0</v>
      </c>
      <c r="G73" s="605">
        <f t="shared" si="3"/>
        <v>0</v>
      </c>
      <c r="H73" s="605">
        <f t="shared" si="3"/>
        <v>0</v>
      </c>
      <c r="W73" s="912"/>
      <c r="X73" s="912"/>
      <c r="Y73" s="912"/>
      <c r="Z73" s="912"/>
      <c r="AA73" s="912"/>
      <c r="AB73" s="912"/>
      <c r="AC73" s="912"/>
      <c r="AD73" s="912"/>
      <c r="AE73" s="912"/>
      <c r="AF73" s="912"/>
    </row>
    <row r="74" spans="1:32" s="898" customFormat="1" x14ac:dyDescent="0.2">
      <c r="A74" s="924" t="s">
        <v>467</v>
      </c>
      <c r="B74" s="587"/>
      <c r="C74" s="846">
        <f t="shared" ref="C74:H74" si="4">SUM(C65:C73)</f>
        <v>0</v>
      </c>
      <c r="D74" s="605">
        <f t="shared" si="4"/>
        <v>0</v>
      </c>
      <c r="E74" s="605">
        <f t="shared" si="4"/>
        <v>0</v>
      </c>
      <c r="F74" s="605">
        <f t="shared" si="4"/>
        <v>0</v>
      </c>
      <c r="G74" s="605">
        <f t="shared" si="4"/>
        <v>0</v>
      </c>
      <c r="H74" s="605">
        <f t="shared" si="4"/>
        <v>0</v>
      </c>
      <c r="W74" s="912"/>
      <c r="X74" s="912"/>
      <c r="Y74" s="912"/>
      <c r="Z74" s="912"/>
      <c r="AA74" s="912"/>
      <c r="AB74" s="912"/>
      <c r="AC74" s="912"/>
      <c r="AD74" s="912"/>
      <c r="AE74" s="912"/>
      <c r="AF74" s="912"/>
    </row>
    <row r="75" spans="1:32" s="898" customFormat="1" x14ac:dyDescent="0.2">
      <c r="B75" s="910"/>
      <c r="C75" s="910"/>
      <c r="D75" s="910"/>
      <c r="E75" s="910"/>
      <c r="F75" s="910"/>
      <c r="W75" s="912"/>
      <c r="X75" s="912"/>
      <c r="Y75" s="912"/>
      <c r="Z75" s="912"/>
      <c r="AA75" s="912"/>
      <c r="AB75" s="912"/>
      <c r="AC75" s="912"/>
      <c r="AD75" s="912"/>
      <c r="AE75" s="912"/>
      <c r="AF75" s="912"/>
    </row>
    <row r="76" spans="1:32" s="898" customFormat="1" x14ac:dyDescent="0.2">
      <c r="A76" s="987" t="s">
        <v>358</v>
      </c>
      <c r="B76" s="987"/>
      <c r="C76" s="987"/>
      <c r="D76" s="987"/>
      <c r="E76" s="987"/>
      <c r="F76" s="987"/>
      <c r="G76" s="987"/>
      <c r="H76" s="987"/>
      <c r="I76" s="987"/>
      <c r="W76" s="912"/>
      <c r="X76" s="912"/>
      <c r="Y76" s="912"/>
      <c r="Z76" s="912"/>
      <c r="AA76" s="912"/>
      <c r="AB76" s="912"/>
      <c r="AC76" s="912"/>
      <c r="AD76" s="912"/>
      <c r="AE76" s="912"/>
      <c r="AF76" s="912"/>
    </row>
    <row r="77" spans="1:32" s="898" customFormat="1" x14ac:dyDescent="0.2">
      <c r="A77" s="926"/>
      <c r="B77" s="927"/>
      <c r="C77" s="927"/>
      <c r="D77" s="927"/>
      <c r="E77" s="927"/>
      <c r="F77" s="927"/>
      <c r="G77" s="927"/>
      <c r="H77" s="927"/>
      <c r="I77" s="927"/>
      <c r="W77" s="912"/>
      <c r="X77" s="912"/>
      <c r="Y77" s="912"/>
      <c r="Z77" s="912"/>
      <c r="AA77" s="912"/>
      <c r="AB77" s="912"/>
      <c r="AC77" s="912"/>
      <c r="AD77" s="912"/>
      <c r="AE77" s="912"/>
      <c r="AF77" s="912"/>
    </row>
    <row r="78" spans="1:32" s="898" customFormat="1" x14ac:dyDescent="0.2">
      <c r="B78" s="921">
        <v>2016</v>
      </c>
      <c r="C78" s="921">
        <f t="shared" ref="C78:I78" si="5">B78+1</f>
        <v>2017</v>
      </c>
      <c r="D78" s="921">
        <f t="shared" si="5"/>
        <v>2018</v>
      </c>
      <c r="E78" s="921">
        <f t="shared" si="5"/>
        <v>2019</v>
      </c>
      <c r="F78" s="921">
        <f t="shared" si="5"/>
        <v>2020</v>
      </c>
      <c r="G78" s="921">
        <f t="shared" si="5"/>
        <v>2021</v>
      </c>
      <c r="H78" s="921">
        <f t="shared" si="5"/>
        <v>2022</v>
      </c>
      <c r="I78" s="921">
        <f t="shared" si="5"/>
        <v>2023</v>
      </c>
      <c r="W78" s="912"/>
      <c r="X78" s="912"/>
      <c r="Y78" s="912"/>
      <c r="Z78" s="912"/>
      <c r="AA78" s="912"/>
      <c r="AB78" s="912"/>
      <c r="AC78" s="912"/>
      <c r="AD78" s="912"/>
      <c r="AE78" s="912"/>
      <c r="AF78" s="912"/>
    </row>
    <row r="79" spans="1:32" x14ac:dyDescent="0.2">
      <c r="A79" s="928" t="s">
        <v>335</v>
      </c>
      <c r="B79" s="850"/>
      <c r="C79" s="851"/>
      <c r="D79" s="851"/>
      <c r="E79" s="851"/>
      <c r="F79" s="851"/>
      <c r="G79" s="851"/>
      <c r="H79" s="851"/>
      <c r="I79" s="851"/>
      <c r="W79" s="831"/>
      <c r="X79" s="831"/>
      <c r="Y79" s="831"/>
      <c r="Z79" s="831"/>
      <c r="AA79" s="831"/>
      <c r="AB79" s="831"/>
      <c r="AC79" s="831"/>
      <c r="AD79" s="831"/>
      <c r="AE79" s="831"/>
      <c r="AF79" s="831"/>
    </row>
    <row r="80" spans="1:32" x14ac:dyDescent="0.2">
      <c r="A80" s="928" t="s">
        <v>336</v>
      </c>
      <c r="B80" s="852"/>
      <c r="C80" s="853"/>
      <c r="D80" s="853"/>
      <c r="E80" s="853"/>
      <c r="F80" s="853"/>
      <c r="G80" s="853"/>
      <c r="H80" s="853"/>
      <c r="I80" s="853"/>
      <c r="W80" s="831"/>
      <c r="X80" s="831"/>
      <c r="Y80" s="831"/>
      <c r="Z80" s="831"/>
      <c r="AA80" s="831"/>
      <c r="AB80" s="831"/>
      <c r="AC80" s="831"/>
      <c r="AD80" s="831"/>
      <c r="AE80" s="831"/>
      <c r="AF80" s="831"/>
    </row>
    <row r="81" spans="1:32" x14ac:dyDescent="0.2">
      <c r="A81" s="929" t="s">
        <v>337</v>
      </c>
      <c r="B81" s="602"/>
      <c r="C81" s="602"/>
      <c r="D81" s="602"/>
      <c r="E81" s="602"/>
      <c r="F81" s="602"/>
      <c r="G81" s="602"/>
      <c r="H81" s="602"/>
      <c r="I81" s="602"/>
      <c r="W81" s="831"/>
      <c r="X81" s="831"/>
      <c r="Y81" s="831"/>
      <c r="Z81" s="831"/>
      <c r="AA81" s="831"/>
      <c r="AB81" s="831"/>
      <c r="AC81" s="831"/>
      <c r="AD81" s="831"/>
      <c r="AE81" s="831"/>
      <c r="AF81" s="831"/>
    </row>
    <row r="82" spans="1:32" x14ac:dyDescent="0.2">
      <c r="A82" s="909" t="s">
        <v>338</v>
      </c>
      <c r="B82" s="854"/>
      <c r="C82" s="854"/>
      <c r="D82" s="854"/>
      <c r="E82" s="854"/>
      <c r="F82" s="854"/>
      <c r="G82" s="854"/>
      <c r="H82" s="854"/>
      <c r="I82" s="854"/>
      <c r="W82" s="831"/>
      <c r="X82" s="831"/>
      <c r="Y82" s="831"/>
      <c r="Z82" s="831"/>
      <c r="AA82" s="831"/>
      <c r="AB82" s="831"/>
      <c r="AC82" s="831"/>
      <c r="AD82" s="831"/>
      <c r="AE82" s="831"/>
      <c r="AF82" s="831"/>
    </row>
    <row r="83" spans="1:32" x14ac:dyDescent="0.2">
      <c r="A83" s="909" t="s">
        <v>339</v>
      </c>
      <c r="B83" s="855"/>
      <c r="C83" s="855"/>
      <c r="D83" s="855"/>
      <c r="E83" s="855"/>
      <c r="F83" s="855"/>
      <c r="G83" s="855"/>
      <c r="H83" s="855"/>
      <c r="I83" s="855"/>
      <c r="W83" s="831"/>
      <c r="X83" s="831"/>
      <c r="Y83" s="831"/>
      <c r="Z83" s="831"/>
      <c r="AA83" s="831"/>
      <c r="AB83" s="831"/>
      <c r="AC83" s="831"/>
      <c r="AD83" s="831"/>
      <c r="AE83" s="831"/>
      <c r="AF83" s="831"/>
    </row>
    <row r="84" spans="1:32" x14ac:dyDescent="0.2">
      <c r="A84" s="909" t="s">
        <v>456</v>
      </c>
      <c r="B84" s="603"/>
      <c r="C84" s="603"/>
      <c r="D84" s="603"/>
      <c r="E84" s="603"/>
      <c r="F84" s="603"/>
      <c r="G84" s="603"/>
      <c r="H84" s="603"/>
      <c r="I84" s="603"/>
      <c r="W84" s="831"/>
      <c r="X84" s="831"/>
      <c r="Y84" s="831"/>
      <c r="Z84" s="831"/>
      <c r="AA84" s="831"/>
      <c r="AB84" s="831"/>
      <c r="AC84" s="831"/>
      <c r="AD84" s="831"/>
      <c r="AE84" s="831"/>
      <c r="AF84" s="831"/>
    </row>
    <row r="85" spans="1:32" s="898" customFormat="1" x14ac:dyDescent="0.2">
      <c r="A85" s="909" t="s">
        <v>474</v>
      </c>
      <c r="B85" s="372"/>
      <c r="C85" s="372">
        <f t="shared" ref="C85:I85" si="6">C80-B80</f>
        <v>0</v>
      </c>
      <c r="D85" s="372">
        <f t="shared" si="6"/>
        <v>0</v>
      </c>
      <c r="E85" s="372">
        <f t="shared" si="6"/>
        <v>0</v>
      </c>
      <c r="F85" s="372">
        <f t="shared" si="6"/>
        <v>0</v>
      </c>
      <c r="G85" s="372">
        <f t="shared" si="6"/>
        <v>0</v>
      </c>
      <c r="H85" s="372">
        <f t="shared" si="6"/>
        <v>0</v>
      </c>
      <c r="I85" s="372">
        <f t="shared" si="6"/>
        <v>0</v>
      </c>
      <c r="W85" s="912"/>
      <c r="X85" s="912"/>
      <c r="Y85" s="912"/>
      <c r="Z85" s="912"/>
      <c r="AA85" s="912"/>
      <c r="AB85" s="912"/>
      <c r="AC85" s="912"/>
      <c r="AD85" s="912"/>
      <c r="AE85" s="912"/>
      <c r="AF85" s="912"/>
    </row>
    <row r="86" spans="1:32" s="898" customFormat="1" x14ac:dyDescent="0.2">
      <c r="A86" s="909" t="s">
        <v>457</v>
      </c>
      <c r="B86" s="371" t="e">
        <f t="shared" ref="B86:H86" si="7">B80/B79</f>
        <v>#DIV/0!</v>
      </c>
      <c r="C86" s="371" t="e">
        <f t="shared" si="7"/>
        <v>#DIV/0!</v>
      </c>
      <c r="D86" s="371" t="e">
        <f t="shared" si="7"/>
        <v>#DIV/0!</v>
      </c>
      <c r="E86" s="371" t="e">
        <f t="shared" si="7"/>
        <v>#DIV/0!</v>
      </c>
      <c r="F86" s="371" t="e">
        <f t="shared" si="7"/>
        <v>#DIV/0!</v>
      </c>
      <c r="G86" s="371" t="e">
        <f t="shared" si="7"/>
        <v>#DIV/0!</v>
      </c>
      <c r="H86" s="371" t="e">
        <f t="shared" si="7"/>
        <v>#DIV/0!</v>
      </c>
      <c r="I86" s="371" t="e">
        <f t="shared" ref="I86" si="8">I80/I79</f>
        <v>#DIV/0!</v>
      </c>
      <c r="W86" s="912"/>
      <c r="X86" s="912"/>
      <c r="Y86" s="912"/>
      <c r="Z86" s="912"/>
      <c r="AA86" s="912"/>
      <c r="AB86" s="912"/>
      <c r="AC86" s="912"/>
      <c r="AD86" s="912"/>
      <c r="AE86" s="912"/>
      <c r="AF86" s="912"/>
    </row>
    <row r="87" spans="1:32" x14ac:dyDescent="0.2">
      <c r="A87" s="928" t="s">
        <v>473</v>
      </c>
      <c r="B87" s="856"/>
      <c r="C87" s="856"/>
      <c r="D87" s="856"/>
      <c r="E87" s="856"/>
      <c r="F87" s="856"/>
      <c r="G87" s="856"/>
      <c r="H87" s="856"/>
      <c r="I87" s="856"/>
      <c r="W87" s="831"/>
      <c r="X87" s="831"/>
      <c r="Y87" s="831"/>
      <c r="Z87" s="831"/>
      <c r="AA87" s="831"/>
      <c r="AB87" s="831"/>
      <c r="AC87" s="831"/>
      <c r="AD87" s="831"/>
      <c r="AE87" s="831"/>
      <c r="AF87" s="831"/>
    </row>
    <row r="88" spans="1:32" x14ac:dyDescent="0.2">
      <c r="A88" s="930" t="s">
        <v>340</v>
      </c>
      <c r="B88" s="853"/>
      <c r="C88" s="853"/>
      <c r="D88" s="853"/>
      <c r="E88" s="853"/>
      <c r="F88" s="853"/>
      <c r="G88" s="857"/>
      <c r="H88" s="857"/>
      <c r="I88" s="857"/>
      <c r="W88" s="831"/>
      <c r="X88" s="831"/>
      <c r="Y88" s="831"/>
      <c r="Z88" s="831"/>
      <c r="AA88" s="831"/>
      <c r="AB88" s="831"/>
      <c r="AC88" s="831"/>
      <c r="AD88" s="831"/>
      <c r="AE88" s="831"/>
      <c r="AF88" s="831"/>
    </row>
    <row r="89" spans="1:32" x14ac:dyDescent="0.2">
      <c r="A89" s="930" t="s">
        <v>344</v>
      </c>
      <c r="B89" s="858"/>
      <c r="C89" s="858"/>
      <c r="D89" s="858"/>
      <c r="E89" s="858"/>
      <c r="F89" s="858"/>
      <c r="G89" s="858"/>
      <c r="H89" s="858"/>
      <c r="I89" s="858"/>
      <c r="W89" s="831"/>
      <c r="X89" s="831"/>
      <c r="Y89" s="831"/>
      <c r="Z89" s="831"/>
      <c r="AA89" s="831"/>
      <c r="AB89" s="831"/>
      <c r="AC89" s="831"/>
      <c r="AD89" s="831"/>
      <c r="AE89" s="831"/>
      <c r="AF89" s="831"/>
    </row>
    <row r="90" spans="1:32" x14ac:dyDescent="0.2">
      <c r="A90" s="930" t="s">
        <v>341</v>
      </c>
      <c r="B90" s="859"/>
      <c r="C90" s="859"/>
      <c r="D90" s="859"/>
      <c r="E90" s="859"/>
      <c r="F90" s="859"/>
      <c r="G90" s="859"/>
      <c r="H90" s="859"/>
      <c r="I90" s="859"/>
      <c r="W90" s="831"/>
      <c r="X90" s="831"/>
      <c r="Y90" s="831"/>
      <c r="Z90" s="831"/>
      <c r="AA90" s="831"/>
      <c r="AB90" s="831"/>
      <c r="AC90" s="831"/>
      <c r="AD90" s="831"/>
      <c r="AE90" s="831"/>
      <c r="AF90" s="831"/>
    </row>
    <row r="91" spans="1:32" x14ac:dyDescent="0.2">
      <c r="A91" s="930" t="s">
        <v>342</v>
      </c>
      <c r="B91" s="859"/>
      <c r="C91" s="859"/>
      <c r="D91" s="859"/>
      <c r="E91" s="859"/>
      <c r="F91" s="859"/>
      <c r="G91" s="859"/>
      <c r="H91" s="859"/>
      <c r="I91" s="859"/>
      <c r="W91" s="831"/>
      <c r="X91" s="831"/>
      <c r="Y91" s="831"/>
      <c r="Z91" s="831"/>
      <c r="AA91" s="831"/>
      <c r="AB91" s="831"/>
      <c r="AC91" s="831"/>
      <c r="AD91" s="831"/>
      <c r="AE91" s="831"/>
      <c r="AF91" s="831"/>
    </row>
    <row r="92" spans="1:32" x14ac:dyDescent="0.2">
      <c r="A92" s="909" t="s">
        <v>456</v>
      </c>
      <c r="B92" s="604"/>
      <c r="C92" s="604"/>
      <c r="D92" s="860"/>
      <c r="E92" s="860"/>
      <c r="F92" s="860"/>
      <c r="G92" s="604"/>
      <c r="H92" s="604"/>
      <c r="I92" s="604"/>
      <c r="W92" s="831"/>
      <c r="X92" s="831"/>
      <c r="Y92" s="831"/>
      <c r="Z92" s="831"/>
      <c r="AA92" s="831"/>
      <c r="AB92" s="831"/>
      <c r="AC92" s="831"/>
      <c r="AD92" s="831"/>
      <c r="AE92" s="831"/>
      <c r="AF92" s="831"/>
    </row>
    <row r="93" spans="1:32" s="898" customFormat="1" x14ac:dyDescent="0.2">
      <c r="A93" s="909" t="s">
        <v>474</v>
      </c>
      <c r="B93" s="372"/>
      <c r="C93" s="372">
        <f t="shared" ref="C93:I93" si="9">C88-B88</f>
        <v>0</v>
      </c>
      <c r="D93" s="372">
        <f t="shared" si="9"/>
        <v>0</v>
      </c>
      <c r="E93" s="372">
        <f t="shared" si="9"/>
        <v>0</v>
      </c>
      <c r="F93" s="372">
        <f t="shared" si="9"/>
        <v>0</v>
      </c>
      <c r="G93" s="372">
        <f t="shared" si="9"/>
        <v>0</v>
      </c>
      <c r="H93" s="372">
        <f t="shared" si="9"/>
        <v>0</v>
      </c>
      <c r="I93" s="372">
        <f t="shared" si="9"/>
        <v>0</v>
      </c>
      <c r="W93" s="912"/>
      <c r="X93" s="912"/>
      <c r="Y93" s="912"/>
      <c r="Z93" s="912"/>
      <c r="AA93" s="912"/>
      <c r="AB93" s="912"/>
      <c r="AC93" s="912"/>
      <c r="AD93" s="912"/>
      <c r="AE93" s="912"/>
      <c r="AF93" s="912"/>
    </row>
    <row r="94" spans="1:32" s="898" customFormat="1" x14ac:dyDescent="0.2">
      <c r="A94" s="909" t="s">
        <v>457</v>
      </c>
      <c r="B94" s="371" t="e">
        <f>B88/B87</f>
        <v>#DIV/0!</v>
      </c>
      <c r="C94" s="371" t="e">
        <f t="shared" ref="C94:H94" si="10">C88/C87</f>
        <v>#DIV/0!</v>
      </c>
      <c r="D94" s="371" t="e">
        <f t="shared" si="10"/>
        <v>#DIV/0!</v>
      </c>
      <c r="E94" s="371" t="e">
        <f t="shared" si="10"/>
        <v>#DIV/0!</v>
      </c>
      <c r="F94" s="371" t="e">
        <f t="shared" si="10"/>
        <v>#DIV/0!</v>
      </c>
      <c r="G94" s="371" t="e">
        <f t="shared" si="10"/>
        <v>#DIV/0!</v>
      </c>
      <c r="H94" s="371" t="e">
        <f t="shared" si="10"/>
        <v>#DIV/0!</v>
      </c>
      <c r="I94" s="371" t="e">
        <f t="shared" ref="I94" si="11">I88/I87</f>
        <v>#DIV/0!</v>
      </c>
      <c r="W94" s="912"/>
      <c r="X94" s="912"/>
      <c r="Y94" s="912"/>
      <c r="Z94" s="912"/>
      <c r="AA94" s="912"/>
      <c r="AB94" s="912"/>
      <c r="AC94" s="912"/>
      <c r="AD94" s="912"/>
      <c r="AE94" s="912"/>
      <c r="AF94" s="912"/>
    </row>
    <row r="95" spans="1:32" s="898" customFormat="1" x14ac:dyDescent="0.2">
      <c r="A95" s="370"/>
      <c r="B95" s="910"/>
      <c r="C95" s="910"/>
      <c r="D95" s="910"/>
      <c r="E95" s="910"/>
      <c r="F95" s="910"/>
      <c r="W95" s="912"/>
      <c r="X95" s="912"/>
      <c r="Y95" s="912"/>
      <c r="Z95" s="912"/>
      <c r="AA95" s="912"/>
      <c r="AB95" s="912"/>
      <c r="AC95" s="912"/>
      <c r="AD95" s="912"/>
      <c r="AE95" s="912"/>
      <c r="AF95" s="912"/>
    </row>
    <row r="96" spans="1:32" s="898" customFormat="1" ht="54.75" customHeight="1" x14ac:dyDescent="0.2">
      <c r="A96" s="996" t="s">
        <v>359</v>
      </c>
      <c r="B96" s="997"/>
      <c r="C96" s="997"/>
      <c r="D96" s="997"/>
      <c r="E96" s="997"/>
      <c r="F96" s="997"/>
      <c r="G96" s="997"/>
      <c r="H96" s="997"/>
      <c r="I96" s="998"/>
      <c r="J96" s="988" t="s">
        <v>647</v>
      </c>
      <c r="K96" s="1000"/>
      <c r="L96" s="1000"/>
      <c r="M96" s="1000"/>
      <c r="N96" s="1000"/>
      <c r="O96" s="1000"/>
      <c r="P96" s="1000"/>
      <c r="Q96" s="1000"/>
      <c r="W96" s="912"/>
      <c r="X96" s="912"/>
      <c r="Y96" s="912"/>
      <c r="Z96" s="912"/>
      <c r="AA96" s="912"/>
      <c r="AB96" s="912"/>
      <c r="AC96" s="912"/>
      <c r="AD96" s="912"/>
      <c r="AE96" s="912"/>
      <c r="AF96" s="912"/>
    </row>
    <row r="97" spans="1:35" s="898" customFormat="1" ht="56.25" customHeight="1" x14ac:dyDescent="0.2">
      <c r="A97" s="917"/>
      <c r="B97" s="931"/>
      <c r="C97" s="989"/>
      <c r="D97" s="990"/>
      <c r="E97" s="990"/>
      <c r="F97" s="990"/>
      <c r="J97" s="988" t="s">
        <v>645</v>
      </c>
      <c r="K97" s="985"/>
      <c r="L97" s="985"/>
      <c r="M97" s="985"/>
      <c r="W97" s="912"/>
      <c r="X97" s="912"/>
      <c r="Y97" s="912"/>
      <c r="Z97" s="912"/>
      <c r="AA97" s="912"/>
      <c r="AB97" s="912"/>
      <c r="AC97" s="912"/>
      <c r="AD97" s="912"/>
      <c r="AE97" s="912"/>
      <c r="AF97" s="912"/>
    </row>
    <row r="98" spans="1:35" s="898" customFormat="1" x14ac:dyDescent="0.2">
      <c r="A98" s="917"/>
      <c r="B98" s="921">
        <v>2016</v>
      </c>
      <c r="C98" s="921">
        <f t="shared" ref="C98:Z98" si="12">B98+1</f>
        <v>2017</v>
      </c>
      <c r="D98" s="921">
        <f t="shared" si="12"/>
        <v>2018</v>
      </c>
      <c r="E98" s="921">
        <f t="shared" si="12"/>
        <v>2019</v>
      </c>
      <c r="F98" s="921">
        <f t="shared" si="12"/>
        <v>2020</v>
      </c>
      <c r="G98" s="921">
        <f t="shared" si="12"/>
        <v>2021</v>
      </c>
      <c r="H98" s="921">
        <f t="shared" si="12"/>
        <v>2022</v>
      </c>
      <c r="I98" s="921">
        <f t="shared" si="12"/>
        <v>2023</v>
      </c>
      <c r="J98" s="921">
        <f t="shared" si="12"/>
        <v>2024</v>
      </c>
      <c r="K98" s="921">
        <f t="shared" si="12"/>
        <v>2025</v>
      </c>
      <c r="L98" s="921">
        <f t="shared" si="12"/>
        <v>2026</v>
      </c>
      <c r="M98" s="921">
        <f t="shared" si="12"/>
        <v>2027</v>
      </c>
      <c r="N98" s="921">
        <f t="shared" si="12"/>
        <v>2028</v>
      </c>
      <c r="O98" s="921">
        <f t="shared" si="12"/>
        <v>2029</v>
      </c>
      <c r="P98" s="921">
        <f t="shared" si="12"/>
        <v>2030</v>
      </c>
      <c r="Q98" s="921">
        <f t="shared" si="12"/>
        <v>2031</v>
      </c>
      <c r="R98" s="921">
        <f t="shared" si="12"/>
        <v>2032</v>
      </c>
      <c r="S98" s="921">
        <f t="shared" si="12"/>
        <v>2033</v>
      </c>
      <c r="T98" s="921">
        <f t="shared" si="12"/>
        <v>2034</v>
      </c>
      <c r="U98" s="921">
        <f t="shared" si="12"/>
        <v>2035</v>
      </c>
      <c r="V98" s="921">
        <f t="shared" si="12"/>
        <v>2036</v>
      </c>
      <c r="W98" s="921">
        <f t="shared" si="12"/>
        <v>2037</v>
      </c>
      <c r="X98" s="921">
        <f t="shared" si="12"/>
        <v>2038</v>
      </c>
      <c r="Y98" s="921">
        <f t="shared" si="12"/>
        <v>2039</v>
      </c>
      <c r="Z98" s="921">
        <f t="shared" si="12"/>
        <v>2040</v>
      </c>
      <c r="AA98" s="921">
        <f t="shared" ref="AA98:AG98" si="13">Z98+1</f>
        <v>2041</v>
      </c>
      <c r="AB98" s="921">
        <f t="shared" si="13"/>
        <v>2042</v>
      </c>
      <c r="AC98" s="921">
        <f t="shared" si="13"/>
        <v>2043</v>
      </c>
      <c r="AD98" s="921">
        <f t="shared" si="13"/>
        <v>2044</v>
      </c>
      <c r="AE98" s="921">
        <f t="shared" si="13"/>
        <v>2045</v>
      </c>
      <c r="AF98" s="921">
        <f t="shared" si="13"/>
        <v>2046</v>
      </c>
      <c r="AG98" s="921">
        <f t="shared" si="13"/>
        <v>2047</v>
      </c>
      <c r="AH98" s="921">
        <f>AG98+1</f>
        <v>2048</v>
      </c>
      <c r="AI98" s="921">
        <f>AH98+1</f>
        <v>2049</v>
      </c>
    </row>
    <row r="99" spans="1:35" s="898" customFormat="1" ht="13.5" x14ac:dyDescent="0.2">
      <c r="A99" s="932" t="s">
        <v>29</v>
      </c>
      <c r="B99" s="933"/>
      <c r="C99" s="933"/>
      <c r="D99" s="933"/>
      <c r="E99" s="933"/>
      <c r="F99" s="933"/>
      <c r="G99" s="933"/>
      <c r="H99" s="933"/>
      <c r="I99" s="933"/>
      <c r="J99" s="933"/>
      <c r="K99" s="933"/>
      <c r="L99" s="933"/>
      <c r="M99" s="933"/>
      <c r="N99" s="933"/>
      <c r="O99" s="933"/>
      <c r="P99" s="933"/>
      <c r="Q99" s="933"/>
      <c r="R99" s="933"/>
      <c r="S99" s="933"/>
      <c r="T99" s="933"/>
      <c r="U99" s="933"/>
      <c r="V99" s="933"/>
      <c r="W99" s="933"/>
      <c r="X99" s="933"/>
      <c r="Y99" s="933"/>
      <c r="Z99" s="933"/>
      <c r="AA99" s="933"/>
      <c r="AB99" s="933"/>
      <c r="AC99" s="933"/>
      <c r="AD99" s="933"/>
      <c r="AE99" s="933"/>
      <c r="AF99" s="933"/>
      <c r="AG99" s="933"/>
      <c r="AH99" s="933"/>
      <c r="AI99" s="933"/>
    </row>
    <row r="100" spans="1:35" s="898" customFormat="1" x14ac:dyDescent="0.2">
      <c r="A100" s="924" t="s">
        <v>30</v>
      </c>
      <c r="B100" s="924"/>
      <c r="C100" s="924"/>
      <c r="D100" s="924"/>
      <c r="E100" s="924"/>
      <c r="F100" s="924"/>
      <c r="G100" s="924"/>
      <c r="H100" s="924"/>
      <c r="I100" s="924"/>
      <c r="J100" s="924"/>
      <c r="K100" s="924"/>
      <c r="L100" s="924"/>
      <c r="M100" s="924"/>
      <c r="N100" s="924"/>
      <c r="O100" s="924"/>
      <c r="P100" s="924"/>
      <c r="Q100" s="924"/>
      <c r="R100" s="924"/>
      <c r="S100" s="924"/>
      <c r="T100" s="924"/>
      <c r="U100" s="924"/>
      <c r="V100" s="924"/>
      <c r="W100" s="924"/>
      <c r="X100" s="924"/>
      <c r="Y100" s="924"/>
      <c r="Z100" s="924"/>
      <c r="AA100" s="924"/>
      <c r="AB100" s="924"/>
      <c r="AC100" s="924"/>
      <c r="AD100" s="924"/>
      <c r="AE100" s="924"/>
      <c r="AF100" s="924"/>
      <c r="AG100" s="924"/>
      <c r="AH100" s="924"/>
      <c r="AI100" s="924"/>
    </row>
    <row r="101" spans="1:35" x14ac:dyDescent="0.2">
      <c r="A101" s="924" t="s">
        <v>31</v>
      </c>
      <c r="B101" s="861"/>
      <c r="C101" s="861"/>
      <c r="D101" s="861"/>
      <c r="E101" s="861"/>
      <c r="F101" s="861"/>
      <c r="G101" s="861"/>
      <c r="H101" s="861"/>
      <c r="I101" s="861"/>
      <c r="J101" s="861"/>
      <c r="K101" s="861"/>
      <c r="L101" s="861"/>
      <c r="M101" s="861"/>
      <c r="N101" s="861"/>
      <c r="O101" s="861"/>
      <c r="P101" s="861"/>
      <c r="Q101" s="861"/>
      <c r="R101" s="861"/>
      <c r="S101" s="861"/>
      <c r="T101" s="861"/>
      <c r="U101" s="861"/>
      <c r="V101" s="861"/>
      <c r="W101" s="861"/>
      <c r="X101" s="861"/>
      <c r="Y101" s="861"/>
      <c r="Z101" s="861"/>
      <c r="AA101" s="861"/>
      <c r="AB101" s="861"/>
      <c r="AC101" s="861"/>
      <c r="AD101" s="861"/>
      <c r="AE101" s="861"/>
      <c r="AF101" s="861"/>
      <c r="AG101" s="861"/>
      <c r="AH101" s="861"/>
      <c r="AI101" s="861"/>
    </row>
    <row r="102" spans="1:35" x14ac:dyDescent="0.2">
      <c r="A102" s="924" t="s">
        <v>32</v>
      </c>
      <c r="B102" s="862"/>
      <c r="C102" s="862"/>
      <c r="D102" s="862"/>
      <c r="E102" s="862"/>
      <c r="F102" s="862"/>
      <c r="G102" s="862"/>
      <c r="H102" s="862"/>
      <c r="I102" s="862"/>
      <c r="J102" s="862"/>
      <c r="K102" s="862"/>
      <c r="L102" s="862"/>
      <c r="M102" s="862"/>
      <c r="N102" s="862"/>
      <c r="O102" s="862"/>
      <c r="P102" s="862"/>
      <c r="Q102" s="862"/>
      <c r="R102" s="862"/>
      <c r="S102" s="862"/>
      <c r="T102" s="862"/>
      <c r="U102" s="862"/>
      <c r="V102" s="862"/>
      <c r="W102" s="862"/>
      <c r="X102" s="862"/>
      <c r="Y102" s="862"/>
      <c r="Z102" s="862"/>
      <c r="AA102" s="862"/>
      <c r="AB102" s="862"/>
      <c r="AC102" s="862"/>
      <c r="AD102" s="862"/>
      <c r="AE102" s="862"/>
      <c r="AF102" s="862"/>
      <c r="AG102" s="862"/>
      <c r="AH102" s="862"/>
      <c r="AI102" s="862"/>
    </row>
    <row r="103" spans="1:35" x14ac:dyDescent="0.2">
      <c r="A103" s="924" t="s">
        <v>33</v>
      </c>
      <c r="B103" s="863"/>
      <c r="C103" s="863"/>
      <c r="D103" s="863"/>
      <c r="E103" s="863"/>
      <c r="F103" s="863"/>
      <c r="G103" s="863"/>
      <c r="H103" s="863"/>
      <c r="I103" s="863"/>
      <c r="J103" s="863"/>
      <c r="K103" s="863"/>
      <c r="L103" s="863"/>
      <c r="M103" s="863"/>
      <c r="N103" s="863"/>
      <c r="O103" s="863"/>
      <c r="P103" s="863"/>
      <c r="Q103" s="863"/>
      <c r="R103" s="863"/>
      <c r="S103" s="863"/>
      <c r="T103" s="863"/>
      <c r="U103" s="863"/>
      <c r="V103" s="863"/>
      <c r="W103" s="863"/>
      <c r="X103" s="863"/>
      <c r="Y103" s="863"/>
      <c r="Z103" s="863"/>
      <c r="AA103" s="863"/>
      <c r="AB103" s="863"/>
      <c r="AC103" s="863"/>
      <c r="AD103" s="863"/>
      <c r="AE103" s="863"/>
      <c r="AF103" s="863"/>
      <c r="AG103" s="863"/>
      <c r="AH103" s="863"/>
      <c r="AI103" s="863"/>
    </row>
    <row r="104" spans="1:35" x14ac:dyDescent="0.2">
      <c r="A104" s="924" t="s">
        <v>34</v>
      </c>
      <c r="B104" s="863"/>
      <c r="C104" s="863"/>
      <c r="D104" s="863"/>
      <c r="E104" s="863"/>
      <c r="F104" s="863"/>
      <c r="G104" s="863"/>
      <c r="H104" s="863"/>
      <c r="I104" s="863"/>
      <c r="J104" s="863"/>
      <c r="K104" s="863"/>
      <c r="L104" s="863"/>
      <c r="M104" s="863"/>
      <c r="N104" s="863"/>
      <c r="O104" s="863"/>
      <c r="P104" s="863"/>
      <c r="Q104" s="863"/>
      <c r="R104" s="863"/>
      <c r="S104" s="863"/>
      <c r="T104" s="863"/>
      <c r="U104" s="863"/>
      <c r="V104" s="863"/>
      <c r="W104" s="863"/>
      <c r="X104" s="863"/>
      <c r="Y104" s="863"/>
      <c r="Z104" s="863"/>
      <c r="AA104" s="863"/>
      <c r="AB104" s="863"/>
      <c r="AC104" s="863"/>
      <c r="AD104" s="863"/>
      <c r="AE104" s="863"/>
      <c r="AF104" s="863"/>
      <c r="AG104" s="863"/>
      <c r="AH104" s="863"/>
      <c r="AI104" s="863"/>
    </row>
    <row r="105" spans="1:35" x14ac:dyDescent="0.2">
      <c r="A105" s="909" t="s">
        <v>475</v>
      </c>
      <c r="B105" s="863"/>
      <c r="C105" s="863"/>
      <c r="D105" s="863"/>
      <c r="E105" s="863"/>
      <c r="F105" s="863"/>
      <c r="G105" s="863"/>
      <c r="H105" s="863"/>
      <c r="I105" s="863"/>
      <c r="J105" s="863"/>
      <c r="K105" s="863"/>
      <c r="L105" s="863"/>
      <c r="M105" s="863"/>
      <c r="N105" s="863"/>
      <c r="O105" s="863"/>
      <c r="P105" s="863"/>
      <c r="Q105" s="863"/>
      <c r="R105" s="863"/>
      <c r="S105" s="863"/>
      <c r="T105" s="863"/>
      <c r="U105" s="863"/>
      <c r="V105" s="863"/>
      <c r="W105" s="863"/>
      <c r="X105" s="863"/>
      <c r="Y105" s="863"/>
      <c r="Z105" s="863"/>
      <c r="AA105" s="863"/>
      <c r="AB105" s="863"/>
      <c r="AC105" s="863"/>
      <c r="AD105" s="863"/>
      <c r="AE105" s="863"/>
      <c r="AF105" s="863"/>
      <c r="AG105" s="863"/>
      <c r="AH105" s="863"/>
      <c r="AI105" s="863"/>
    </row>
    <row r="106" spans="1:35" x14ac:dyDescent="0.2">
      <c r="A106" s="909" t="s">
        <v>476</v>
      </c>
      <c r="B106" s="346"/>
      <c r="C106" s="346"/>
      <c r="D106" s="346"/>
      <c r="E106" s="346"/>
      <c r="F106" s="346"/>
      <c r="G106" s="346"/>
      <c r="H106" s="346"/>
      <c r="I106" s="346"/>
      <c r="J106" s="346"/>
      <c r="K106" s="346"/>
      <c r="L106" s="346"/>
      <c r="M106" s="346"/>
      <c r="N106" s="346"/>
      <c r="O106" s="346"/>
      <c r="P106" s="346"/>
      <c r="Q106" s="346"/>
      <c r="R106" s="346"/>
      <c r="S106" s="346"/>
      <c r="T106" s="346"/>
      <c r="U106" s="346"/>
      <c r="V106" s="346"/>
      <c r="W106" s="346"/>
      <c r="X106" s="346"/>
      <c r="Y106" s="346"/>
      <c r="Z106" s="346"/>
      <c r="AA106" s="346"/>
      <c r="AB106" s="346"/>
      <c r="AC106" s="346"/>
      <c r="AD106" s="346"/>
      <c r="AE106" s="346"/>
      <c r="AF106" s="346"/>
      <c r="AG106" s="346"/>
      <c r="AH106" s="346"/>
      <c r="AI106" s="346"/>
    </row>
    <row r="107" spans="1:35" x14ac:dyDescent="0.2">
      <c r="A107" s="909" t="s">
        <v>35</v>
      </c>
      <c r="B107" s="600"/>
      <c r="C107" s="600"/>
      <c r="D107" s="600"/>
      <c r="E107" s="600"/>
      <c r="F107" s="600"/>
      <c r="G107" s="600"/>
      <c r="H107" s="600"/>
      <c r="I107" s="600"/>
      <c r="J107" s="600"/>
      <c r="K107" s="600"/>
      <c r="L107" s="600"/>
      <c r="M107" s="600"/>
      <c r="N107" s="600"/>
      <c r="O107" s="600"/>
      <c r="P107" s="600"/>
      <c r="Q107" s="600"/>
      <c r="R107" s="600"/>
      <c r="S107" s="600"/>
      <c r="T107" s="600"/>
      <c r="U107" s="600"/>
      <c r="V107" s="600"/>
      <c r="W107" s="600"/>
      <c r="X107" s="600"/>
      <c r="Y107" s="600"/>
      <c r="Z107" s="600"/>
      <c r="AA107" s="600"/>
      <c r="AB107" s="600"/>
      <c r="AC107" s="600"/>
      <c r="AD107" s="600"/>
      <c r="AE107" s="600"/>
      <c r="AF107" s="600"/>
      <c r="AG107" s="600"/>
      <c r="AH107" s="600"/>
      <c r="AI107" s="600"/>
    </row>
    <row r="108" spans="1:35" x14ac:dyDescent="0.2">
      <c r="A108" s="909" t="s">
        <v>36</v>
      </c>
      <c r="B108" s="863"/>
      <c r="C108" s="863"/>
      <c r="D108" s="863"/>
      <c r="E108" s="863"/>
      <c r="F108" s="863"/>
      <c r="G108" s="863"/>
      <c r="H108" s="863"/>
      <c r="I108" s="863"/>
      <c r="J108" s="863"/>
      <c r="K108" s="863"/>
      <c r="L108" s="863"/>
      <c r="M108" s="863"/>
      <c r="N108" s="863"/>
      <c r="O108" s="863"/>
      <c r="P108" s="863"/>
      <c r="Q108" s="863"/>
      <c r="R108" s="863"/>
      <c r="S108" s="863"/>
      <c r="T108" s="863"/>
      <c r="U108" s="863"/>
      <c r="V108" s="863"/>
      <c r="W108" s="863"/>
      <c r="X108" s="863"/>
      <c r="Y108" s="863"/>
      <c r="Z108" s="863"/>
      <c r="AA108" s="863"/>
      <c r="AB108" s="863"/>
      <c r="AC108" s="863"/>
      <c r="AD108" s="863"/>
      <c r="AE108" s="863"/>
      <c r="AF108" s="863"/>
      <c r="AG108" s="863"/>
      <c r="AH108" s="863"/>
      <c r="AI108" s="863"/>
    </row>
    <row r="109" spans="1:35" s="898" customFormat="1" x14ac:dyDescent="0.2">
      <c r="A109" s="909" t="s">
        <v>37</v>
      </c>
      <c r="B109" s="601">
        <f>B108*'Kopējie pieņēmumi'!E14</f>
        <v>0</v>
      </c>
      <c r="C109" s="601">
        <f>C108*'Kopējie pieņēmumi'!F14</f>
        <v>0</v>
      </c>
      <c r="D109" s="601">
        <f>D108*'Kopējie pieņēmumi'!G14</f>
        <v>0</v>
      </c>
      <c r="E109" s="601">
        <f>E108*'Kopējie pieņēmumi'!H14</f>
        <v>0</v>
      </c>
      <c r="F109" s="601">
        <f>F108*'Kopējie pieņēmumi'!I14</f>
        <v>0</v>
      </c>
      <c r="G109" s="601">
        <f>G108*'Kopējie pieņēmumi'!J14</f>
        <v>0</v>
      </c>
      <c r="H109" s="601">
        <f>H108*'Kopējie pieņēmumi'!K14</f>
        <v>0</v>
      </c>
      <c r="I109" s="601">
        <f>I108*'Kopējie pieņēmumi'!L14</f>
        <v>0</v>
      </c>
      <c r="J109" s="601">
        <f>J108*'Kopējie pieņēmumi'!M14</f>
        <v>0</v>
      </c>
      <c r="K109" s="601">
        <f>K108*'Kopējie pieņēmumi'!N14</f>
        <v>0</v>
      </c>
      <c r="L109" s="601">
        <f>L108*'Kopējie pieņēmumi'!O14</f>
        <v>0</v>
      </c>
      <c r="M109" s="601">
        <f>M108*'Kopējie pieņēmumi'!P14</f>
        <v>0</v>
      </c>
      <c r="N109" s="601">
        <f>N108*'Kopējie pieņēmumi'!Q14</f>
        <v>0</v>
      </c>
      <c r="O109" s="601">
        <f>O108*'Kopējie pieņēmumi'!R14</f>
        <v>0</v>
      </c>
      <c r="P109" s="601">
        <f>P108*'Kopējie pieņēmumi'!S14</f>
        <v>0</v>
      </c>
      <c r="Q109" s="601">
        <f>Q108*'Kopējie pieņēmumi'!T14</f>
        <v>0</v>
      </c>
      <c r="R109" s="601">
        <f>R108*'Kopējie pieņēmumi'!U14</f>
        <v>0</v>
      </c>
      <c r="S109" s="601">
        <f>S108*'Kopējie pieņēmumi'!V14</f>
        <v>0</v>
      </c>
      <c r="T109" s="601">
        <f>T108*'Kopējie pieņēmumi'!W14</f>
        <v>0</v>
      </c>
      <c r="U109" s="601">
        <f>U108*'Kopējie pieņēmumi'!X14</f>
        <v>0</v>
      </c>
      <c r="V109" s="601">
        <f>V108*'Kopējie pieņēmumi'!Y14</f>
        <v>0</v>
      </c>
      <c r="W109" s="601">
        <f>W108*'Kopējie pieņēmumi'!Z14</f>
        <v>0</v>
      </c>
      <c r="X109" s="601">
        <f>X108*'Kopējie pieņēmumi'!AA14</f>
        <v>0</v>
      </c>
      <c r="Y109" s="601">
        <f>Y108*'Kopējie pieņēmumi'!AB14</f>
        <v>0</v>
      </c>
      <c r="Z109" s="601">
        <f>Z108*'Kopējie pieņēmumi'!AC14</f>
        <v>0</v>
      </c>
      <c r="AA109" s="601">
        <f>AA108*'Kopējie pieņēmumi'!AD14</f>
        <v>0</v>
      </c>
      <c r="AB109" s="601">
        <f>AB108*'Kopējie pieņēmumi'!AE14</f>
        <v>0</v>
      </c>
      <c r="AC109" s="601">
        <f>AC108*'Kopējie pieņēmumi'!AF14</f>
        <v>0</v>
      </c>
      <c r="AD109" s="601">
        <f>AD108*'Kopējie pieņēmumi'!AG14</f>
        <v>0</v>
      </c>
      <c r="AE109" s="601">
        <f>AE108*'Kopējie pieņēmumi'!AH14</f>
        <v>0</v>
      </c>
      <c r="AF109" s="601">
        <f>AF108*'Kopējie pieņēmumi'!AI14</f>
        <v>0</v>
      </c>
      <c r="AG109" s="601">
        <f>AG108*'Kopējie pieņēmumi'!AJ14</f>
        <v>0</v>
      </c>
      <c r="AH109" s="601">
        <f>AH108*'Kopējie pieņēmumi'!AK14</f>
        <v>0</v>
      </c>
      <c r="AI109" s="601">
        <f>AI108*'Kopējie pieņēmumi'!AL14</f>
        <v>0</v>
      </c>
    </row>
    <row r="110" spans="1:35" x14ac:dyDescent="0.2">
      <c r="A110" s="909" t="s">
        <v>38</v>
      </c>
      <c r="B110" s="864"/>
      <c r="C110" s="864"/>
      <c r="D110" s="864"/>
      <c r="E110" s="864"/>
      <c r="F110" s="864"/>
      <c r="G110" s="864"/>
      <c r="H110" s="864"/>
      <c r="I110" s="864"/>
      <c r="J110" s="864"/>
      <c r="K110" s="864"/>
      <c r="L110" s="864"/>
      <c r="M110" s="864"/>
      <c r="N110" s="864"/>
      <c r="O110" s="864"/>
      <c r="P110" s="864"/>
      <c r="Q110" s="864"/>
      <c r="R110" s="864"/>
      <c r="S110" s="864"/>
      <c r="T110" s="864"/>
      <c r="U110" s="864"/>
      <c r="V110" s="864"/>
      <c r="W110" s="864"/>
      <c r="X110" s="864"/>
      <c r="Y110" s="864"/>
      <c r="Z110" s="864"/>
      <c r="AA110" s="864"/>
      <c r="AB110" s="864"/>
      <c r="AC110" s="864"/>
      <c r="AD110" s="864"/>
      <c r="AE110" s="864"/>
      <c r="AF110" s="864"/>
      <c r="AG110" s="864"/>
      <c r="AH110" s="864"/>
      <c r="AI110" s="864"/>
    </row>
    <row r="111" spans="1:35" s="898" customFormat="1" ht="13.5" x14ac:dyDescent="0.2">
      <c r="A111" s="932" t="s">
        <v>39</v>
      </c>
      <c r="B111" s="934"/>
      <c r="C111" s="934"/>
      <c r="D111" s="934"/>
      <c r="E111" s="934"/>
      <c r="F111" s="934"/>
      <c r="G111" s="934"/>
      <c r="H111" s="934"/>
      <c r="I111" s="934"/>
      <c r="J111" s="934"/>
      <c r="K111" s="934"/>
      <c r="L111" s="934"/>
      <c r="M111" s="934"/>
      <c r="N111" s="934"/>
      <c r="O111" s="934"/>
      <c r="P111" s="934"/>
      <c r="Q111" s="934"/>
      <c r="R111" s="934"/>
      <c r="S111" s="934"/>
      <c r="T111" s="934"/>
      <c r="U111" s="934"/>
      <c r="V111" s="934"/>
      <c r="W111" s="934"/>
      <c r="X111" s="934"/>
      <c r="Y111" s="934"/>
      <c r="Z111" s="934"/>
      <c r="AA111" s="934"/>
      <c r="AB111" s="934"/>
      <c r="AC111" s="934"/>
      <c r="AD111" s="934"/>
      <c r="AE111" s="934"/>
      <c r="AF111" s="934"/>
      <c r="AG111" s="934"/>
      <c r="AH111" s="934"/>
      <c r="AI111" s="934"/>
    </row>
    <row r="112" spans="1:35" s="898" customFormat="1" x14ac:dyDescent="0.2">
      <c r="A112" s="909" t="s">
        <v>30</v>
      </c>
      <c r="B112" s="935"/>
      <c r="C112" s="935"/>
      <c r="D112" s="935"/>
      <c r="E112" s="935"/>
      <c r="F112" s="935"/>
      <c r="G112" s="935"/>
      <c r="H112" s="935"/>
      <c r="I112" s="935"/>
      <c r="J112" s="935"/>
      <c r="K112" s="935"/>
      <c r="L112" s="935"/>
      <c r="M112" s="935"/>
      <c r="N112" s="935"/>
      <c r="O112" s="935"/>
      <c r="P112" s="935"/>
      <c r="Q112" s="935"/>
      <c r="R112" s="935"/>
      <c r="S112" s="935"/>
      <c r="T112" s="935"/>
      <c r="U112" s="935"/>
      <c r="V112" s="935"/>
      <c r="W112" s="935"/>
      <c r="X112" s="935"/>
      <c r="Y112" s="935"/>
      <c r="Z112" s="935"/>
      <c r="AA112" s="935"/>
      <c r="AB112" s="935"/>
      <c r="AC112" s="935"/>
      <c r="AD112" s="935"/>
      <c r="AE112" s="935"/>
      <c r="AF112" s="935"/>
      <c r="AG112" s="935"/>
      <c r="AH112" s="935"/>
      <c r="AI112" s="935"/>
    </row>
    <row r="113" spans="1:35" x14ac:dyDescent="0.2">
      <c r="A113" s="909" t="s">
        <v>31</v>
      </c>
      <c r="B113" s="863"/>
      <c r="C113" s="863"/>
      <c r="D113" s="863"/>
      <c r="E113" s="863"/>
      <c r="F113" s="863"/>
      <c r="G113" s="863"/>
      <c r="H113" s="863"/>
      <c r="I113" s="863"/>
      <c r="J113" s="863"/>
      <c r="K113" s="863"/>
      <c r="L113" s="863"/>
      <c r="M113" s="863"/>
      <c r="N113" s="863"/>
      <c r="O113" s="863"/>
      <c r="P113" s="863"/>
      <c r="Q113" s="863"/>
      <c r="R113" s="863"/>
      <c r="S113" s="863"/>
      <c r="T113" s="863"/>
      <c r="U113" s="863"/>
      <c r="V113" s="863"/>
      <c r="W113" s="863"/>
      <c r="X113" s="863"/>
      <c r="Y113" s="863"/>
      <c r="Z113" s="863"/>
      <c r="AA113" s="863"/>
      <c r="AB113" s="863"/>
      <c r="AC113" s="863"/>
      <c r="AD113" s="863"/>
      <c r="AE113" s="863"/>
      <c r="AF113" s="863"/>
      <c r="AG113" s="863"/>
      <c r="AH113" s="863"/>
      <c r="AI113" s="863"/>
    </row>
    <row r="114" spans="1:35" x14ac:dyDescent="0.2">
      <c r="A114" s="909" t="s">
        <v>32</v>
      </c>
      <c r="B114" s="863"/>
      <c r="C114" s="863"/>
      <c r="D114" s="863"/>
      <c r="E114" s="863"/>
      <c r="F114" s="863"/>
      <c r="G114" s="863"/>
      <c r="H114" s="863"/>
      <c r="I114" s="863"/>
      <c r="J114" s="863"/>
      <c r="K114" s="863"/>
      <c r="L114" s="863"/>
      <c r="M114" s="863"/>
      <c r="N114" s="863"/>
      <c r="O114" s="863"/>
      <c r="P114" s="863"/>
      <c r="Q114" s="863"/>
      <c r="R114" s="863"/>
      <c r="S114" s="863"/>
      <c r="T114" s="863"/>
      <c r="U114" s="863"/>
      <c r="V114" s="863"/>
      <c r="W114" s="863"/>
      <c r="X114" s="863"/>
      <c r="Y114" s="863"/>
      <c r="Z114" s="863"/>
      <c r="AA114" s="863"/>
      <c r="AB114" s="863"/>
      <c r="AC114" s="863"/>
      <c r="AD114" s="863"/>
      <c r="AE114" s="863"/>
      <c r="AF114" s="863"/>
      <c r="AG114" s="863"/>
      <c r="AH114" s="863"/>
      <c r="AI114" s="863"/>
    </row>
    <row r="115" spans="1:35" x14ac:dyDescent="0.2">
      <c r="A115" s="909" t="s">
        <v>33</v>
      </c>
      <c r="B115" s="863"/>
      <c r="C115" s="863"/>
      <c r="D115" s="863"/>
      <c r="E115" s="863"/>
      <c r="F115" s="863"/>
      <c r="G115" s="863"/>
      <c r="H115" s="863"/>
      <c r="I115" s="863"/>
      <c r="J115" s="863"/>
      <c r="K115" s="863"/>
      <c r="L115" s="863"/>
      <c r="M115" s="863"/>
      <c r="N115" s="863"/>
      <c r="O115" s="863"/>
      <c r="P115" s="863"/>
      <c r="Q115" s="863"/>
      <c r="R115" s="863"/>
      <c r="S115" s="863"/>
      <c r="T115" s="863"/>
      <c r="U115" s="863"/>
      <c r="V115" s="863"/>
      <c r="W115" s="863"/>
      <c r="X115" s="863"/>
      <c r="Y115" s="863"/>
      <c r="Z115" s="863"/>
      <c r="AA115" s="863"/>
      <c r="AB115" s="863"/>
      <c r="AC115" s="863"/>
      <c r="AD115" s="863"/>
      <c r="AE115" s="863"/>
      <c r="AF115" s="863"/>
      <c r="AG115" s="863"/>
      <c r="AH115" s="863"/>
      <c r="AI115" s="863"/>
    </row>
    <row r="116" spans="1:35" x14ac:dyDescent="0.2">
      <c r="A116" s="909" t="s">
        <v>34</v>
      </c>
      <c r="B116" s="863"/>
      <c r="C116" s="863"/>
      <c r="D116" s="863"/>
      <c r="E116" s="863"/>
      <c r="F116" s="863"/>
      <c r="G116" s="863"/>
      <c r="H116" s="863"/>
      <c r="I116" s="863"/>
      <c r="J116" s="863"/>
      <c r="K116" s="863"/>
      <c r="L116" s="863"/>
      <c r="M116" s="863"/>
      <c r="N116" s="863"/>
      <c r="O116" s="863"/>
      <c r="P116" s="863"/>
      <c r="Q116" s="863"/>
      <c r="R116" s="863"/>
      <c r="S116" s="863"/>
      <c r="T116" s="863"/>
      <c r="U116" s="863"/>
      <c r="V116" s="863"/>
      <c r="W116" s="863"/>
      <c r="X116" s="863"/>
      <c r="Y116" s="863"/>
      <c r="Z116" s="863"/>
      <c r="AA116" s="863"/>
      <c r="AB116" s="863"/>
      <c r="AC116" s="863"/>
      <c r="AD116" s="863"/>
      <c r="AE116" s="863"/>
      <c r="AF116" s="863"/>
      <c r="AG116" s="863"/>
      <c r="AH116" s="863"/>
      <c r="AI116" s="863"/>
    </row>
    <row r="117" spans="1:35" x14ac:dyDescent="0.2">
      <c r="A117" s="909" t="s">
        <v>475</v>
      </c>
      <c r="B117" s="863"/>
      <c r="C117" s="863"/>
      <c r="D117" s="863"/>
      <c r="E117" s="863"/>
      <c r="F117" s="863"/>
      <c r="G117" s="863"/>
      <c r="H117" s="863"/>
      <c r="I117" s="863"/>
      <c r="J117" s="863"/>
      <c r="K117" s="863"/>
      <c r="L117" s="863"/>
      <c r="M117" s="863"/>
      <c r="N117" s="863"/>
      <c r="O117" s="863"/>
      <c r="P117" s="863"/>
      <c r="Q117" s="863"/>
      <c r="R117" s="863"/>
      <c r="S117" s="863"/>
      <c r="T117" s="863"/>
      <c r="U117" s="863"/>
      <c r="V117" s="863"/>
      <c r="W117" s="863"/>
      <c r="X117" s="863"/>
      <c r="Y117" s="863"/>
      <c r="Z117" s="863"/>
      <c r="AA117" s="863"/>
      <c r="AB117" s="863"/>
      <c r="AC117" s="863"/>
      <c r="AD117" s="863"/>
      <c r="AE117" s="863"/>
      <c r="AF117" s="863"/>
      <c r="AG117" s="863"/>
      <c r="AH117" s="863"/>
      <c r="AI117" s="863"/>
    </row>
    <row r="118" spans="1:35" x14ac:dyDescent="0.2">
      <c r="A118" s="909" t="s">
        <v>476</v>
      </c>
      <c r="B118" s="346"/>
      <c r="C118" s="346"/>
      <c r="D118" s="346"/>
      <c r="E118" s="346"/>
      <c r="F118" s="346"/>
      <c r="G118" s="346"/>
      <c r="H118" s="346"/>
      <c r="I118" s="346"/>
      <c r="J118" s="346"/>
      <c r="K118" s="346"/>
      <c r="L118" s="346"/>
      <c r="M118" s="346"/>
      <c r="N118" s="346"/>
      <c r="O118" s="346"/>
      <c r="P118" s="346"/>
      <c r="Q118" s="346"/>
      <c r="R118" s="346"/>
      <c r="S118" s="346"/>
      <c r="T118" s="346"/>
      <c r="U118" s="346"/>
      <c r="V118" s="346"/>
      <c r="W118" s="346"/>
      <c r="X118" s="346"/>
      <c r="Y118" s="346"/>
      <c r="Z118" s="346"/>
      <c r="AA118" s="346"/>
      <c r="AB118" s="346"/>
      <c r="AC118" s="346"/>
      <c r="AD118" s="346"/>
      <c r="AE118" s="346"/>
      <c r="AF118" s="346"/>
      <c r="AG118" s="346"/>
      <c r="AH118" s="346"/>
      <c r="AI118" s="346"/>
    </row>
    <row r="119" spans="1:35" x14ac:dyDescent="0.2">
      <c r="A119" s="909" t="s">
        <v>35</v>
      </c>
      <c r="B119" s="865"/>
      <c r="C119" s="865"/>
      <c r="D119" s="865"/>
      <c r="E119" s="865"/>
      <c r="F119" s="865"/>
      <c r="G119" s="865"/>
      <c r="H119" s="865"/>
      <c r="I119" s="865"/>
      <c r="J119" s="865"/>
      <c r="K119" s="865"/>
      <c r="L119" s="865"/>
      <c r="M119" s="865"/>
      <c r="N119" s="865"/>
      <c r="O119" s="865"/>
      <c r="P119" s="865"/>
      <c r="Q119" s="865"/>
      <c r="R119" s="865"/>
      <c r="S119" s="865"/>
      <c r="T119" s="865"/>
      <c r="U119" s="865"/>
      <c r="V119" s="865"/>
      <c r="W119" s="865"/>
      <c r="X119" s="865"/>
      <c r="Y119" s="865"/>
      <c r="Z119" s="865"/>
      <c r="AA119" s="865"/>
      <c r="AB119" s="865"/>
      <c r="AC119" s="865"/>
      <c r="AD119" s="865"/>
      <c r="AE119" s="865"/>
      <c r="AF119" s="865"/>
      <c r="AG119" s="865"/>
      <c r="AH119" s="865"/>
      <c r="AI119" s="865"/>
    </row>
    <row r="120" spans="1:35" x14ac:dyDescent="0.2">
      <c r="A120" s="924" t="s">
        <v>36</v>
      </c>
      <c r="B120" s="866"/>
      <c r="C120" s="866"/>
      <c r="D120" s="866"/>
      <c r="E120" s="866"/>
      <c r="F120" s="866"/>
      <c r="G120" s="866"/>
      <c r="H120" s="866"/>
      <c r="I120" s="866"/>
      <c r="J120" s="866"/>
      <c r="K120" s="866"/>
      <c r="L120" s="866"/>
      <c r="M120" s="866"/>
      <c r="N120" s="866"/>
      <c r="O120" s="866"/>
      <c r="P120" s="866"/>
      <c r="Q120" s="866"/>
      <c r="R120" s="866"/>
      <c r="S120" s="866"/>
      <c r="T120" s="866"/>
      <c r="U120" s="866"/>
      <c r="V120" s="866"/>
      <c r="W120" s="866"/>
      <c r="X120" s="866"/>
      <c r="Y120" s="866"/>
      <c r="Z120" s="866"/>
      <c r="AA120" s="866"/>
      <c r="AB120" s="866"/>
      <c r="AC120" s="866"/>
      <c r="AD120" s="866"/>
      <c r="AE120" s="866"/>
      <c r="AF120" s="866"/>
      <c r="AG120" s="866"/>
      <c r="AH120" s="866"/>
      <c r="AI120" s="866"/>
    </row>
    <row r="121" spans="1:35" s="898" customFormat="1" x14ac:dyDescent="0.2">
      <c r="A121" s="924" t="s">
        <v>37</v>
      </c>
      <c r="B121" s="601">
        <f>B120*'Kopējie pieņēmumi'!E14</f>
        <v>0</v>
      </c>
      <c r="C121" s="601">
        <f>C120*'Kopējie pieņēmumi'!F14</f>
        <v>0</v>
      </c>
      <c r="D121" s="601">
        <f>D120*'Kopējie pieņēmumi'!G14</f>
        <v>0</v>
      </c>
      <c r="E121" s="601">
        <f>E120*'Kopējie pieņēmumi'!H14</f>
        <v>0</v>
      </c>
      <c r="F121" s="601">
        <f>F120*'Kopējie pieņēmumi'!I14</f>
        <v>0</v>
      </c>
      <c r="G121" s="601">
        <f>G120*'Kopējie pieņēmumi'!J14</f>
        <v>0</v>
      </c>
      <c r="H121" s="601">
        <f>H120*'Kopējie pieņēmumi'!K14</f>
        <v>0</v>
      </c>
      <c r="I121" s="601">
        <f>I120*'Kopējie pieņēmumi'!L14</f>
        <v>0</v>
      </c>
      <c r="J121" s="601">
        <f>J120*'Kopējie pieņēmumi'!M14</f>
        <v>0</v>
      </c>
      <c r="K121" s="601">
        <f>K120*'Kopējie pieņēmumi'!N14</f>
        <v>0</v>
      </c>
      <c r="L121" s="601">
        <f>L120*'Kopējie pieņēmumi'!O14</f>
        <v>0</v>
      </c>
      <c r="M121" s="601">
        <f>M120*'Kopējie pieņēmumi'!P14</f>
        <v>0</v>
      </c>
      <c r="N121" s="601">
        <f>N120*'Kopējie pieņēmumi'!Q14</f>
        <v>0</v>
      </c>
      <c r="O121" s="601">
        <f>O120*'Kopējie pieņēmumi'!R14</f>
        <v>0</v>
      </c>
      <c r="P121" s="601">
        <f>P120*'Kopējie pieņēmumi'!S14</f>
        <v>0</v>
      </c>
      <c r="Q121" s="601">
        <f>Q120*'Kopējie pieņēmumi'!T14</f>
        <v>0</v>
      </c>
      <c r="R121" s="601">
        <f>R120*'Kopējie pieņēmumi'!U14</f>
        <v>0</v>
      </c>
      <c r="S121" s="601">
        <f>S120*'Kopējie pieņēmumi'!V14</f>
        <v>0</v>
      </c>
      <c r="T121" s="601">
        <f>T120*'Kopējie pieņēmumi'!W14</f>
        <v>0</v>
      </c>
      <c r="U121" s="601">
        <f>U120*'Kopējie pieņēmumi'!X14</f>
        <v>0</v>
      </c>
      <c r="V121" s="601">
        <f>V120*'Kopējie pieņēmumi'!Y14</f>
        <v>0</v>
      </c>
      <c r="W121" s="601">
        <f>W120*'Kopējie pieņēmumi'!Z14</f>
        <v>0</v>
      </c>
      <c r="X121" s="601">
        <f>X120*'Kopējie pieņēmumi'!AA14</f>
        <v>0</v>
      </c>
      <c r="Y121" s="601">
        <f>Y120*'Kopējie pieņēmumi'!AB14</f>
        <v>0</v>
      </c>
      <c r="Z121" s="601">
        <f>Z120*'Kopējie pieņēmumi'!AC14</f>
        <v>0</v>
      </c>
      <c r="AA121" s="601">
        <f>AA120*'Kopējie pieņēmumi'!AD14</f>
        <v>0</v>
      </c>
      <c r="AB121" s="601">
        <f>AB120*'Kopējie pieņēmumi'!AE14</f>
        <v>0</v>
      </c>
      <c r="AC121" s="601">
        <f>AC120*'Kopējie pieņēmumi'!AF14</f>
        <v>0</v>
      </c>
      <c r="AD121" s="601">
        <f>AD120*'Kopējie pieņēmumi'!AG14</f>
        <v>0</v>
      </c>
      <c r="AE121" s="601">
        <f>AE120*'Kopējie pieņēmumi'!AH14</f>
        <v>0</v>
      </c>
      <c r="AF121" s="601">
        <f>AF120*'Kopējie pieņēmumi'!AI14</f>
        <v>0</v>
      </c>
      <c r="AG121" s="601">
        <f>AG120*'Kopējie pieņēmumi'!AJ14</f>
        <v>0</v>
      </c>
      <c r="AH121" s="601">
        <f>AH120*'Kopējie pieņēmumi'!AK14</f>
        <v>0</v>
      </c>
      <c r="AI121" s="601">
        <f>AI120*'Kopējie pieņēmumi'!AL14</f>
        <v>0</v>
      </c>
    </row>
    <row r="122" spans="1:35" x14ac:dyDescent="0.2">
      <c r="A122" s="924" t="s">
        <v>38</v>
      </c>
      <c r="B122" s="866"/>
      <c r="C122" s="866"/>
      <c r="D122" s="866"/>
      <c r="E122" s="866"/>
      <c r="F122" s="866"/>
      <c r="G122" s="866"/>
      <c r="H122" s="866"/>
      <c r="I122" s="866"/>
      <c r="J122" s="866"/>
      <c r="K122" s="866"/>
      <c r="L122" s="866"/>
      <c r="M122" s="866"/>
      <c r="N122" s="866"/>
      <c r="O122" s="866"/>
      <c r="P122" s="866"/>
      <c r="Q122" s="866"/>
      <c r="R122" s="866"/>
      <c r="S122" s="866"/>
      <c r="T122" s="866"/>
      <c r="U122" s="866"/>
      <c r="V122" s="866"/>
      <c r="W122" s="866"/>
      <c r="X122" s="866"/>
      <c r="Y122" s="866"/>
      <c r="Z122" s="866"/>
      <c r="AA122" s="866"/>
      <c r="AB122" s="866"/>
      <c r="AC122" s="866"/>
      <c r="AD122" s="866"/>
      <c r="AE122" s="866"/>
      <c r="AF122" s="866"/>
      <c r="AG122" s="866"/>
      <c r="AH122" s="866"/>
      <c r="AI122" s="866"/>
    </row>
    <row r="123" spans="1:35" s="898" customFormat="1" ht="14.25" x14ac:dyDescent="0.2">
      <c r="A123" s="936"/>
      <c r="B123" s="937"/>
      <c r="C123" s="938"/>
      <c r="D123" s="939"/>
      <c r="E123" s="939"/>
      <c r="F123" s="939"/>
      <c r="W123" s="912"/>
      <c r="X123" s="912"/>
      <c r="Y123" s="912"/>
      <c r="Z123" s="912"/>
      <c r="AA123" s="912"/>
      <c r="AB123" s="912"/>
      <c r="AC123" s="912"/>
      <c r="AD123" s="912"/>
      <c r="AE123" s="912"/>
      <c r="AF123" s="912"/>
    </row>
    <row r="124" spans="1:35" s="898" customFormat="1" ht="13.5" x14ac:dyDescent="0.25">
      <c r="A124" s="1004" t="s">
        <v>343</v>
      </c>
      <c r="B124" s="1004"/>
      <c r="C124" s="1004"/>
      <c r="D124" s="1004"/>
      <c r="E124" s="1004"/>
      <c r="F124" s="1004"/>
      <c r="G124" s="1004"/>
      <c r="H124" s="1004"/>
      <c r="I124" s="1004"/>
      <c r="W124" s="912"/>
      <c r="X124" s="912"/>
      <c r="Y124" s="912"/>
      <c r="Z124" s="912"/>
      <c r="AA124" s="912"/>
      <c r="AB124" s="912"/>
      <c r="AC124" s="912"/>
      <c r="AD124" s="912"/>
      <c r="AE124" s="912"/>
      <c r="AF124" s="912"/>
    </row>
    <row r="125" spans="1:35" s="898" customFormat="1" ht="26.25" customHeight="1" x14ac:dyDescent="0.2">
      <c r="A125" s="940" t="s">
        <v>45</v>
      </c>
      <c r="B125" s="941">
        <v>2016</v>
      </c>
      <c r="C125" s="941">
        <v>2017</v>
      </c>
      <c r="D125" s="941">
        <v>2018</v>
      </c>
      <c r="E125" s="942"/>
      <c r="F125" s="942"/>
      <c r="G125" s="942"/>
      <c r="H125" s="942"/>
      <c r="W125" s="912"/>
      <c r="X125" s="912"/>
      <c r="Y125" s="912"/>
      <c r="Z125" s="912"/>
      <c r="AA125" s="912"/>
      <c r="AB125" s="912"/>
      <c r="AC125" s="912"/>
      <c r="AD125" s="912"/>
      <c r="AE125" s="912"/>
      <c r="AF125" s="912"/>
    </row>
    <row r="126" spans="1:35" x14ac:dyDescent="0.2">
      <c r="A126" s="943" t="s">
        <v>29</v>
      </c>
      <c r="B126" s="867"/>
      <c r="C126" s="867"/>
      <c r="D126" s="867"/>
      <c r="E126" s="1011" t="s">
        <v>350</v>
      </c>
      <c r="F126" s="1012"/>
      <c r="G126" s="1012"/>
      <c r="H126" s="1012"/>
      <c r="I126" s="1012"/>
      <c r="W126" s="831"/>
      <c r="X126" s="831"/>
      <c r="Y126" s="831"/>
      <c r="Z126" s="831"/>
      <c r="AA126" s="831"/>
      <c r="AB126" s="831"/>
      <c r="AC126" s="831"/>
      <c r="AD126" s="831"/>
      <c r="AE126" s="831"/>
      <c r="AF126" s="831"/>
    </row>
    <row r="127" spans="1:35" x14ac:dyDescent="0.2">
      <c r="A127" s="944" t="s">
        <v>39</v>
      </c>
      <c r="B127" s="867"/>
      <c r="C127" s="867"/>
      <c r="D127" s="867"/>
      <c r="E127" s="101"/>
      <c r="F127" s="101"/>
      <c r="W127" s="831"/>
      <c r="X127" s="831"/>
      <c r="Y127" s="831"/>
      <c r="Z127" s="831"/>
      <c r="AA127" s="831"/>
      <c r="AB127" s="831"/>
      <c r="AC127" s="831"/>
      <c r="AD127" s="831"/>
      <c r="AE127" s="831"/>
      <c r="AF127" s="831"/>
    </row>
    <row r="128" spans="1:35" x14ac:dyDescent="0.2">
      <c r="A128" s="945" t="s">
        <v>46</v>
      </c>
      <c r="B128" s="868"/>
      <c r="C128" s="868"/>
      <c r="D128" s="868"/>
      <c r="E128" s="101"/>
      <c r="F128" s="101"/>
      <c r="I128" s="833"/>
      <c r="W128" s="831"/>
      <c r="X128" s="831"/>
      <c r="Y128" s="831"/>
      <c r="Z128" s="831"/>
      <c r="AA128" s="831"/>
      <c r="AB128" s="831"/>
      <c r="AC128" s="831"/>
      <c r="AD128" s="831"/>
      <c r="AE128" s="831"/>
      <c r="AF128" s="831"/>
    </row>
    <row r="129" spans="1:35" x14ac:dyDescent="0.2">
      <c r="A129" s="943" t="s">
        <v>29</v>
      </c>
      <c r="B129" s="867"/>
      <c r="C129" s="867"/>
      <c r="D129" s="867"/>
      <c r="E129" s="101"/>
      <c r="F129" s="101"/>
      <c r="W129" s="831"/>
      <c r="X129" s="831"/>
      <c r="Y129" s="831"/>
      <c r="Z129" s="831"/>
      <c r="AA129" s="831"/>
      <c r="AB129" s="831"/>
      <c r="AC129" s="831"/>
      <c r="AD129" s="831"/>
      <c r="AE129" s="831"/>
      <c r="AF129" s="831"/>
    </row>
    <row r="130" spans="1:35" x14ac:dyDescent="0.2">
      <c r="A130" s="946" t="s">
        <v>39</v>
      </c>
      <c r="B130" s="867"/>
      <c r="C130" s="867"/>
      <c r="D130" s="867"/>
      <c r="E130" s="101"/>
      <c r="F130" s="101"/>
      <c r="W130" s="831"/>
      <c r="X130" s="831"/>
      <c r="Y130" s="831"/>
      <c r="Z130" s="831"/>
      <c r="AA130" s="831"/>
      <c r="AB130" s="831"/>
      <c r="AC130" s="831"/>
      <c r="AD130" s="831"/>
      <c r="AE130" s="831"/>
      <c r="AF130" s="831"/>
    </row>
    <row r="131" spans="1:35" x14ac:dyDescent="0.2">
      <c r="A131" s="928" t="s">
        <v>40</v>
      </c>
      <c r="B131" s="869"/>
      <c r="C131" s="869"/>
      <c r="D131" s="869"/>
      <c r="E131" s="101"/>
      <c r="F131" s="101"/>
      <c r="J131" s="842" t="s">
        <v>425</v>
      </c>
      <c r="W131" s="831"/>
      <c r="X131" s="831"/>
      <c r="Y131" s="831"/>
      <c r="Z131" s="831"/>
      <c r="AA131" s="831"/>
      <c r="AB131" s="831"/>
      <c r="AC131" s="831"/>
      <c r="AD131" s="831"/>
      <c r="AE131" s="831"/>
      <c r="AF131" s="831"/>
    </row>
    <row r="132" spans="1:35" x14ac:dyDescent="0.2">
      <c r="A132" s="946" t="s">
        <v>43</v>
      </c>
      <c r="B132" s="870"/>
      <c r="C132" s="870"/>
      <c r="D132" s="870"/>
      <c r="E132" s="101"/>
      <c r="F132" s="101"/>
      <c r="J132" s="843" t="e">
        <f>Līdzfinansējums!F39</f>
        <v>#DIV/0!</v>
      </c>
      <c r="W132" s="831"/>
      <c r="X132" s="831"/>
      <c r="Y132" s="831"/>
      <c r="Z132" s="831"/>
      <c r="AA132" s="831"/>
      <c r="AB132" s="831"/>
      <c r="AC132" s="831"/>
      <c r="AD132" s="831"/>
      <c r="AE132" s="831"/>
      <c r="AF132" s="831"/>
    </row>
    <row r="133" spans="1:35" ht="15" customHeight="1" x14ac:dyDescent="0.2">
      <c r="A133" s="917" t="s">
        <v>14</v>
      </c>
      <c r="B133" s="103"/>
      <c r="C133" s="103"/>
      <c r="D133" s="103"/>
      <c r="E133" s="983" t="s">
        <v>540</v>
      </c>
      <c r="F133" s="984"/>
      <c r="G133" s="984"/>
      <c r="H133" s="984"/>
      <c r="I133" s="984"/>
      <c r="W133" s="831"/>
      <c r="X133" s="831"/>
      <c r="Y133" s="831"/>
      <c r="Z133" s="831"/>
      <c r="AA133" s="831"/>
      <c r="AB133" s="831"/>
      <c r="AC133" s="831"/>
      <c r="AD133" s="831"/>
      <c r="AE133" s="831"/>
      <c r="AF133" s="831"/>
    </row>
    <row r="134" spans="1:35" ht="15.75" customHeight="1" x14ac:dyDescent="0.2">
      <c r="A134" s="917" t="s">
        <v>15</v>
      </c>
      <c r="B134" s="103"/>
      <c r="C134" s="103"/>
      <c r="D134" s="103"/>
      <c r="E134" s="983" t="s">
        <v>540</v>
      </c>
      <c r="F134" s="984"/>
      <c r="G134" s="984"/>
      <c r="H134" s="984"/>
      <c r="I134" s="984"/>
      <c r="W134" s="831"/>
      <c r="X134" s="831"/>
      <c r="Y134" s="831"/>
      <c r="Z134" s="831"/>
      <c r="AA134" s="831"/>
      <c r="AB134" s="831"/>
      <c r="AC134" s="831"/>
      <c r="AD134" s="831"/>
      <c r="AE134" s="831"/>
      <c r="AF134" s="831"/>
    </row>
    <row r="135" spans="1:35" s="898" customFormat="1" x14ac:dyDescent="0.2">
      <c r="A135" s="917"/>
      <c r="D135" s="910"/>
      <c r="E135" s="910"/>
      <c r="F135" s="947"/>
      <c r="I135" s="948"/>
      <c r="W135" s="912"/>
      <c r="X135" s="912"/>
      <c r="Y135" s="912"/>
      <c r="Z135" s="912"/>
      <c r="AA135" s="912"/>
      <c r="AB135" s="912"/>
      <c r="AC135" s="912"/>
      <c r="AD135" s="912"/>
      <c r="AE135" s="912"/>
      <c r="AF135" s="912"/>
    </row>
    <row r="136" spans="1:35" s="898" customFormat="1" x14ac:dyDescent="0.2">
      <c r="A136" s="944"/>
      <c r="B136" s="949">
        <v>2018</v>
      </c>
      <c r="C136" s="950">
        <f t="shared" ref="C136:H136" si="14">B136+1</f>
        <v>2019</v>
      </c>
      <c r="D136" s="951">
        <f t="shared" si="14"/>
        <v>2020</v>
      </c>
      <c r="E136" s="951">
        <f t="shared" si="14"/>
        <v>2021</v>
      </c>
      <c r="F136" s="951">
        <f t="shared" si="14"/>
        <v>2022</v>
      </c>
      <c r="G136" s="951">
        <f t="shared" si="14"/>
        <v>2023</v>
      </c>
      <c r="H136" s="951">
        <f t="shared" si="14"/>
        <v>2024</v>
      </c>
      <c r="I136" s="951">
        <f t="shared" ref="I136:P136" si="15">H136+1</f>
        <v>2025</v>
      </c>
      <c r="J136" s="951">
        <f t="shared" si="15"/>
        <v>2026</v>
      </c>
      <c r="K136" s="951">
        <f t="shared" si="15"/>
        <v>2027</v>
      </c>
      <c r="L136" s="951">
        <f t="shared" si="15"/>
        <v>2028</v>
      </c>
      <c r="M136" s="951">
        <f t="shared" si="15"/>
        <v>2029</v>
      </c>
      <c r="N136" s="951">
        <f t="shared" si="15"/>
        <v>2030</v>
      </c>
      <c r="O136" s="951">
        <f t="shared" si="15"/>
        <v>2031</v>
      </c>
      <c r="P136" s="951">
        <f t="shared" si="15"/>
        <v>2032</v>
      </c>
      <c r="Q136" s="951">
        <f t="shared" ref="Q136:Z136" si="16">P136+1</f>
        <v>2033</v>
      </c>
      <c r="R136" s="951">
        <f t="shared" si="16"/>
        <v>2034</v>
      </c>
      <c r="S136" s="951">
        <f t="shared" si="16"/>
        <v>2035</v>
      </c>
      <c r="T136" s="951">
        <f t="shared" si="16"/>
        <v>2036</v>
      </c>
      <c r="U136" s="951">
        <f t="shared" si="16"/>
        <v>2037</v>
      </c>
      <c r="V136" s="951">
        <f t="shared" si="16"/>
        <v>2038</v>
      </c>
      <c r="W136" s="951">
        <f t="shared" si="16"/>
        <v>2039</v>
      </c>
      <c r="X136" s="951">
        <f t="shared" si="16"/>
        <v>2040</v>
      </c>
      <c r="Y136" s="951">
        <f t="shared" si="16"/>
        <v>2041</v>
      </c>
      <c r="Z136" s="951">
        <f t="shared" si="16"/>
        <v>2042</v>
      </c>
      <c r="AA136" s="951">
        <f t="shared" ref="AA136:AG136" si="17">Z136+1</f>
        <v>2043</v>
      </c>
      <c r="AB136" s="951">
        <f t="shared" si="17"/>
        <v>2044</v>
      </c>
      <c r="AC136" s="951">
        <f t="shared" si="17"/>
        <v>2045</v>
      </c>
      <c r="AD136" s="951">
        <f t="shared" si="17"/>
        <v>2046</v>
      </c>
      <c r="AE136" s="951">
        <f t="shared" si="17"/>
        <v>2047</v>
      </c>
      <c r="AF136" s="951">
        <f t="shared" si="17"/>
        <v>2048</v>
      </c>
      <c r="AG136" s="951">
        <f t="shared" si="17"/>
        <v>2049</v>
      </c>
      <c r="AH136" s="951">
        <f>AG136+1</f>
        <v>2050</v>
      </c>
      <c r="AI136" s="951">
        <f>AH136+1</f>
        <v>2051</v>
      </c>
    </row>
    <row r="137" spans="1:35" x14ac:dyDescent="0.2">
      <c r="A137" s="924" t="s">
        <v>541</v>
      </c>
      <c r="B137" s="104"/>
      <c r="C137" s="104"/>
      <c r="D137" s="104"/>
      <c r="E137" s="104"/>
      <c r="F137" s="104"/>
      <c r="G137" s="104"/>
      <c r="H137" s="104"/>
      <c r="I137" s="104"/>
      <c r="J137" s="104"/>
      <c r="K137" s="104"/>
      <c r="L137" s="104"/>
      <c r="M137" s="104"/>
      <c r="N137" s="104"/>
      <c r="O137" s="104"/>
      <c r="P137" s="104"/>
      <c r="Q137" s="104"/>
      <c r="R137" s="104"/>
      <c r="S137" s="104"/>
      <c r="T137" s="104"/>
      <c r="U137" s="104"/>
      <c r="V137" s="104"/>
      <c r="W137" s="104"/>
      <c r="X137" s="104"/>
      <c r="Y137" s="104"/>
      <c r="Z137" s="104"/>
      <c r="AA137" s="104"/>
      <c r="AB137" s="104"/>
      <c r="AC137" s="104"/>
      <c r="AD137" s="104"/>
      <c r="AE137" s="104"/>
      <c r="AF137" s="104"/>
      <c r="AG137" s="104"/>
      <c r="AH137" s="104"/>
      <c r="AI137" s="104"/>
    </row>
    <row r="138" spans="1:35" ht="25.5" x14ac:dyDescent="0.2">
      <c r="A138" s="924" t="s">
        <v>624</v>
      </c>
      <c r="B138" s="375"/>
      <c r="C138" s="375"/>
      <c r="D138" s="375"/>
      <c r="E138" s="375"/>
      <c r="F138" s="375"/>
      <c r="G138" s="375"/>
      <c r="H138" s="375"/>
      <c r="I138" s="375"/>
      <c r="J138" s="375"/>
      <c r="K138" s="375"/>
      <c r="L138" s="375"/>
      <c r="M138" s="375"/>
      <c r="N138" s="375"/>
      <c r="O138" s="375"/>
      <c r="P138" s="375"/>
      <c r="Q138" s="375"/>
      <c r="R138" s="375"/>
      <c r="S138" s="375"/>
      <c r="T138" s="375"/>
      <c r="U138" s="375"/>
      <c r="V138" s="375"/>
      <c r="W138" s="375"/>
      <c r="X138" s="375"/>
      <c r="Y138" s="375"/>
      <c r="Z138" s="375"/>
      <c r="AA138" s="375"/>
      <c r="AB138" s="375"/>
      <c r="AC138" s="375"/>
      <c r="AD138" s="375"/>
      <c r="AE138" s="375"/>
      <c r="AF138" s="375"/>
      <c r="AG138" s="375"/>
      <c r="AH138" s="375"/>
      <c r="AI138" s="375"/>
    </row>
    <row r="139" spans="1:35" ht="25.5" x14ac:dyDescent="0.2">
      <c r="A139" s="924" t="s">
        <v>542</v>
      </c>
      <c r="B139" s="871"/>
      <c r="C139" s="871"/>
      <c r="D139" s="871"/>
      <c r="E139" s="871"/>
      <c r="F139" s="871"/>
      <c r="G139" s="871"/>
      <c r="H139" s="871"/>
      <c r="I139" s="871"/>
      <c r="J139" s="871"/>
      <c r="K139" s="871"/>
      <c r="L139" s="871"/>
      <c r="M139" s="871"/>
      <c r="N139" s="871"/>
      <c r="O139" s="871"/>
      <c r="P139" s="871"/>
      <c r="Q139" s="871"/>
      <c r="R139" s="871"/>
      <c r="S139" s="871"/>
      <c r="T139" s="871"/>
      <c r="U139" s="871"/>
      <c r="V139" s="871"/>
      <c r="W139" s="871"/>
      <c r="X139" s="871"/>
      <c r="Y139" s="871"/>
      <c r="Z139" s="871"/>
      <c r="AA139" s="871"/>
      <c r="AB139" s="871"/>
      <c r="AC139" s="871"/>
      <c r="AD139" s="871"/>
      <c r="AE139" s="871"/>
      <c r="AF139" s="871"/>
      <c r="AG139" s="871"/>
      <c r="AH139" s="871"/>
      <c r="AI139" s="871"/>
    </row>
    <row r="140" spans="1:35" s="898" customFormat="1" x14ac:dyDescent="0.2">
      <c r="E140" s="910"/>
      <c r="W140" s="912"/>
      <c r="X140" s="912"/>
      <c r="Y140" s="912"/>
      <c r="Z140" s="912"/>
      <c r="AA140" s="912"/>
      <c r="AB140" s="912"/>
      <c r="AC140" s="912"/>
      <c r="AD140" s="912"/>
      <c r="AE140" s="912"/>
      <c r="AF140" s="912"/>
      <c r="AG140" s="912"/>
      <c r="AH140" s="912"/>
      <c r="AI140" s="912"/>
    </row>
    <row r="141" spans="1:35" s="898" customFormat="1" x14ac:dyDescent="0.2">
      <c r="A141" s="916" t="s">
        <v>458</v>
      </c>
      <c r="B141" s="373">
        <v>0.04</v>
      </c>
      <c r="W141" s="912"/>
      <c r="X141" s="912"/>
      <c r="Y141" s="912"/>
      <c r="Z141" s="912"/>
      <c r="AA141" s="912"/>
      <c r="AB141" s="912"/>
      <c r="AC141" s="912"/>
      <c r="AD141" s="912"/>
      <c r="AE141" s="912"/>
      <c r="AF141" s="912"/>
      <c r="AG141" s="912"/>
      <c r="AH141" s="912"/>
      <c r="AI141" s="912"/>
    </row>
    <row r="142" spans="1:35" x14ac:dyDescent="0.2">
      <c r="A142" s="917" t="s">
        <v>333</v>
      </c>
      <c r="B142" s="1005" t="s">
        <v>330</v>
      </c>
      <c r="C142" s="1006"/>
      <c r="D142" s="1006"/>
      <c r="E142" s="1006"/>
      <c r="F142" s="1006"/>
      <c r="G142" s="1007"/>
      <c r="H142" s="844"/>
      <c r="I142" s="833"/>
      <c r="J142" s="952" t="s">
        <v>41</v>
      </c>
      <c r="K142" s="898"/>
    </row>
    <row r="143" spans="1:35" ht="22.5" customHeight="1" x14ac:dyDescent="0.2">
      <c r="A143" s="917" t="s">
        <v>42</v>
      </c>
      <c r="B143" s="993" t="s">
        <v>332</v>
      </c>
      <c r="C143" s="994"/>
      <c r="D143" s="994"/>
      <c r="E143" s="994"/>
      <c r="F143" s="994"/>
      <c r="G143" s="995"/>
      <c r="H143" s="983" t="s">
        <v>304</v>
      </c>
      <c r="I143" s="991"/>
      <c r="J143" s="953">
        <f>MAX('Iedzivotaju maksatspeja'!B39:AG39)</f>
        <v>0</v>
      </c>
      <c r="K143" s="954" t="str">
        <f>IF(OR(J143&lt;0.02,J143&gt;0.04),"Mājsaimniecību maksājumi par ūdenssaimniecību neiekļaujas 2%-4% robežās","-")</f>
        <v>Mājsaimniecību maksājumi par ūdenssaimniecību neiekļaujas 2%-4% robežās</v>
      </c>
    </row>
    <row r="144" spans="1:35" s="898" customFormat="1" x14ac:dyDescent="0.2">
      <c r="D144" s="910"/>
      <c r="E144" s="910"/>
      <c r="F144" s="910"/>
      <c r="W144" s="912"/>
      <c r="X144" s="912"/>
      <c r="Y144" s="912"/>
      <c r="Z144" s="912"/>
      <c r="AA144" s="912"/>
      <c r="AB144" s="912"/>
      <c r="AC144" s="912"/>
      <c r="AD144" s="912"/>
      <c r="AE144" s="912"/>
      <c r="AF144" s="912"/>
      <c r="AG144" s="912"/>
      <c r="AH144" s="912"/>
      <c r="AI144" s="912"/>
    </row>
    <row r="145" spans="1:35" s="898" customFormat="1" x14ac:dyDescent="0.2">
      <c r="A145" s="987" t="s">
        <v>355</v>
      </c>
      <c r="B145" s="987"/>
      <c r="C145" s="987"/>
      <c r="D145" s="987"/>
      <c r="E145" s="987"/>
      <c r="F145" s="987"/>
      <c r="G145" s="987"/>
      <c r="H145" s="987"/>
      <c r="I145" s="987"/>
      <c r="W145" s="912"/>
      <c r="X145" s="912"/>
      <c r="Y145" s="912"/>
      <c r="Z145" s="912"/>
      <c r="AA145" s="912"/>
      <c r="AB145" s="912"/>
      <c r="AC145" s="912"/>
      <c r="AD145" s="912"/>
      <c r="AE145" s="912"/>
      <c r="AF145" s="912"/>
      <c r="AG145" s="912"/>
      <c r="AH145" s="912"/>
      <c r="AI145" s="912"/>
    </row>
    <row r="146" spans="1:35" x14ac:dyDescent="0.2">
      <c r="A146" s="943" t="s">
        <v>18</v>
      </c>
      <c r="B146" s="992" t="s">
        <v>20</v>
      </c>
      <c r="C146" s="992"/>
      <c r="D146" s="992"/>
      <c r="E146" s="992"/>
      <c r="F146" s="992"/>
      <c r="G146" s="992"/>
      <c r="I146" s="833"/>
      <c r="W146" s="831"/>
      <c r="X146" s="831"/>
      <c r="Y146" s="831"/>
      <c r="Z146" s="831"/>
      <c r="AA146" s="831"/>
      <c r="AB146" s="831"/>
      <c r="AC146" s="831"/>
      <c r="AD146" s="831"/>
      <c r="AE146" s="831"/>
      <c r="AF146" s="831"/>
      <c r="AG146" s="831"/>
      <c r="AH146" s="831"/>
      <c r="AI146" s="831"/>
    </row>
    <row r="147" spans="1:35" s="898" customFormat="1" x14ac:dyDescent="0.2">
      <c r="A147" s="946"/>
      <c r="B147" s="955">
        <v>2017</v>
      </c>
      <c r="C147" s="956">
        <f t="shared" ref="C147:H147" si="18">B147+1</f>
        <v>2018</v>
      </c>
      <c r="D147" s="951">
        <f t="shared" si="18"/>
        <v>2019</v>
      </c>
      <c r="E147" s="951">
        <f t="shared" si="18"/>
        <v>2020</v>
      </c>
      <c r="F147" s="951">
        <f t="shared" si="18"/>
        <v>2021</v>
      </c>
      <c r="G147" s="951">
        <f t="shared" si="18"/>
        <v>2022</v>
      </c>
      <c r="H147" s="951">
        <f t="shared" si="18"/>
        <v>2023</v>
      </c>
    </row>
    <row r="148" spans="1:35" ht="25.5" customHeight="1" x14ac:dyDescent="0.2">
      <c r="A148" s="946" t="s">
        <v>545</v>
      </c>
      <c r="B148" s="608"/>
      <c r="C148" s="608"/>
      <c r="D148" s="608"/>
      <c r="E148" s="608"/>
      <c r="F148" s="609"/>
      <c r="G148" s="609"/>
      <c r="H148" s="609"/>
      <c r="I148" s="983" t="s">
        <v>646</v>
      </c>
      <c r="J148" s="984"/>
      <c r="K148" s="984"/>
      <c r="L148" s="984"/>
    </row>
    <row r="149" spans="1:35" x14ac:dyDescent="0.2">
      <c r="A149" s="944" t="s">
        <v>543</v>
      </c>
      <c r="B149" s="105"/>
      <c r="C149" s="101"/>
      <c r="W149" s="831"/>
      <c r="X149" s="831"/>
      <c r="Y149" s="831"/>
      <c r="Z149" s="831"/>
      <c r="AA149" s="831"/>
      <c r="AB149" s="831"/>
      <c r="AC149" s="831"/>
      <c r="AD149" s="831"/>
      <c r="AE149" s="831"/>
      <c r="AF149" s="831"/>
      <c r="AG149" s="831"/>
      <c r="AH149" s="831"/>
      <c r="AI149" s="831"/>
    </row>
    <row r="150" spans="1:35" x14ac:dyDescent="0.2">
      <c r="A150" s="957" t="s">
        <v>403</v>
      </c>
      <c r="B150" s="106"/>
      <c r="C150" s="101"/>
      <c r="W150" s="831"/>
      <c r="X150" s="831"/>
      <c r="Y150" s="831"/>
      <c r="Z150" s="831"/>
      <c r="AA150" s="831"/>
      <c r="AB150" s="831"/>
      <c r="AC150" s="831"/>
      <c r="AD150" s="831"/>
      <c r="AE150" s="831"/>
      <c r="AF150" s="831"/>
      <c r="AG150" s="831"/>
      <c r="AH150" s="831"/>
      <c r="AI150" s="831"/>
    </row>
    <row r="151" spans="1:35" x14ac:dyDescent="0.2">
      <c r="A151" s="957" t="s">
        <v>493</v>
      </c>
      <c r="B151" s="610"/>
      <c r="C151" s="610"/>
      <c r="D151" s="610"/>
      <c r="E151" s="610"/>
      <c r="F151" s="610"/>
      <c r="G151" s="610"/>
      <c r="H151" s="610"/>
      <c r="W151" s="831"/>
      <c r="X151" s="831"/>
      <c r="Y151" s="831"/>
      <c r="Z151" s="831"/>
      <c r="AA151" s="831"/>
      <c r="AB151" s="831"/>
      <c r="AC151" s="831"/>
      <c r="AD151" s="831"/>
      <c r="AE151" s="831"/>
      <c r="AF151" s="831"/>
      <c r="AG151" s="831"/>
      <c r="AH151" s="831"/>
      <c r="AI151" s="831"/>
    </row>
    <row r="152" spans="1:35" x14ac:dyDescent="0.2">
      <c r="A152" s="957" t="s">
        <v>547</v>
      </c>
      <c r="B152" s="106" t="s">
        <v>20</v>
      </c>
      <c r="C152" s="101"/>
      <c r="W152" s="831"/>
      <c r="X152" s="831"/>
      <c r="Y152" s="831"/>
      <c r="Z152" s="831"/>
      <c r="AA152" s="831"/>
      <c r="AB152" s="831"/>
      <c r="AC152" s="831"/>
      <c r="AD152" s="831"/>
      <c r="AE152" s="831"/>
      <c r="AF152" s="831"/>
      <c r="AG152" s="831"/>
      <c r="AH152" s="831"/>
      <c r="AI152" s="831"/>
    </row>
    <row r="153" spans="1:35" x14ac:dyDescent="0.2">
      <c r="A153" s="957" t="s">
        <v>503</v>
      </c>
      <c r="B153" s="611"/>
      <c r="C153" s="612"/>
      <c r="D153" s="613"/>
      <c r="E153" s="613"/>
      <c r="F153" s="613"/>
      <c r="G153" s="613"/>
      <c r="H153" s="613"/>
      <c r="W153" s="831"/>
      <c r="X153" s="831"/>
      <c r="Y153" s="831"/>
      <c r="Z153" s="831"/>
      <c r="AA153" s="831"/>
      <c r="AB153" s="831"/>
      <c r="AC153" s="831"/>
      <c r="AD153" s="831"/>
      <c r="AE153" s="831"/>
      <c r="AF153" s="831"/>
      <c r="AG153" s="831"/>
      <c r="AH153" s="831"/>
      <c r="AI153" s="831"/>
    </row>
    <row r="154" spans="1:35" x14ac:dyDescent="0.2">
      <c r="A154" s="957" t="s">
        <v>625</v>
      </c>
      <c r="B154" s="103"/>
      <c r="C154" s="610"/>
      <c r="D154" s="614"/>
      <c r="E154" s="614"/>
      <c r="F154" s="614"/>
      <c r="G154" s="614"/>
      <c r="H154" s="614"/>
      <c r="W154" s="831"/>
      <c r="X154" s="831"/>
      <c r="Y154" s="831"/>
      <c r="Z154" s="831"/>
      <c r="AA154" s="831"/>
      <c r="AB154" s="831"/>
      <c r="AC154" s="831"/>
      <c r="AD154" s="831"/>
      <c r="AE154" s="831"/>
      <c r="AF154" s="831"/>
      <c r="AG154" s="831"/>
      <c r="AH154" s="831"/>
      <c r="AI154" s="831"/>
    </row>
    <row r="155" spans="1:35" x14ac:dyDescent="0.2">
      <c r="A155" s="944" t="s">
        <v>548</v>
      </c>
      <c r="B155" s="105"/>
      <c r="C155" s="872"/>
      <c r="D155" s="613"/>
      <c r="E155" s="613"/>
      <c r="F155" s="613"/>
      <c r="G155" s="613"/>
      <c r="H155" s="613"/>
      <c r="W155" s="831"/>
      <c r="X155" s="831"/>
      <c r="Y155" s="831"/>
      <c r="Z155" s="831"/>
      <c r="AA155" s="831"/>
      <c r="AB155" s="831"/>
      <c r="AC155" s="831"/>
      <c r="AD155" s="831"/>
      <c r="AE155" s="831"/>
      <c r="AF155" s="831"/>
      <c r="AG155" s="831"/>
      <c r="AH155" s="831"/>
      <c r="AI155" s="831"/>
    </row>
    <row r="156" spans="1:35" x14ac:dyDescent="0.2">
      <c r="A156" s="957" t="s">
        <v>549</v>
      </c>
      <c r="B156" s="873"/>
      <c r="C156" s="872"/>
      <c r="D156" s="613"/>
      <c r="E156" s="613"/>
      <c r="F156" s="613"/>
      <c r="G156" s="613"/>
      <c r="H156" s="613"/>
      <c r="W156" s="831"/>
      <c r="X156" s="831"/>
      <c r="Y156" s="831"/>
      <c r="Z156" s="831"/>
      <c r="AA156" s="831"/>
      <c r="AB156" s="831"/>
      <c r="AC156" s="831"/>
      <c r="AD156" s="831"/>
      <c r="AE156" s="831"/>
      <c r="AF156" s="831"/>
      <c r="AG156" s="831"/>
      <c r="AH156" s="831"/>
      <c r="AI156" s="831"/>
    </row>
    <row r="157" spans="1:35" x14ac:dyDescent="0.2">
      <c r="A157" s="957" t="s">
        <v>509</v>
      </c>
      <c r="B157" s="614"/>
      <c r="C157" s="614"/>
      <c r="D157" s="614"/>
      <c r="E157" s="614"/>
      <c r="F157" s="614"/>
      <c r="G157" s="614"/>
      <c r="H157" s="614"/>
      <c r="W157" s="831"/>
      <c r="X157" s="831"/>
      <c r="Y157" s="831"/>
      <c r="Z157" s="831"/>
      <c r="AA157" s="831"/>
      <c r="AB157" s="831"/>
      <c r="AC157" s="831"/>
      <c r="AD157" s="831"/>
      <c r="AE157" s="831"/>
      <c r="AF157" s="831"/>
      <c r="AG157" s="831"/>
      <c r="AH157" s="831"/>
      <c r="AI157" s="831"/>
    </row>
    <row r="158" spans="1:35" s="898" customFormat="1" x14ac:dyDescent="0.2">
      <c r="A158" s="958" t="s">
        <v>410</v>
      </c>
      <c r="B158" s="959" t="e">
        <f>HLOOKUP(B147,Aprekini!$B$161:$AH$162,2,FALSE)</f>
        <v>#DIV/0!</v>
      </c>
      <c r="C158" s="959" t="e">
        <f>HLOOKUP(C147,Aprekini!$B$161:$AH$162,2,FALSE)</f>
        <v>#DIV/0!</v>
      </c>
      <c r="D158" s="959" t="e">
        <f>HLOOKUP(D147,Aprekini!$B$161:$AH$162,2,FALSE)</f>
        <v>#DIV/0!</v>
      </c>
      <c r="E158" s="959" t="e">
        <f>HLOOKUP(E147,Aprekini!$B$161:$AH$162,2,FALSE)</f>
        <v>#DIV/0!</v>
      </c>
      <c r="F158" s="959" t="e">
        <f>HLOOKUP(F147,Aprekini!$B$161:$AH$162,2,FALSE)</f>
        <v>#DIV/0!</v>
      </c>
      <c r="G158" s="959" t="e">
        <f>HLOOKUP(G147,Aprekini!$B$161:$AH$162,2,FALSE)</f>
        <v>#DIV/0!</v>
      </c>
      <c r="H158" s="959" t="e">
        <f>HLOOKUP(H147,Aprekini!$B$161:$AH$162,2,FALSE)</f>
        <v>#DIV/0!</v>
      </c>
    </row>
    <row r="159" spans="1:35" s="898" customFormat="1" x14ac:dyDescent="0.2">
      <c r="A159" s="958" t="s">
        <v>459</v>
      </c>
      <c r="B159" s="959" t="e">
        <f>HLOOKUP(B147,'Naudas plusma'!$B$6:$AH$25,20,FALSE)</f>
        <v>#DIV/0!</v>
      </c>
      <c r="C159" s="959" t="e">
        <f>HLOOKUP(C147,'Naudas plusma'!$B$6:$AH$25,20,FALSE)</f>
        <v>#DIV/0!</v>
      </c>
      <c r="D159" s="959" t="e">
        <f>HLOOKUP(D147,'Naudas plusma'!$B$6:$AH$25,20,FALSE)</f>
        <v>#DIV/0!</v>
      </c>
      <c r="E159" s="959" t="e">
        <f>HLOOKUP(E147,'Naudas plusma'!$B$6:$AH$25,20,FALSE)</f>
        <v>#DIV/0!</v>
      </c>
      <c r="F159" s="959" t="e">
        <f>HLOOKUP(F147,'Naudas plusma'!$B$6:$AH$25,20,FALSE)</f>
        <v>#DIV/0!</v>
      </c>
      <c r="G159" s="959" t="e">
        <f>HLOOKUP(G147,'Naudas plusma'!$B$6:$AH$25,20,FALSE)</f>
        <v>#DIV/0!</v>
      </c>
      <c r="H159" s="959" t="e">
        <f>HLOOKUP(H147,'Naudas plusma'!$B$6:$AH$25,20,FALSE)</f>
        <v>#DIV/0!</v>
      </c>
    </row>
    <row r="160" spans="1:35" s="898" customFormat="1" x14ac:dyDescent="0.2">
      <c r="A160" s="960"/>
      <c r="B160" s="955">
        <v>2017</v>
      </c>
      <c r="C160" s="956">
        <f t="shared" ref="C160:Z160" si="19">B160+1</f>
        <v>2018</v>
      </c>
      <c r="D160" s="951">
        <f t="shared" si="19"/>
        <v>2019</v>
      </c>
      <c r="E160" s="951">
        <f t="shared" si="19"/>
        <v>2020</v>
      </c>
      <c r="F160" s="951">
        <f t="shared" si="19"/>
        <v>2021</v>
      </c>
      <c r="G160" s="951">
        <f t="shared" si="19"/>
        <v>2022</v>
      </c>
      <c r="H160" s="951">
        <f t="shared" si="19"/>
        <v>2023</v>
      </c>
      <c r="I160" s="951">
        <f t="shared" si="19"/>
        <v>2024</v>
      </c>
      <c r="J160" s="951">
        <f t="shared" si="19"/>
        <v>2025</v>
      </c>
      <c r="K160" s="951">
        <f t="shared" si="19"/>
        <v>2026</v>
      </c>
      <c r="L160" s="951">
        <f t="shared" si="19"/>
        <v>2027</v>
      </c>
      <c r="M160" s="951">
        <f t="shared" si="19"/>
        <v>2028</v>
      </c>
      <c r="N160" s="951">
        <f t="shared" si="19"/>
        <v>2029</v>
      </c>
      <c r="O160" s="951">
        <f t="shared" si="19"/>
        <v>2030</v>
      </c>
      <c r="P160" s="951">
        <f t="shared" si="19"/>
        <v>2031</v>
      </c>
      <c r="Q160" s="951">
        <f t="shared" si="19"/>
        <v>2032</v>
      </c>
      <c r="R160" s="951">
        <f t="shared" si="19"/>
        <v>2033</v>
      </c>
      <c r="S160" s="951">
        <f t="shared" si="19"/>
        <v>2034</v>
      </c>
      <c r="T160" s="951">
        <f t="shared" si="19"/>
        <v>2035</v>
      </c>
      <c r="U160" s="951">
        <f t="shared" si="19"/>
        <v>2036</v>
      </c>
      <c r="V160" s="951">
        <f t="shared" si="19"/>
        <v>2037</v>
      </c>
      <c r="W160" s="951">
        <f t="shared" si="19"/>
        <v>2038</v>
      </c>
      <c r="X160" s="951">
        <f t="shared" si="19"/>
        <v>2039</v>
      </c>
      <c r="Y160" s="951">
        <f t="shared" si="19"/>
        <v>2040</v>
      </c>
      <c r="Z160" s="951">
        <f t="shared" si="19"/>
        <v>2041</v>
      </c>
      <c r="AA160" s="951">
        <f t="shared" ref="AA160:AG160" si="20">Z160+1</f>
        <v>2042</v>
      </c>
      <c r="AB160" s="951">
        <f t="shared" si="20"/>
        <v>2043</v>
      </c>
      <c r="AC160" s="951">
        <f t="shared" si="20"/>
        <v>2044</v>
      </c>
      <c r="AD160" s="951">
        <f t="shared" si="20"/>
        <v>2045</v>
      </c>
      <c r="AE160" s="951">
        <f t="shared" si="20"/>
        <v>2046</v>
      </c>
      <c r="AF160" s="951">
        <f t="shared" si="20"/>
        <v>2047</v>
      </c>
      <c r="AG160" s="951">
        <f t="shared" si="20"/>
        <v>2048</v>
      </c>
      <c r="AH160" s="951">
        <f>AG160+1</f>
        <v>2049</v>
      </c>
      <c r="AI160" s="951">
        <f>AH160+1</f>
        <v>2050</v>
      </c>
    </row>
    <row r="161" spans="1:35" x14ac:dyDescent="0.2">
      <c r="A161" s="957" t="s">
        <v>638</v>
      </c>
      <c r="B161" s="610"/>
      <c r="C161" s="610"/>
      <c r="D161" s="610"/>
      <c r="E161" s="610"/>
      <c r="F161" s="610"/>
      <c r="G161" s="610"/>
      <c r="H161" s="610"/>
      <c r="I161" s="610"/>
      <c r="J161" s="610"/>
      <c r="K161" s="610"/>
      <c r="L161" s="610"/>
      <c r="M161" s="610"/>
      <c r="N161" s="610"/>
      <c r="O161" s="610"/>
      <c r="P161" s="610"/>
      <c r="Q161" s="610"/>
      <c r="R161" s="610"/>
      <c r="S161" s="610"/>
      <c r="T161" s="610"/>
      <c r="U161" s="610"/>
      <c r="V161" s="610"/>
      <c r="W161" s="610"/>
      <c r="X161" s="610"/>
      <c r="Y161" s="610"/>
      <c r="Z161" s="610"/>
      <c r="AA161" s="610"/>
      <c r="AB161" s="610"/>
      <c r="AC161" s="610"/>
      <c r="AD161" s="610"/>
      <c r="AE161" s="610"/>
      <c r="AF161" s="610"/>
      <c r="AG161" s="610"/>
      <c r="AH161" s="610"/>
      <c r="AI161" s="610"/>
    </row>
    <row r="162" spans="1:35" x14ac:dyDescent="0.2">
      <c r="A162" s="957" t="s">
        <v>477</v>
      </c>
      <c r="B162" s="610"/>
      <c r="C162" s="610"/>
      <c r="D162" s="610"/>
      <c r="E162" s="610"/>
      <c r="F162" s="610"/>
      <c r="G162" s="610"/>
      <c r="H162" s="610"/>
      <c r="I162" s="610"/>
      <c r="J162" s="610"/>
      <c r="K162" s="610"/>
      <c r="L162" s="610"/>
      <c r="M162" s="610"/>
      <c r="N162" s="610"/>
      <c r="O162" s="610"/>
      <c r="P162" s="610"/>
      <c r="Q162" s="610"/>
      <c r="R162" s="610"/>
      <c r="S162" s="610"/>
      <c r="T162" s="610"/>
      <c r="U162" s="610"/>
      <c r="V162" s="610"/>
      <c r="W162" s="610"/>
      <c r="X162" s="610"/>
      <c r="Y162" s="610"/>
      <c r="Z162" s="610"/>
      <c r="AA162" s="610"/>
      <c r="AB162" s="610"/>
      <c r="AC162" s="610"/>
      <c r="AD162" s="610"/>
      <c r="AE162" s="610"/>
      <c r="AF162" s="610"/>
      <c r="AG162" s="610"/>
      <c r="AH162" s="610"/>
      <c r="AI162" s="610"/>
    </row>
    <row r="163" spans="1:35" x14ac:dyDescent="0.2">
      <c r="A163" s="957" t="s">
        <v>626</v>
      </c>
      <c r="B163" s="610"/>
      <c r="C163" s="610"/>
      <c r="D163" s="610"/>
      <c r="E163" s="610"/>
      <c r="F163" s="610"/>
      <c r="G163" s="610"/>
      <c r="H163" s="610"/>
      <c r="I163" s="610"/>
      <c r="J163" s="610"/>
      <c r="K163" s="610"/>
      <c r="L163" s="610"/>
      <c r="M163" s="610"/>
      <c r="N163" s="610"/>
      <c r="O163" s="610"/>
      <c r="P163" s="610"/>
      <c r="Q163" s="610"/>
      <c r="R163" s="610"/>
      <c r="S163" s="610"/>
      <c r="T163" s="610"/>
      <c r="U163" s="610"/>
      <c r="V163" s="610"/>
      <c r="W163" s="610"/>
      <c r="X163" s="610"/>
      <c r="Y163" s="610"/>
      <c r="Z163" s="610"/>
      <c r="AA163" s="610"/>
      <c r="AB163" s="610"/>
      <c r="AC163" s="610"/>
      <c r="AD163" s="610"/>
      <c r="AE163" s="610"/>
      <c r="AF163" s="610"/>
      <c r="AG163" s="610"/>
      <c r="AH163" s="610"/>
      <c r="AI163" s="610"/>
    </row>
    <row r="164" spans="1:35" x14ac:dyDescent="0.2">
      <c r="A164" s="957" t="s">
        <v>363</v>
      </c>
      <c r="B164" s="610"/>
      <c r="C164" s="610"/>
      <c r="D164" s="610"/>
      <c r="E164" s="610"/>
      <c r="F164" s="610"/>
      <c r="G164" s="610"/>
      <c r="H164" s="610"/>
      <c r="I164" s="610"/>
      <c r="J164" s="610"/>
      <c r="K164" s="610"/>
      <c r="L164" s="610"/>
      <c r="M164" s="610"/>
      <c r="N164" s="610"/>
      <c r="O164" s="610"/>
      <c r="P164" s="610"/>
      <c r="Q164" s="610"/>
      <c r="R164" s="610"/>
      <c r="S164" s="610"/>
      <c r="T164" s="610"/>
      <c r="U164" s="610"/>
      <c r="V164" s="610"/>
      <c r="W164" s="610"/>
      <c r="X164" s="610"/>
      <c r="Y164" s="610"/>
      <c r="Z164" s="610"/>
      <c r="AA164" s="610"/>
      <c r="AB164" s="610"/>
      <c r="AC164" s="610"/>
      <c r="AD164" s="610"/>
      <c r="AE164" s="610"/>
      <c r="AF164" s="610"/>
      <c r="AG164" s="610"/>
      <c r="AH164" s="610"/>
      <c r="AI164" s="610"/>
    </row>
    <row r="165" spans="1:35" s="898" customFormat="1" x14ac:dyDescent="0.2">
      <c r="A165" s="961" t="s">
        <v>550</v>
      </c>
      <c r="B165" s="374" t="e">
        <f t="shared" ref="B165:AI165" si="21">B178/B162</f>
        <v>#DIV/0!</v>
      </c>
      <c r="C165" s="374" t="e">
        <f t="shared" si="21"/>
        <v>#DIV/0!</v>
      </c>
      <c r="D165" s="374" t="e">
        <f t="shared" si="21"/>
        <v>#DIV/0!</v>
      </c>
      <c r="E165" s="374" t="e">
        <f t="shared" si="21"/>
        <v>#DIV/0!</v>
      </c>
      <c r="F165" s="374" t="e">
        <f t="shared" si="21"/>
        <v>#DIV/0!</v>
      </c>
      <c r="G165" s="374" t="e">
        <f t="shared" si="21"/>
        <v>#DIV/0!</v>
      </c>
      <c r="H165" s="374" t="e">
        <f t="shared" si="21"/>
        <v>#DIV/0!</v>
      </c>
      <c r="I165" s="374" t="e">
        <f t="shared" si="21"/>
        <v>#DIV/0!</v>
      </c>
      <c r="J165" s="374" t="e">
        <f t="shared" si="21"/>
        <v>#DIV/0!</v>
      </c>
      <c r="K165" s="374" t="e">
        <f t="shared" si="21"/>
        <v>#DIV/0!</v>
      </c>
      <c r="L165" s="374" t="e">
        <f t="shared" si="21"/>
        <v>#DIV/0!</v>
      </c>
      <c r="M165" s="374" t="e">
        <f t="shared" si="21"/>
        <v>#DIV/0!</v>
      </c>
      <c r="N165" s="374" t="e">
        <f t="shared" si="21"/>
        <v>#DIV/0!</v>
      </c>
      <c r="O165" s="374" t="e">
        <f t="shared" si="21"/>
        <v>#DIV/0!</v>
      </c>
      <c r="P165" s="374" t="e">
        <f t="shared" si="21"/>
        <v>#DIV/0!</v>
      </c>
      <c r="Q165" s="374" t="e">
        <f t="shared" si="21"/>
        <v>#DIV/0!</v>
      </c>
      <c r="R165" s="374" t="e">
        <f t="shared" si="21"/>
        <v>#DIV/0!</v>
      </c>
      <c r="S165" s="374" t="e">
        <f t="shared" si="21"/>
        <v>#DIV/0!</v>
      </c>
      <c r="T165" s="374" t="e">
        <f t="shared" si="21"/>
        <v>#DIV/0!</v>
      </c>
      <c r="U165" s="374" t="e">
        <f t="shared" si="21"/>
        <v>#DIV/0!</v>
      </c>
      <c r="V165" s="374" t="e">
        <f t="shared" si="21"/>
        <v>#DIV/0!</v>
      </c>
      <c r="W165" s="374" t="e">
        <f t="shared" si="21"/>
        <v>#DIV/0!</v>
      </c>
      <c r="X165" s="374" t="e">
        <f t="shared" si="21"/>
        <v>#DIV/0!</v>
      </c>
      <c r="Y165" s="374" t="e">
        <f t="shared" si="21"/>
        <v>#DIV/0!</v>
      </c>
      <c r="Z165" s="374" t="e">
        <f t="shared" si="21"/>
        <v>#DIV/0!</v>
      </c>
      <c r="AA165" s="374" t="e">
        <f t="shared" si="21"/>
        <v>#DIV/0!</v>
      </c>
      <c r="AB165" s="374" t="e">
        <f t="shared" si="21"/>
        <v>#DIV/0!</v>
      </c>
      <c r="AC165" s="374" t="e">
        <f t="shared" si="21"/>
        <v>#DIV/0!</v>
      </c>
      <c r="AD165" s="374" t="e">
        <f t="shared" si="21"/>
        <v>#DIV/0!</v>
      </c>
      <c r="AE165" s="374" t="e">
        <f t="shared" si="21"/>
        <v>#DIV/0!</v>
      </c>
      <c r="AF165" s="374" t="e">
        <f t="shared" si="21"/>
        <v>#DIV/0!</v>
      </c>
      <c r="AG165" s="374" t="e">
        <f t="shared" si="21"/>
        <v>#DIV/0!</v>
      </c>
      <c r="AH165" s="374" t="e">
        <f t="shared" si="21"/>
        <v>#DIV/0!</v>
      </c>
      <c r="AI165" s="374" t="e">
        <f t="shared" si="21"/>
        <v>#DIV/0!</v>
      </c>
    </row>
    <row r="166" spans="1:35" s="898" customFormat="1" x14ac:dyDescent="0.2">
      <c r="A166" s="961" t="s">
        <v>571</v>
      </c>
      <c r="B166" s="374">
        <v>0.2</v>
      </c>
      <c r="C166" s="554"/>
      <c r="D166" s="554"/>
      <c r="E166" s="554"/>
      <c r="F166" s="554"/>
      <c r="G166" s="554"/>
      <c r="H166" s="554"/>
      <c r="I166" s="554"/>
      <c r="J166" s="554"/>
      <c r="K166" s="554"/>
      <c r="L166" s="554"/>
      <c r="M166" s="554"/>
      <c r="N166" s="554"/>
      <c r="O166" s="554"/>
      <c r="P166" s="554"/>
      <c r="Q166" s="554"/>
      <c r="R166" s="554"/>
      <c r="S166" s="554"/>
      <c r="T166" s="554"/>
      <c r="U166" s="554"/>
      <c r="V166" s="554"/>
      <c r="W166" s="554"/>
      <c r="X166" s="554"/>
      <c r="Y166" s="554"/>
      <c r="Z166" s="554"/>
      <c r="AA166" s="554"/>
      <c r="AB166" s="554"/>
      <c r="AC166" s="554"/>
      <c r="AD166" s="554"/>
      <c r="AE166" s="554"/>
      <c r="AF166" s="554"/>
      <c r="AG166" s="554"/>
      <c r="AH166" s="554"/>
      <c r="AI166" s="554"/>
    </row>
    <row r="167" spans="1:35" s="898" customFormat="1" x14ac:dyDescent="0.2">
      <c r="C167" s="962"/>
      <c r="D167" s="962"/>
      <c r="E167" s="962"/>
      <c r="F167" s="962"/>
      <c r="G167" s="962"/>
      <c r="H167" s="962"/>
      <c r="I167" s="962"/>
      <c r="J167" s="962"/>
      <c r="K167" s="962"/>
      <c r="L167" s="962"/>
      <c r="M167" s="962"/>
      <c r="N167" s="962"/>
      <c r="O167" s="962"/>
      <c r="P167" s="962"/>
      <c r="Q167" s="962"/>
      <c r="R167" s="962"/>
      <c r="S167" s="962"/>
      <c r="T167" s="962"/>
      <c r="U167" s="962"/>
      <c r="V167" s="962"/>
      <c r="W167" s="962"/>
      <c r="X167" s="962"/>
      <c r="Y167" s="962"/>
      <c r="Z167" s="962"/>
      <c r="AA167" s="962"/>
      <c r="AB167" s="962"/>
      <c r="AC167" s="962"/>
      <c r="AD167" s="962"/>
      <c r="AE167" s="962"/>
      <c r="AF167" s="962"/>
      <c r="AG167" s="962"/>
      <c r="AH167" s="962"/>
      <c r="AI167" s="962"/>
    </row>
    <row r="168" spans="1:35" s="898" customFormat="1" x14ac:dyDescent="0.2">
      <c r="B168" s="921">
        <f>B125</f>
        <v>2016</v>
      </c>
      <c r="C168" s="962"/>
      <c r="D168" s="962"/>
      <c r="E168" s="962"/>
      <c r="F168" s="962"/>
      <c r="G168" s="962"/>
      <c r="H168" s="962"/>
      <c r="I168" s="962"/>
      <c r="J168" s="962"/>
      <c r="K168" s="962"/>
      <c r="L168" s="962"/>
      <c r="M168" s="962"/>
      <c r="N168" s="962"/>
      <c r="O168" s="962"/>
      <c r="P168" s="962"/>
      <c r="Q168" s="962"/>
      <c r="R168" s="962"/>
      <c r="S168" s="962"/>
      <c r="T168" s="962"/>
      <c r="U168" s="962"/>
      <c r="V168" s="962"/>
      <c r="W168" s="962"/>
      <c r="X168" s="962"/>
      <c r="Y168" s="962"/>
      <c r="Z168" s="962"/>
      <c r="AA168" s="962"/>
      <c r="AB168" s="962"/>
      <c r="AC168" s="962"/>
      <c r="AD168" s="962"/>
      <c r="AE168" s="962"/>
      <c r="AF168" s="962"/>
      <c r="AG168" s="962"/>
      <c r="AH168" s="962"/>
      <c r="AI168" s="962"/>
    </row>
    <row r="169" spans="1:35" x14ac:dyDescent="0.2">
      <c r="A169" s="917" t="s">
        <v>627</v>
      </c>
      <c r="B169" s="610"/>
    </row>
    <row r="170" spans="1:35" x14ac:dyDescent="0.2">
      <c r="A170" s="917" t="s">
        <v>628</v>
      </c>
      <c r="B170" s="610"/>
    </row>
    <row r="171" spans="1:35" x14ac:dyDescent="0.2">
      <c r="A171" s="917" t="s">
        <v>629</v>
      </c>
      <c r="B171" s="610"/>
    </row>
    <row r="172" spans="1:35" s="898" customFormat="1" x14ac:dyDescent="0.2">
      <c r="A172" s="958" t="s">
        <v>649</v>
      </c>
      <c r="B172" s="963">
        <f>Aprekini!B326</f>
        <v>0</v>
      </c>
    </row>
    <row r="173" spans="1:35" x14ac:dyDescent="0.2">
      <c r="A173" s="924" t="s">
        <v>544</v>
      </c>
      <c r="B173" s="610"/>
      <c r="J173" s="829"/>
      <c r="K173" s="829"/>
      <c r="L173" s="829"/>
      <c r="M173" s="829"/>
    </row>
    <row r="174" spans="1:35" s="898" customFormat="1" x14ac:dyDescent="0.2"/>
    <row r="175" spans="1:35" s="898" customFormat="1" x14ac:dyDescent="0.2">
      <c r="A175" s="996" t="s">
        <v>478</v>
      </c>
      <c r="B175" s="997"/>
      <c r="C175" s="997"/>
      <c r="D175" s="997"/>
      <c r="E175" s="997"/>
      <c r="F175" s="997"/>
      <c r="G175" s="997"/>
      <c r="H175" s="997"/>
      <c r="I175" s="998"/>
    </row>
    <row r="176" spans="1:35" s="898" customFormat="1" ht="25.5" x14ac:dyDescent="0.2">
      <c r="A176" s="964" t="s">
        <v>471</v>
      </c>
      <c r="B176" s="964"/>
      <c r="C176" s="964"/>
      <c r="D176" s="964"/>
      <c r="E176" s="964"/>
      <c r="F176" s="964"/>
      <c r="G176" s="964"/>
      <c r="H176" s="964"/>
    </row>
    <row r="177" spans="1:35" s="898" customFormat="1" x14ac:dyDescent="0.2">
      <c r="A177" s="960"/>
      <c r="B177" s="955">
        <v>2017</v>
      </c>
      <c r="C177" s="956">
        <f t="shared" ref="C177:H177" si="22">B177+1</f>
        <v>2018</v>
      </c>
      <c r="D177" s="965">
        <f t="shared" si="22"/>
        <v>2019</v>
      </c>
      <c r="E177" s="965">
        <f t="shared" si="22"/>
        <v>2020</v>
      </c>
      <c r="F177" s="965">
        <f t="shared" si="22"/>
        <v>2021</v>
      </c>
      <c r="G177" s="965">
        <f t="shared" si="22"/>
        <v>2022</v>
      </c>
      <c r="H177" s="965">
        <f t="shared" si="22"/>
        <v>2023</v>
      </c>
      <c r="I177" s="965">
        <f t="shared" ref="I177:P177" si="23">H177+1</f>
        <v>2024</v>
      </c>
      <c r="J177" s="965">
        <f t="shared" si="23"/>
        <v>2025</v>
      </c>
      <c r="K177" s="965">
        <f t="shared" si="23"/>
        <v>2026</v>
      </c>
      <c r="L177" s="965">
        <f t="shared" si="23"/>
        <v>2027</v>
      </c>
      <c r="M177" s="965">
        <f t="shared" si="23"/>
        <v>2028</v>
      </c>
      <c r="N177" s="965">
        <f t="shared" si="23"/>
        <v>2029</v>
      </c>
      <c r="O177" s="965">
        <f t="shared" si="23"/>
        <v>2030</v>
      </c>
      <c r="P177" s="965">
        <f t="shared" si="23"/>
        <v>2031</v>
      </c>
      <c r="Q177" s="965">
        <f t="shared" ref="Q177:Z177" si="24">P177+1</f>
        <v>2032</v>
      </c>
      <c r="R177" s="965">
        <f t="shared" si="24"/>
        <v>2033</v>
      </c>
      <c r="S177" s="965">
        <f t="shared" si="24"/>
        <v>2034</v>
      </c>
      <c r="T177" s="965">
        <f t="shared" si="24"/>
        <v>2035</v>
      </c>
      <c r="U177" s="965">
        <f t="shared" si="24"/>
        <v>2036</v>
      </c>
      <c r="V177" s="965">
        <f t="shared" si="24"/>
        <v>2037</v>
      </c>
      <c r="W177" s="965">
        <f t="shared" si="24"/>
        <v>2038</v>
      </c>
      <c r="X177" s="965">
        <f t="shared" si="24"/>
        <v>2039</v>
      </c>
      <c r="Y177" s="965">
        <f t="shared" si="24"/>
        <v>2040</v>
      </c>
      <c r="Z177" s="965">
        <f t="shared" si="24"/>
        <v>2041</v>
      </c>
      <c r="AA177" s="965">
        <f t="shared" ref="AA177:AG177" si="25">Z177+1</f>
        <v>2042</v>
      </c>
      <c r="AB177" s="965">
        <f t="shared" si="25"/>
        <v>2043</v>
      </c>
      <c r="AC177" s="965">
        <f t="shared" si="25"/>
        <v>2044</v>
      </c>
      <c r="AD177" s="965">
        <f t="shared" si="25"/>
        <v>2045</v>
      </c>
      <c r="AE177" s="965">
        <f t="shared" si="25"/>
        <v>2046</v>
      </c>
      <c r="AF177" s="965">
        <f t="shared" si="25"/>
        <v>2047</v>
      </c>
      <c r="AG177" s="965">
        <f t="shared" si="25"/>
        <v>2048</v>
      </c>
      <c r="AH177" s="965">
        <f>AG177+1</f>
        <v>2049</v>
      </c>
      <c r="AI177" s="965">
        <f>AH177+1</f>
        <v>2050</v>
      </c>
    </row>
    <row r="178" spans="1:35" s="898" customFormat="1" x14ac:dyDescent="0.2">
      <c r="A178" s="966" t="s">
        <v>479</v>
      </c>
      <c r="B178" s="605">
        <f>SUM(B179:B212)</f>
        <v>0</v>
      </c>
      <c r="C178" s="605">
        <f t="shared" ref="C178:Z178" si="26">SUM(C179:C212)</f>
        <v>0</v>
      </c>
      <c r="D178" s="605">
        <f t="shared" si="26"/>
        <v>0</v>
      </c>
      <c r="E178" s="605">
        <f t="shared" si="26"/>
        <v>0</v>
      </c>
      <c r="F178" s="605">
        <f t="shared" si="26"/>
        <v>0</v>
      </c>
      <c r="G178" s="605">
        <f t="shared" si="26"/>
        <v>0</v>
      </c>
      <c r="H178" s="605">
        <f t="shared" si="26"/>
        <v>0</v>
      </c>
      <c r="I178" s="605">
        <f t="shared" si="26"/>
        <v>0</v>
      </c>
      <c r="J178" s="605">
        <f t="shared" si="26"/>
        <v>0</v>
      </c>
      <c r="K178" s="605">
        <f t="shared" si="26"/>
        <v>0</v>
      </c>
      <c r="L178" s="605">
        <f t="shared" si="26"/>
        <v>0</v>
      </c>
      <c r="M178" s="605">
        <f t="shared" si="26"/>
        <v>0</v>
      </c>
      <c r="N178" s="605">
        <f t="shared" si="26"/>
        <v>0</v>
      </c>
      <c r="O178" s="605">
        <f t="shared" si="26"/>
        <v>0</v>
      </c>
      <c r="P178" s="605">
        <f t="shared" si="26"/>
        <v>0</v>
      </c>
      <c r="Q178" s="605">
        <f t="shared" si="26"/>
        <v>0</v>
      </c>
      <c r="R178" s="605">
        <f t="shared" si="26"/>
        <v>0</v>
      </c>
      <c r="S178" s="605">
        <f t="shared" si="26"/>
        <v>0</v>
      </c>
      <c r="T178" s="605">
        <f t="shared" si="26"/>
        <v>0</v>
      </c>
      <c r="U178" s="605">
        <f t="shared" si="26"/>
        <v>0</v>
      </c>
      <c r="V178" s="605">
        <f t="shared" si="26"/>
        <v>0</v>
      </c>
      <c r="W178" s="605">
        <f t="shared" si="26"/>
        <v>0</v>
      </c>
      <c r="X178" s="605">
        <f t="shared" si="26"/>
        <v>0</v>
      </c>
      <c r="Y178" s="605">
        <f t="shared" si="26"/>
        <v>0</v>
      </c>
      <c r="Z178" s="605">
        <f t="shared" si="26"/>
        <v>0</v>
      </c>
      <c r="AA178" s="605">
        <f t="shared" ref="AA178:AG178" si="27">SUM(AA179:AA212)</f>
        <v>0</v>
      </c>
      <c r="AB178" s="605">
        <f t="shared" si="27"/>
        <v>0</v>
      </c>
      <c r="AC178" s="605">
        <f t="shared" si="27"/>
        <v>0</v>
      </c>
      <c r="AD178" s="605">
        <f t="shared" si="27"/>
        <v>0</v>
      </c>
      <c r="AE178" s="605">
        <f t="shared" si="27"/>
        <v>0</v>
      </c>
      <c r="AF178" s="605">
        <f t="shared" si="27"/>
        <v>0</v>
      </c>
      <c r="AG178" s="605">
        <f t="shared" si="27"/>
        <v>0</v>
      </c>
      <c r="AH178" s="605">
        <f>SUM(AH179:AH212)</f>
        <v>0</v>
      </c>
      <c r="AI178" s="605">
        <f>SUM(AI179:AI212)</f>
        <v>0</v>
      </c>
    </row>
    <row r="179" spans="1:35" s="898" customFormat="1" x14ac:dyDescent="0.2">
      <c r="A179" s="898" t="s">
        <v>470</v>
      </c>
      <c r="B179" s="924"/>
      <c r="C179" s="924"/>
      <c r="D179" s="924"/>
      <c r="E179" s="924"/>
      <c r="F179" s="924"/>
      <c r="G179" s="924"/>
      <c r="H179" s="924"/>
      <c r="I179" s="924"/>
      <c r="J179" s="924"/>
      <c r="K179" s="924"/>
      <c r="L179" s="924"/>
      <c r="M179" s="924"/>
      <c r="N179" s="924"/>
      <c r="O179" s="924"/>
      <c r="P179" s="924"/>
      <c r="Q179" s="924"/>
      <c r="R179" s="924"/>
      <c r="S179" s="924"/>
      <c r="T179" s="924"/>
      <c r="U179" s="924"/>
      <c r="V179" s="924"/>
      <c r="W179" s="924"/>
      <c r="X179" s="924"/>
      <c r="Y179" s="924"/>
      <c r="Z179" s="924"/>
      <c r="AA179" s="924"/>
      <c r="AB179" s="924"/>
      <c r="AC179" s="924"/>
      <c r="AD179" s="924"/>
      <c r="AE179" s="924"/>
      <c r="AF179" s="924"/>
      <c r="AG179" s="924"/>
      <c r="AH179" s="924"/>
      <c r="AI179" s="924"/>
    </row>
    <row r="180" spans="1:35" x14ac:dyDescent="0.2">
      <c r="A180" s="874"/>
      <c r="B180" s="875"/>
      <c r="C180" s="876"/>
      <c r="D180" s="875"/>
      <c r="E180" s="876"/>
      <c r="F180" s="875"/>
      <c r="G180" s="876"/>
      <c r="H180" s="875"/>
      <c r="I180" s="876"/>
      <c r="J180" s="875"/>
      <c r="K180" s="876"/>
      <c r="L180" s="875"/>
      <c r="M180" s="876"/>
      <c r="N180" s="875"/>
      <c r="O180" s="876"/>
      <c r="P180" s="875"/>
      <c r="Q180" s="876"/>
      <c r="R180" s="875"/>
      <c r="S180" s="876"/>
      <c r="T180" s="875"/>
      <c r="U180" s="876"/>
      <c r="V180" s="875"/>
      <c r="W180" s="876"/>
      <c r="X180" s="875"/>
      <c r="Y180" s="876"/>
      <c r="Z180" s="875"/>
      <c r="AA180" s="876"/>
      <c r="AB180" s="875"/>
      <c r="AC180" s="876"/>
      <c r="AD180" s="875"/>
      <c r="AE180" s="876"/>
      <c r="AF180" s="875"/>
      <c r="AG180" s="875"/>
      <c r="AH180" s="376"/>
      <c r="AI180" s="376"/>
    </row>
    <row r="181" spans="1:35" x14ac:dyDescent="0.2">
      <c r="A181" s="877"/>
      <c r="B181" s="875"/>
      <c r="C181" s="876"/>
      <c r="D181" s="875"/>
      <c r="E181" s="876"/>
      <c r="F181" s="875"/>
      <c r="G181" s="876"/>
      <c r="H181" s="875"/>
      <c r="I181" s="876"/>
      <c r="J181" s="875"/>
      <c r="K181" s="876"/>
      <c r="L181" s="875"/>
      <c r="M181" s="876"/>
      <c r="N181" s="875"/>
      <c r="O181" s="876"/>
      <c r="P181" s="875"/>
      <c r="Q181" s="876"/>
      <c r="R181" s="875"/>
      <c r="S181" s="876"/>
      <c r="T181" s="875"/>
      <c r="U181" s="876"/>
      <c r="V181" s="875"/>
      <c r="W181" s="876"/>
      <c r="X181" s="875"/>
      <c r="Y181" s="876"/>
      <c r="Z181" s="875"/>
      <c r="AA181" s="876"/>
      <c r="AB181" s="875"/>
      <c r="AC181" s="876"/>
      <c r="AD181" s="875"/>
      <c r="AE181" s="876"/>
      <c r="AF181" s="875"/>
      <c r="AG181" s="875"/>
      <c r="AH181" s="376"/>
      <c r="AI181" s="376"/>
    </row>
    <row r="182" spans="1:35" x14ac:dyDescent="0.2">
      <c r="A182" s="878"/>
      <c r="B182" s="875"/>
      <c r="C182" s="876"/>
      <c r="D182" s="875"/>
      <c r="E182" s="876"/>
      <c r="F182" s="875"/>
      <c r="G182" s="876"/>
      <c r="H182" s="875"/>
      <c r="I182" s="876"/>
      <c r="J182" s="875"/>
      <c r="K182" s="876"/>
      <c r="L182" s="875"/>
      <c r="M182" s="876"/>
      <c r="N182" s="875"/>
      <c r="O182" s="876"/>
      <c r="P182" s="875"/>
      <c r="Q182" s="876"/>
      <c r="R182" s="875"/>
      <c r="S182" s="876"/>
      <c r="T182" s="875"/>
      <c r="U182" s="876"/>
      <c r="V182" s="875"/>
      <c r="W182" s="876"/>
      <c r="X182" s="875"/>
      <c r="Y182" s="876"/>
      <c r="Z182" s="875"/>
      <c r="AA182" s="876"/>
      <c r="AB182" s="875"/>
      <c r="AC182" s="876"/>
      <c r="AD182" s="875"/>
      <c r="AE182" s="876"/>
      <c r="AF182" s="875"/>
      <c r="AG182" s="875"/>
      <c r="AH182" s="376"/>
      <c r="AI182" s="376"/>
    </row>
    <row r="183" spans="1:35" x14ac:dyDescent="0.2">
      <c r="A183" s="879"/>
      <c r="B183" s="875"/>
      <c r="C183" s="876"/>
      <c r="D183" s="875"/>
      <c r="E183" s="876"/>
      <c r="F183" s="875"/>
      <c r="G183" s="876"/>
      <c r="H183" s="875"/>
      <c r="I183" s="876"/>
      <c r="J183" s="875"/>
      <c r="K183" s="876"/>
      <c r="L183" s="875"/>
      <c r="M183" s="876"/>
      <c r="N183" s="875"/>
      <c r="O183" s="876"/>
      <c r="P183" s="875"/>
      <c r="Q183" s="876"/>
      <c r="R183" s="875"/>
      <c r="S183" s="876"/>
      <c r="T183" s="875"/>
      <c r="U183" s="876"/>
      <c r="V183" s="875"/>
      <c r="W183" s="876"/>
      <c r="X183" s="875"/>
      <c r="Y183" s="876"/>
      <c r="Z183" s="875"/>
      <c r="AA183" s="876"/>
      <c r="AB183" s="875"/>
      <c r="AC183" s="876"/>
      <c r="AD183" s="875"/>
      <c r="AE183" s="876"/>
      <c r="AF183" s="875"/>
      <c r="AG183" s="875"/>
      <c r="AH183" s="376"/>
      <c r="AI183" s="376"/>
    </row>
    <row r="184" spans="1:35" x14ac:dyDescent="0.2">
      <c r="A184" s="879"/>
      <c r="B184" s="875"/>
      <c r="C184" s="876"/>
      <c r="D184" s="875"/>
      <c r="E184" s="876"/>
      <c r="F184" s="875"/>
      <c r="G184" s="876"/>
      <c r="H184" s="875"/>
      <c r="I184" s="876"/>
      <c r="J184" s="875"/>
      <c r="K184" s="876"/>
      <c r="L184" s="875"/>
      <c r="M184" s="876"/>
      <c r="N184" s="875"/>
      <c r="O184" s="876"/>
      <c r="P184" s="875"/>
      <c r="Q184" s="876"/>
      <c r="R184" s="875"/>
      <c r="S184" s="876"/>
      <c r="T184" s="875"/>
      <c r="U184" s="876"/>
      <c r="V184" s="875"/>
      <c r="W184" s="876"/>
      <c r="X184" s="875"/>
      <c r="Y184" s="876"/>
      <c r="Z184" s="875"/>
      <c r="AA184" s="876"/>
      <c r="AB184" s="875"/>
      <c r="AC184" s="876"/>
      <c r="AD184" s="875"/>
      <c r="AE184" s="876"/>
      <c r="AF184" s="875"/>
      <c r="AG184" s="875"/>
      <c r="AH184" s="376"/>
      <c r="AI184" s="376"/>
    </row>
    <row r="185" spans="1:35" x14ac:dyDescent="0.2">
      <c r="A185" s="879"/>
      <c r="B185" s="875"/>
      <c r="C185" s="876"/>
      <c r="D185" s="875"/>
      <c r="E185" s="876"/>
      <c r="F185" s="875"/>
      <c r="G185" s="876"/>
      <c r="H185" s="875"/>
      <c r="I185" s="876"/>
      <c r="J185" s="875"/>
      <c r="K185" s="876"/>
      <c r="L185" s="875"/>
      <c r="M185" s="876"/>
      <c r="N185" s="875"/>
      <c r="O185" s="876"/>
      <c r="P185" s="875"/>
      <c r="Q185" s="876"/>
      <c r="R185" s="875"/>
      <c r="S185" s="876"/>
      <c r="T185" s="875"/>
      <c r="U185" s="876"/>
      <c r="V185" s="875"/>
      <c r="W185" s="876"/>
      <c r="X185" s="875"/>
      <c r="Y185" s="876"/>
      <c r="Z185" s="875"/>
      <c r="AA185" s="876"/>
      <c r="AB185" s="875"/>
      <c r="AC185" s="876"/>
      <c r="AD185" s="875"/>
      <c r="AE185" s="876"/>
      <c r="AF185" s="875"/>
      <c r="AG185" s="875"/>
      <c r="AH185" s="376"/>
      <c r="AI185" s="376"/>
    </row>
    <row r="186" spans="1:35" x14ac:dyDescent="0.2">
      <c r="A186" s="879"/>
      <c r="B186" s="880"/>
      <c r="C186" s="881"/>
      <c r="D186" s="880"/>
      <c r="E186" s="881"/>
      <c r="F186" s="880"/>
      <c r="G186" s="881"/>
      <c r="H186" s="880"/>
      <c r="I186" s="881"/>
      <c r="J186" s="880"/>
      <c r="K186" s="881"/>
      <c r="L186" s="880"/>
      <c r="M186" s="881"/>
      <c r="N186" s="880"/>
      <c r="O186" s="881"/>
      <c r="P186" s="880"/>
      <c r="Q186" s="881"/>
      <c r="R186" s="880"/>
      <c r="S186" s="881"/>
      <c r="T186" s="880"/>
      <c r="U186" s="881"/>
      <c r="V186" s="880"/>
      <c r="W186" s="881"/>
      <c r="X186" s="880"/>
      <c r="Y186" s="881"/>
      <c r="Z186" s="880"/>
      <c r="AA186" s="881"/>
      <c r="AB186" s="880"/>
      <c r="AC186" s="881"/>
      <c r="AD186" s="880"/>
      <c r="AE186" s="881"/>
      <c r="AF186" s="880"/>
      <c r="AG186" s="880"/>
      <c r="AH186" s="376"/>
      <c r="AI186" s="376"/>
    </row>
    <row r="187" spans="1:35" x14ac:dyDescent="0.2">
      <c r="A187" s="879"/>
      <c r="B187" s="875"/>
      <c r="C187" s="876"/>
      <c r="D187" s="875"/>
      <c r="E187" s="876"/>
      <c r="F187" s="875"/>
      <c r="G187" s="876"/>
      <c r="H187" s="875"/>
      <c r="I187" s="876"/>
      <c r="J187" s="875"/>
      <c r="K187" s="876"/>
      <c r="L187" s="875"/>
      <c r="M187" s="876"/>
      <c r="N187" s="875"/>
      <c r="O187" s="876"/>
      <c r="P187" s="875"/>
      <c r="Q187" s="876"/>
      <c r="R187" s="875"/>
      <c r="S187" s="876"/>
      <c r="T187" s="875"/>
      <c r="U187" s="876"/>
      <c r="V187" s="875"/>
      <c r="W187" s="876"/>
      <c r="X187" s="875"/>
      <c r="Y187" s="876"/>
      <c r="Z187" s="875"/>
      <c r="AA187" s="876"/>
      <c r="AB187" s="875"/>
      <c r="AC187" s="876"/>
      <c r="AD187" s="875"/>
      <c r="AE187" s="876"/>
      <c r="AF187" s="875"/>
      <c r="AG187" s="875"/>
      <c r="AH187" s="376"/>
      <c r="AI187" s="376"/>
    </row>
    <row r="188" spans="1:35" x14ac:dyDescent="0.2">
      <c r="A188" s="879"/>
      <c r="B188" s="880"/>
      <c r="C188" s="881"/>
      <c r="D188" s="880"/>
      <c r="E188" s="881"/>
      <c r="F188" s="880"/>
      <c r="G188" s="881"/>
      <c r="H188" s="880"/>
      <c r="I188" s="881"/>
      <c r="J188" s="880"/>
      <c r="K188" s="881"/>
      <c r="L188" s="880"/>
      <c r="M188" s="881"/>
      <c r="N188" s="880"/>
      <c r="O188" s="881"/>
      <c r="P188" s="880"/>
      <c r="Q188" s="881"/>
      <c r="R188" s="880"/>
      <c r="S188" s="881"/>
      <c r="T188" s="880"/>
      <c r="U188" s="881"/>
      <c r="V188" s="880"/>
      <c r="W188" s="881"/>
      <c r="X188" s="880"/>
      <c r="Y188" s="881"/>
      <c r="Z188" s="880"/>
      <c r="AA188" s="881"/>
      <c r="AB188" s="880"/>
      <c r="AC188" s="881"/>
      <c r="AD188" s="880"/>
      <c r="AE188" s="881"/>
      <c r="AF188" s="880"/>
      <c r="AG188" s="880"/>
      <c r="AH188" s="376"/>
      <c r="AI188" s="376"/>
    </row>
    <row r="189" spans="1:35" x14ac:dyDescent="0.2">
      <c r="A189" s="879"/>
      <c r="B189" s="875"/>
      <c r="C189" s="876"/>
      <c r="D189" s="875"/>
      <c r="E189" s="876"/>
      <c r="F189" s="875"/>
      <c r="G189" s="876"/>
      <c r="H189" s="875"/>
      <c r="I189" s="876"/>
      <c r="J189" s="875"/>
      <c r="K189" s="876"/>
      <c r="L189" s="875"/>
      <c r="M189" s="876"/>
      <c r="N189" s="875"/>
      <c r="O189" s="876"/>
      <c r="P189" s="875"/>
      <c r="Q189" s="876"/>
      <c r="R189" s="875"/>
      <c r="S189" s="876"/>
      <c r="T189" s="875"/>
      <c r="U189" s="876"/>
      <c r="V189" s="875"/>
      <c r="W189" s="876"/>
      <c r="X189" s="875"/>
      <c r="Y189" s="876"/>
      <c r="Z189" s="875"/>
      <c r="AA189" s="876"/>
      <c r="AB189" s="875"/>
      <c r="AC189" s="876"/>
      <c r="AD189" s="875"/>
      <c r="AE189" s="876"/>
      <c r="AF189" s="875"/>
      <c r="AG189" s="875"/>
      <c r="AH189" s="376"/>
      <c r="AI189" s="376"/>
    </row>
    <row r="190" spans="1:35" x14ac:dyDescent="0.2">
      <c r="A190" s="882"/>
      <c r="B190" s="880"/>
      <c r="C190" s="881"/>
      <c r="D190" s="880"/>
      <c r="E190" s="881"/>
      <c r="F190" s="880"/>
      <c r="G190" s="881"/>
      <c r="H190" s="880"/>
      <c r="I190" s="881"/>
      <c r="J190" s="880"/>
      <c r="K190" s="881"/>
      <c r="L190" s="880"/>
      <c r="M190" s="881"/>
      <c r="N190" s="880"/>
      <c r="O190" s="881"/>
      <c r="P190" s="880"/>
      <c r="Q190" s="881"/>
      <c r="R190" s="880"/>
      <c r="S190" s="881"/>
      <c r="T190" s="880"/>
      <c r="U190" s="881"/>
      <c r="V190" s="880"/>
      <c r="W190" s="881"/>
      <c r="X190" s="880"/>
      <c r="Y190" s="881"/>
      <c r="Z190" s="880"/>
      <c r="AA190" s="881"/>
      <c r="AB190" s="880"/>
      <c r="AC190" s="881"/>
      <c r="AD190" s="880"/>
      <c r="AE190" s="881"/>
      <c r="AF190" s="880"/>
      <c r="AG190" s="880"/>
      <c r="AH190" s="376"/>
      <c r="AI190" s="376"/>
    </row>
    <row r="191" spans="1:35" x14ac:dyDescent="0.2">
      <c r="A191" s="882"/>
      <c r="B191" s="875"/>
      <c r="C191" s="876"/>
      <c r="D191" s="875"/>
      <c r="E191" s="876"/>
      <c r="F191" s="875"/>
      <c r="G191" s="876"/>
      <c r="H191" s="875"/>
      <c r="I191" s="876"/>
      <c r="J191" s="875"/>
      <c r="K191" s="876"/>
      <c r="L191" s="875"/>
      <c r="M191" s="876"/>
      <c r="N191" s="875"/>
      <c r="O191" s="876"/>
      <c r="P191" s="875"/>
      <c r="Q191" s="876"/>
      <c r="R191" s="875"/>
      <c r="S191" s="876"/>
      <c r="T191" s="875"/>
      <c r="U191" s="876"/>
      <c r="V191" s="875"/>
      <c r="W191" s="876"/>
      <c r="X191" s="875"/>
      <c r="Y191" s="876"/>
      <c r="Z191" s="875"/>
      <c r="AA191" s="876"/>
      <c r="AB191" s="875"/>
      <c r="AC191" s="876"/>
      <c r="AD191" s="875"/>
      <c r="AE191" s="876"/>
      <c r="AF191" s="875"/>
      <c r="AG191" s="875"/>
      <c r="AH191" s="376"/>
      <c r="AI191" s="376"/>
    </row>
    <row r="192" spans="1:35" x14ac:dyDescent="0.2">
      <c r="A192" s="882"/>
      <c r="B192" s="880"/>
      <c r="C192" s="881"/>
      <c r="D192" s="880"/>
      <c r="E192" s="881"/>
      <c r="F192" s="880"/>
      <c r="G192" s="881"/>
      <c r="H192" s="880"/>
      <c r="I192" s="881"/>
      <c r="J192" s="880"/>
      <c r="K192" s="881"/>
      <c r="L192" s="880"/>
      <c r="M192" s="881"/>
      <c r="N192" s="880"/>
      <c r="O192" s="881"/>
      <c r="P192" s="880"/>
      <c r="Q192" s="881"/>
      <c r="R192" s="880"/>
      <c r="S192" s="881"/>
      <c r="T192" s="880"/>
      <c r="U192" s="881"/>
      <c r="V192" s="880"/>
      <c r="W192" s="881"/>
      <c r="X192" s="880"/>
      <c r="Y192" s="881"/>
      <c r="Z192" s="880"/>
      <c r="AA192" s="881"/>
      <c r="AB192" s="880"/>
      <c r="AC192" s="881"/>
      <c r="AD192" s="880"/>
      <c r="AE192" s="881"/>
      <c r="AF192" s="880"/>
      <c r="AG192" s="880"/>
      <c r="AH192" s="376"/>
      <c r="AI192" s="376"/>
    </row>
    <row r="193" spans="1:35" x14ac:dyDescent="0.2">
      <c r="A193" s="882"/>
      <c r="B193" s="875"/>
      <c r="C193" s="876"/>
      <c r="D193" s="875"/>
      <c r="E193" s="876"/>
      <c r="F193" s="875"/>
      <c r="G193" s="876"/>
      <c r="H193" s="875"/>
      <c r="I193" s="876"/>
      <c r="J193" s="875"/>
      <c r="K193" s="876"/>
      <c r="L193" s="875"/>
      <c r="M193" s="876"/>
      <c r="N193" s="875"/>
      <c r="O193" s="876"/>
      <c r="P193" s="875"/>
      <c r="Q193" s="876"/>
      <c r="R193" s="875"/>
      <c r="S193" s="876"/>
      <c r="T193" s="875"/>
      <c r="U193" s="876"/>
      <c r="V193" s="875"/>
      <c r="W193" s="876"/>
      <c r="X193" s="875"/>
      <c r="Y193" s="876"/>
      <c r="Z193" s="875"/>
      <c r="AA193" s="876"/>
      <c r="AB193" s="875"/>
      <c r="AC193" s="876"/>
      <c r="AD193" s="875"/>
      <c r="AE193" s="876"/>
      <c r="AF193" s="875"/>
      <c r="AG193" s="875"/>
      <c r="AH193" s="376"/>
      <c r="AI193" s="376"/>
    </row>
    <row r="194" spans="1:35" x14ac:dyDescent="0.2">
      <c r="A194" s="882"/>
      <c r="B194" s="880"/>
      <c r="C194" s="881"/>
      <c r="D194" s="880"/>
      <c r="E194" s="881"/>
      <c r="F194" s="880"/>
      <c r="G194" s="881"/>
      <c r="H194" s="880"/>
      <c r="I194" s="881"/>
      <c r="J194" s="880"/>
      <c r="K194" s="881"/>
      <c r="L194" s="880"/>
      <c r="M194" s="881"/>
      <c r="N194" s="880"/>
      <c r="O194" s="881"/>
      <c r="P194" s="880"/>
      <c r="Q194" s="881"/>
      <c r="R194" s="880"/>
      <c r="S194" s="881"/>
      <c r="T194" s="880"/>
      <c r="U194" s="881"/>
      <c r="V194" s="880"/>
      <c r="W194" s="881"/>
      <c r="X194" s="880"/>
      <c r="Y194" s="881"/>
      <c r="Z194" s="880"/>
      <c r="AA194" s="881"/>
      <c r="AB194" s="880"/>
      <c r="AC194" s="881"/>
      <c r="AD194" s="880"/>
      <c r="AE194" s="881"/>
      <c r="AF194" s="880"/>
      <c r="AG194" s="880"/>
      <c r="AH194" s="376"/>
      <c r="AI194" s="376"/>
    </row>
    <row r="195" spans="1:35" x14ac:dyDescent="0.2">
      <c r="A195" s="882"/>
      <c r="B195" s="875"/>
      <c r="C195" s="876"/>
      <c r="D195" s="875"/>
      <c r="E195" s="876"/>
      <c r="F195" s="875"/>
      <c r="G195" s="876"/>
      <c r="H195" s="875"/>
      <c r="I195" s="876"/>
      <c r="J195" s="875"/>
      <c r="K195" s="876"/>
      <c r="L195" s="875"/>
      <c r="M195" s="876"/>
      <c r="N195" s="875"/>
      <c r="O195" s="876"/>
      <c r="P195" s="875"/>
      <c r="Q195" s="876"/>
      <c r="R195" s="875"/>
      <c r="S195" s="876"/>
      <c r="T195" s="875"/>
      <c r="U195" s="876"/>
      <c r="V195" s="875"/>
      <c r="W195" s="876"/>
      <c r="X195" s="875"/>
      <c r="Y195" s="876"/>
      <c r="Z195" s="875"/>
      <c r="AA195" s="876"/>
      <c r="AB195" s="875"/>
      <c r="AC195" s="876"/>
      <c r="AD195" s="875"/>
      <c r="AE195" s="876"/>
      <c r="AF195" s="875"/>
      <c r="AG195" s="875"/>
      <c r="AH195" s="376"/>
      <c r="AI195" s="376"/>
    </row>
    <row r="196" spans="1:35" s="898" customFormat="1" x14ac:dyDescent="0.2">
      <c r="A196" s="898" t="s">
        <v>494</v>
      </c>
      <c r="B196" s="967"/>
      <c r="C196" s="967"/>
      <c r="D196" s="967"/>
      <c r="E196" s="967"/>
      <c r="F196" s="967"/>
      <c r="G196" s="967"/>
      <c r="H196" s="967"/>
      <c r="I196" s="967"/>
      <c r="J196" s="967"/>
      <c r="K196" s="967"/>
      <c r="L196" s="967"/>
      <c r="M196" s="967"/>
      <c r="N196" s="967"/>
      <c r="O196" s="967"/>
      <c r="P196" s="967"/>
      <c r="Q196" s="967"/>
      <c r="R196" s="967"/>
      <c r="S196" s="967"/>
      <c r="T196" s="967"/>
      <c r="U196" s="967"/>
      <c r="V196" s="967"/>
      <c r="W196" s="967"/>
      <c r="X196" s="967"/>
      <c r="Y196" s="967"/>
      <c r="Z196" s="967"/>
      <c r="AA196" s="967"/>
      <c r="AB196" s="967"/>
      <c r="AC196" s="967"/>
      <c r="AD196" s="967"/>
      <c r="AE196" s="967"/>
      <c r="AF196" s="967"/>
      <c r="AG196" s="967"/>
      <c r="AH196" s="967"/>
      <c r="AI196" s="967"/>
    </row>
    <row r="197" spans="1:35" x14ac:dyDescent="0.2">
      <c r="A197" s="883"/>
      <c r="B197" s="875"/>
      <c r="C197" s="875"/>
      <c r="D197" s="884"/>
      <c r="E197" s="875"/>
      <c r="F197" s="875"/>
      <c r="G197" s="875"/>
      <c r="H197" s="875"/>
      <c r="I197" s="875"/>
      <c r="J197" s="875"/>
      <c r="K197" s="884"/>
      <c r="L197" s="875"/>
      <c r="M197" s="875"/>
      <c r="N197" s="875"/>
      <c r="O197" s="875"/>
      <c r="P197" s="875"/>
      <c r="Q197" s="875"/>
      <c r="R197" s="875"/>
      <c r="S197" s="875"/>
      <c r="T197" s="875"/>
      <c r="U197" s="875"/>
      <c r="V197" s="875"/>
      <c r="W197" s="875"/>
      <c r="X197" s="875"/>
      <c r="Y197" s="376"/>
      <c r="Z197" s="376"/>
      <c r="AA197" s="376"/>
      <c r="AB197" s="376"/>
      <c r="AC197" s="376"/>
      <c r="AD197" s="376"/>
      <c r="AE197" s="376"/>
      <c r="AF197" s="376"/>
      <c r="AG197" s="376"/>
      <c r="AH197" s="376"/>
      <c r="AI197" s="376"/>
    </row>
    <row r="198" spans="1:35" x14ac:dyDescent="0.2">
      <c r="A198" s="883"/>
      <c r="B198" s="875"/>
      <c r="C198" s="875"/>
      <c r="D198" s="884"/>
      <c r="E198" s="875"/>
      <c r="F198" s="875"/>
      <c r="G198" s="875"/>
      <c r="H198" s="875"/>
      <c r="I198" s="875"/>
      <c r="J198" s="875"/>
      <c r="K198" s="884"/>
      <c r="L198" s="875"/>
      <c r="M198" s="875"/>
      <c r="N198" s="875"/>
      <c r="O198" s="875"/>
      <c r="P198" s="875"/>
      <c r="Q198" s="875"/>
      <c r="R198" s="875"/>
      <c r="S198" s="875"/>
      <c r="T198" s="875"/>
      <c r="U198" s="875"/>
      <c r="V198" s="875"/>
      <c r="W198" s="875"/>
      <c r="X198" s="875"/>
      <c r="Y198" s="376"/>
      <c r="Z198" s="376"/>
      <c r="AA198" s="376"/>
      <c r="AB198" s="376"/>
      <c r="AC198" s="376"/>
      <c r="AD198" s="376"/>
      <c r="AE198" s="376"/>
      <c r="AF198" s="376"/>
      <c r="AG198" s="376"/>
      <c r="AH198" s="376"/>
      <c r="AI198" s="376"/>
    </row>
    <row r="199" spans="1:35" x14ac:dyDescent="0.2">
      <c r="A199" s="885"/>
      <c r="B199" s="886"/>
      <c r="C199" s="886"/>
      <c r="D199" s="887"/>
      <c r="E199" s="886"/>
      <c r="F199" s="886"/>
      <c r="G199" s="886"/>
      <c r="H199" s="886"/>
      <c r="I199" s="886"/>
      <c r="J199" s="886"/>
      <c r="K199" s="888"/>
      <c r="L199" s="875"/>
      <c r="M199" s="875"/>
      <c r="N199" s="875"/>
      <c r="O199" s="875"/>
      <c r="P199" s="875"/>
      <c r="Q199" s="875"/>
      <c r="R199" s="875"/>
      <c r="S199" s="875"/>
      <c r="T199" s="875"/>
      <c r="U199" s="875"/>
      <c r="V199" s="875"/>
      <c r="W199" s="875"/>
      <c r="X199" s="875"/>
      <c r="Y199" s="376"/>
      <c r="Z199" s="376"/>
      <c r="AA199" s="376"/>
      <c r="AB199" s="376"/>
      <c r="AC199" s="376"/>
      <c r="AD199" s="376"/>
      <c r="AE199" s="376"/>
      <c r="AF199" s="376"/>
      <c r="AG199" s="376"/>
      <c r="AH199" s="376"/>
      <c r="AI199" s="376"/>
    </row>
    <row r="200" spans="1:35" x14ac:dyDescent="0.2">
      <c r="A200" s="889"/>
      <c r="B200" s="376"/>
      <c r="C200" s="376"/>
      <c r="D200" s="376"/>
      <c r="E200" s="376"/>
      <c r="F200" s="376"/>
      <c r="G200" s="376"/>
      <c r="H200" s="376"/>
      <c r="I200" s="376"/>
      <c r="J200" s="376"/>
      <c r="K200" s="376"/>
      <c r="L200" s="376"/>
      <c r="M200" s="376"/>
      <c r="N200" s="376"/>
      <c r="O200" s="376"/>
      <c r="P200" s="376"/>
      <c r="Q200" s="376"/>
      <c r="R200" s="376"/>
      <c r="S200" s="376"/>
      <c r="T200" s="376"/>
      <c r="U200" s="376"/>
      <c r="V200" s="376"/>
      <c r="W200" s="376"/>
      <c r="X200" s="376"/>
      <c r="Y200" s="376"/>
      <c r="Z200" s="376"/>
      <c r="AA200" s="376"/>
      <c r="AB200" s="376"/>
      <c r="AC200" s="376"/>
      <c r="AD200" s="376"/>
      <c r="AE200" s="376"/>
      <c r="AF200" s="376"/>
      <c r="AG200" s="376"/>
      <c r="AH200" s="376"/>
      <c r="AI200" s="376"/>
    </row>
    <row r="201" spans="1:35" x14ac:dyDescent="0.2">
      <c r="A201" s="107"/>
      <c r="B201" s="376"/>
      <c r="C201" s="376"/>
      <c r="D201" s="376"/>
      <c r="E201" s="376"/>
      <c r="F201" s="376"/>
      <c r="G201" s="376"/>
      <c r="H201" s="376"/>
      <c r="I201" s="376"/>
      <c r="J201" s="376"/>
      <c r="K201" s="376"/>
      <c r="L201" s="376"/>
      <c r="M201" s="376"/>
      <c r="N201" s="376"/>
      <c r="O201" s="376"/>
      <c r="P201" s="376"/>
      <c r="Q201" s="376"/>
      <c r="R201" s="376"/>
      <c r="S201" s="376"/>
      <c r="T201" s="376"/>
      <c r="U201" s="376"/>
      <c r="V201" s="376"/>
      <c r="W201" s="376"/>
      <c r="X201" s="376"/>
      <c r="Y201" s="376"/>
      <c r="Z201" s="376"/>
      <c r="AA201" s="376"/>
      <c r="AB201" s="376"/>
      <c r="AC201" s="376"/>
      <c r="AD201" s="376"/>
      <c r="AE201" s="376"/>
      <c r="AF201" s="376"/>
      <c r="AG201" s="376"/>
      <c r="AH201" s="376"/>
      <c r="AI201" s="376"/>
    </row>
    <row r="202" spans="1:35" x14ac:dyDescent="0.2">
      <c r="A202" s="107"/>
      <c r="B202" s="376"/>
      <c r="C202" s="376"/>
      <c r="D202" s="376"/>
      <c r="E202" s="376"/>
      <c r="F202" s="376"/>
      <c r="G202" s="376"/>
      <c r="H202" s="376"/>
      <c r="I202" s="376"/>
      <c r="J202" s="376"/>
      <c r="K202" s="376"/>
      <c r="L202" s="376"/>
      <c r="M202" s="376"/>
      <c r="N202" s="376"/>
      <c r="O202" s="376"/>
      <c r="P202" s="376"/>
      <c r="Q202" s="376"/>
      <c r="R202" s="376"/>
      <c r="S202" s="376"/>
      <c r="T202" s="376"/>
      <c r="U202" s="376"/>
      <c r="V202" s="376"/>
      <c r="W202" s="376"/>
      <c r="X202" s="376"/>
      <c r="Y202" s="376"/>
      <c r="Z202" s="376"/>
      <c r="AA202" s="376"/>
      <c r="AB202" s="376"/>
      <c r="AC202" s="376"/>
      <c r="AD202" s="376"/>
      <c r="AE202" s="376"/>
      <c r="AF202" s="376"/>
      <c r="AG202" s="376"/>
      <c r="AH202" s="376"/>
      <c r="AI202" s="376"/>
    </row>
    <row r="203" spans="1:35" x14ac:dyDescent="0.2">
      <c r="A203" s="108"/>
      <c r="B203" s="376"/>
      <c r="C203" s="376"/>
      <c r="D203" s="376"/>
      <c r="E203" s="376"/>
      <c r="F203" s="376"/>
      <c r="G203" s="376"/>
      <c r="H203" s="376"/>
      <c r="I203" s="376"/>
      <c r="J203" s="376"/>
      <c r="K203" s="376"/>
      <c r="L203" s="376"/>
      <c r="M203" s="376"/>
      <c r="N203" s="376"/>
      <c r="O203" s="376"/>
      <c r="P203" s="376"/>
      <c r="Q203" s="376"/>
      <c r="R203" s="376"/>
      <c r="S203" s="376"/>
      <c r="T203" s="376"/>
      <c r="U203" s="376"/>
      <c r="V203" s="376"/>
      <c r="W203" s="376"/>
      <c r="X203" s="376"/>
      <c r="Y203" s="376"/>
      <c r="Z203" s="376"/>
      <c r="AA203" s="376"/>
      <c r="AB203" s="376"/>
      <c r="AC203" s="376"/>
      <c r="AD203" s="376"/>
      <c r="AE203" s="376"/>
      <c r="AF203" s="376"/>
      <c r="AG203" s="376"/>
      <c r="AH203" s="376"/>
      <c r="AI203" s="376"/>
    </row>
    <row r="204" spans="1:35" x14ac:dyDescent="0.2">
      <c r="A204" s="377"/>
      <c r="B204" s="376"/>
      <c r="C204" s="376"/>
      <c r="D204" s="376"/>
      <c r="E204" s="376"/>
      <c r="F204" s="376"/>
      <c r="G204" s="376"/>
      <c r="H204" s="376"/>
      <c r="I204" s="376"/>
      <c r="J204" s="376"/>
      <c r="K204" s="376"/>
      <c r="L204" s="376"/>
      <c r="M204" s="376"/>
      <c r="N204" s="376"/>
      <c r="O204" s="376"/>
      <c r="P204" s="376"/>
      <c r="Q204" s="376"/>
      <c r="R204" s="376"/>
      <c r="S204" s="376"/>
      <c r="T204" s="376"/>
      <c r="U204" s="376"/>
      <c r="V204" s="376"/>
      <c r="W204" s="376"/>
      <c r="X204" s="376"/>
      <c r="Y204" s="376"/>
      <c r="Z204" s="376"/>
      <c r="AA204" s="376"/>
      <c r="AB204" s="376"/>
      <c r="AC204" s="376"/>
      <c r="AD204" s="376"/>
      <c r="AE204" s="376"/>
      <c r="AF204" s="376"/>
      <c r="AG204" s="376"/>
      <c r="AH204" s="376"/>
      <c r="AI204" s="376"/>
    </row>
    <row r="205" spans="1:35" x14ac:dyDescent="0.2">
      <c r="A205" s="377"/>
      <c r="B205" s="376"/>
      <c r="C205" s="376"/>
      <c r="D205" s="376"/>
      <c r="E205" s="376"/>
      <c r="F205" s="376"/>
      <c r="G205" s="376"/>
      <c r="H205" s="376"/>
      <c r="I205" s="376"/>
      <c r="J205" s="376"/>
      <c r="K205" s="376"/>
      <c r="L205" s="376"/>
      <c r="M205" s="376"/>
      <c r="N205" s="376"/>
      <c r="O205" s="376"/>
      <c r="P205" s="376"/>
      <c r="Q205" s="376"/>
      <c r="R205" s="376"/>
      <c r="S205" s="376"/>
      <c r="T205" s="376"/>
      <c r="U205" s="376"/>
      <c r="V205" s="376"/>
      <c r="W205" s="376"/>
      <c r="X205" s="376"/>
      <c r="Y205" s="376"/>
      <c r="Z205" s="376"/>
      <c r="AA205" s="376"/>
      <c r="AB205" s="376"/>
      <c r="AC205" s="376"/>
      <c r="AD205" s="376"/>
      <c r="AE205" s="376"/>
      <c r="AF205" s="376"/>
      <c r="AG205" s="376"/>
      <c r="AH205" s="376"/>
      <c r="AI205" s="376"/>
    </row>
    <row r="206" spans="1:35" x14ac:dyDescent="0.2">
      <c r="A206" s="377"/>
      <c r="B206" s="376"/>
      <c r="C206" s="376"/>
      <c r="D206" s="376"/>
      <c r="E206" s="376"/>
      <c r="F206" s="376"/>
      <c r="G206" s="376"/>
      <c r="H206" s="376"/>
      <c r="I206" s="376"/>
      <c r="J206" s="376"/>
      <c r="K206" s="376"/>
      <c r="L206" s="376"/>
      <c r="M206" s="376"/>
      <c r="N206" s="376"/>
      <c r="O206" s="376"/>
      <c r="P206" s="376"/>
      <c r="Q206" s="376"/>
      <c r="R206" s="376"/>
      <c r="S206" s="376"/>
      <c r="T206" s="376"/>
      <c r="U206" s="376"/>
      <c r="V206" s="376"/>
      <c r="W206" s="376"/>
      <c r="X206" s="376"/>
      <c r="Y206" s="376"/>
      <c r="Z206" s="376"/>
      <c r="AA206" s="376"/>
      <c r="AB206" s="376"/>
      <c r="AC206" s="376"/>
      <c r="AD206" s="376"/>
      <c r="AE206" s="376"/>
      <c r="AF206" s="376"/>
      <c r="AG206" s="376"/>
      <c r="AH206" s="376"/>
      <c r="AI206" s="376"/>
    </row>
    <row r="207" spans="1:35" x14ac:dyDescent="0.2">
      <c r="A207" s="377"/>
      <c r="B207" s="376"/>
      <c r="C207" s="376"/>
      <c r="D207" s="376"/>
      <c r="E207" s="376"/>
      <c r="F207" s="376"/>
      <c r="G207" s="376"/>
      <c r="H207" s="376"/>
      <c r="I207" s="376"/>
      <c r="J207" s="376"/>
      <c r="K207" s="376"/>
      <c r="L207" s="376"/>
      <c r="M207" s="376"/>
      <c r="N207" s="376"/>
      <c r="O207" s="376"/>
      <c r="P207" s="376"/>
      <c r="Q207" s="376"/>
      <c r="R207" s="376"/>
      <c r="S207" s="376"/>
      <c r="T207" s="376"/>
      <c r="U207" s="376"/>
      <c r="V207" s="376"/>
      <c r="W207" s="376"/>
      <c r="X207" s="376"/>
      <c r="Y207" s="376"/>
      <c r="Z207" s="376"/>
      <c r="AA207" s="376"/>
      <c r="AB207" s="376"/>
      <c r="AC207" s="376"/>
      <c r="AD207" s="376"/>
      <c r="AE207" s="376"/>
      <c r="AF207" s="376"/>
      <c r="AG207" s="376"/>
      <c r="AH207" s="376"/>
      <c r="AI207" s="376"/>
    </row>
    <row r="208" spans="1:35" x14ac:dyDescent="0.2">
      <c r="A208" s="377"/>
      <c r="B208" s="376"/>
      <c r="C208" s="376"/>
      <c r="D208" s="376"/>
      <c r="E208" s="376"/>
      <c r="F208" s="376"/>
      <c r="G208" s="376"/>
      <c r="H208" s="376"/>
      <c r="I208" s="376"/>
      <c r="J208" s="376"/>
      <c r="K208" s="376"/>
      <c r="L208" s="376"/>
      <c r="M208" s="376"/>
      <c r="N208" s="376"/>
      <c r="O208" s="376"/>
      <c r="P208" s="376"/>
      <c r="Q208" s="376"/>
      <c r="R208" s="376"/>
      <c r="S208" s="376"/>
      <c r="T208" s="376"/>
      <c r="U208" s="376"/>
      <c r="V208" s="376"/>
      <c r="W208" s="376"/>
      <c r="X208" s="376"/>
      <c r="Y208" s="376"/>
      <c r="Z208" s="376"/>
      <c r="AA208" s="376"/>
      <c r="AB208" s="376"/>
      <c r="AC208" s="376"/>
      <c r="AD208" s="376"/>
      <c r="AE208" s="376"/>
      <c r="AF208" s="376"/>
      <c r="AG208" s="376"/>
      <c r="AH208" s="376"/>
      <c r="AI208" s="376"/>
    </row>
    <row r="209" spans="1:35" x14ac:dyDescent="0.2">
      <c r="A209" s="377"/>
      <c r="B209" s="376"/>
      <c r="C209" s="376"/>
      <c r="D209" s="376"/>
      <c r="E209" s="376"/>
      <c r="F209" s="376"/>
      <c r="G209" s="376"/>
      <c r="H209" s="376"/>
      <c r="I209" s="376"/>
      <c r="J209" s="376"/>
      <c r="K209" s="376"/>
      <c r="L209" s="376"/>
      <c r="M209" s="376"/>
      <c r="N209" s="376"/>
      <c r="O209" s="376"/>
      <c r="P209" s="376"/>
      <c r="Q209" s="376"/>
      <c r="R209" s="376"/>
      <c r="S209" s="376"/>
      <c r="T209" s="376"/>
      <c r="U209" s="376"/>
      <c r="V209" s="376"/>
      <c r="W209" s="376"/>
      <c r="X209" s="376"/>
      <c r="Y209" s="376"/>
      <c r="Z209" s="376"/>
      <c r="AA209" s="376"/>
      <c r="AB209" s="376"/>
      <c r="AC209" s="376"/>
      <c r="AD209" s="376"/>
      <c r="AE209" s="376"/>
      <c r="AF209" s="376"/>
      <c r="AG209" s="376"/>
      <c r="AH209" s="376"/>
      <c r="AI209" s="376"/>
    </row>
    <row r="210" spans="1:35" x14ac:dyDescent="0.2">
      <c r="A210" s="377"/>
      <c r="B210" s="376"/>
      <c r="C210" s="376"/>
      <c r="D210" s="376"/>
      <c r="E210" s="376"/>
      <c r="F210" s="376"/>
      <c r="G210" s="376"/>
      <c r="H210" s="376"/>
      <c r="I210" s="376"/>
      <c r="J210" s="376"/>
      <c r="K210" s="376"/>
      <c r="L210" s="376"/>
      <c r="M210" s="376"/>
      <c r="N210" s="376"/>
      <c r="O210" s="376"/>
      <c r="P210" s="376"/>
      <c r="Q210" s="376"/>
      <c r="R210" s="376"/>
      <c r="S210" s="376"/>
      <c r="T210" s="376"/>
      <c r="U210" s="376"/>
      <c r="V210" s="376"/>
      <c r="W210" s="376"/>
      <c r="X210" s="376"/>
      <c r="Y210" s="376"/>
      <c r="Z210" s="376"/>
      <c r="AA210" s="376"/>
      <c r="AB210" s="376"/>
      <c r="AC210" s="376"/>
      <c r="AD210" s="376"/>
      <c r="AE210" s="376"/>
      <c r="AF210" s="376"/>
      <c r="AG210" s="376"/>
      <c r="AH210" s="376"/>
      <c r="AI210" s="376"/>
    </row>
    <row r="211" spans="1:35" x14ac:dyDescent="0.2">
      <c r="A211" s="377"/>
      <c r="B211" s="376"/>
      <c r="C211" s="376"/>
      <c r="D211" s="376"/>
      <c r="E211" s="376"/>
      <c r="F211" s="376"/>
      <c r="G211" s="376"/>
      <c r="H211" s="376"/>
      <c r="I211" s="376"/>
      <c r="J211" s="376"/>
      <c r="K211" s="376"/>
      <c r="L211" s="376"/>
      <c r="M211" s="376"/>
      <c r="N211" s="376"/>
      <c r="O211" s="376"/>
      <c r="P211" s="376"/>
      <c r="Q211" s="376"/>
      <c r="R211" s="376"/>
      <c r="S211" s="376"/>
      <c r="T211" s="376"/>
      <c r="U211" s="376"/>
      <c r="V211" s="376"/>
      <c r="W211" s="376"/>
      <c r="X211" s="376"/>
      <c r="Y211" s="376"/>
      <c r="Z211" s="376"/>
      <c r="AA211" s="376"/>
      <c r="AB211" s="376"/>
      <c r="AC211" s="376"/>
      <c r="AD211" s="376"/>
      <c r="AE211" s="376"/>
      <c r="AF211" s="376"/>
      <c r="AG211" s="376"/>
      <c r="AH211" s="376"/>
      <c r="AI211" s="376"/>
    </row>
    <row r="212" spans="1:35" s="898" customFormat="1" x14ac:dyDescent="0.2"/>
    <row r="213" spans="1:35" s="898" customFormat="1" x14ac:dyDescent="0.2"/>
    <row r="214" spans="1:35" s="898" customFormat="1" x14ac:dyDescent="0.2">
      <c r="A214" s="996" t="s">
        <v>472</v>
      </c>
      <c r="B214" s="997"/>
      <c r="C214" s="997"/>
      <c r="D214" s="997"/>
      <c r="E214" s="997"/>
      <c r="F214" s="997"/>
      <c r="G214" s="997"/>
      <c r="H214" s="997"/>
      <c r="I214" s="998"/>
    </row>
    <row r="215" spans="1:35" s="898" customFormat="1" ht="15" customHeight="1" x14ac:dyDescent="0.2">
      <c r="B215" s="1001" t="s">
        <v>29</v>
      </c>
      <c r="C215" s="1002"/>
      <c r="D215" s="1003"/>
      <c r="E215" s="1001" t="s">
        <v>39</v>
      </c>
      <c r="F215" s="1002"/>
      <c r="G215" s="1003"/>
    </row>
    <row r="216" spans="1:35" s="898" customFormat="1" x14ac:dyDescent="0.2">
      <c r="B216" s="968">
        <v>2016</v>
      </c>
      <c r="C216" s="969">
        <f t="shared" ref="C216" si="28">B216+1</f>
        <v>2017</v>
      </c>
      <c r="D216" s="969">
        <v>2018</v>
      </c>
      <c r="E216" s="970">
        <v>2016</v>
      </c>
      <c r="F216" s="971">
        <v>2017</v>
      </c>
      <c r="G216" s="971">
        <v>2018</v>
      </c>
    </row>
    <row r="217" spans="1:35" ht="25.5" x14ac:dyDescent="0.2">
      <c r="A217" s="972" t="s">
        <v>630</v>
      </c>
      <c r="B217" s="102"/>
      <c r="C217" s="102"/>
      <c r="D217" s="102"/>
      <c r="E217" s="102"/>
      <c r="F217" s="102"/>
      <c r="G217" s="102"/>
    </row>
    <row r="218" spans="1:35" x14ac:dyDescent="0.2">
      <c r="A218" s="972" t="s">
        <v>468</v>
      </c>
      <c r="B218" s="102"/>
      <c r="C218" s="102"/>
      <c r="D218" s="102"/>
      <c r="E218" s="102"/>
      <c r="F218" s="102"/>
      <c r="G218" s="102"/>
    </row>
    <row r="219" spans="1:35" ht="25.5" x14ac:dyDescent="0.2">
      <c r="A219" s="972" t="s">
        <v>469</v>
      </c>
      <c r="B219" s="102"/>
      <c r="C219" s="102"/>
      <c r="D219" s="102"/>
      <c r="E219" s="102"/>
      <c r="F219" s="102"/>
      <c r="G219" s="102"/>
    </row>
    <row r="220" spans="1:35" s="898" customFormat="1" x14ac:dyDescent="0.2"/>
    <row r="221" spans="1:35" s="962" customFormat="1" x14ac:dyDescent="0.2">
      <c r="B221" s="955">
        <v>2009</v>
      </c>
      <c r="C221" s="956">
        <f t="shared" ref="C221" si="29">B221+1</f>
        <v>2010</v>
      </c>
      <c r="D221" s="965">
        <f t="shared" ref="D221" si="30">C221+1</f>
        <v>2011</v>
      </c>
      <c r="E221" s="965">
        <f t="shared" ref="E221" si="31">D221+1</f>
        <v>2012</v>
      </c>
      <c r="F221" s="965">
        <f t="shared" ref="F221" si="32">E221+1</f>
        <v>2013</v>
      </c>
      <c r="G221" s="965">
        <f t="shared" ref="G221" si="33">F221+1</f>
        <v>2014</v>
      </c>
      <c r="H221" s="965">
        <f t="shared" ref="H221" si="34">G221+1</f>
        <v>2015</v>
      </c>
      <c r="I221" s="965">
        <f t="shared" ref="I221" si="35">H221+1</f>
        <v>2016</v>
      </c>
      <c r="J221" s="965">
        <f t="shared" ref="J221" si="36">I221+1</f>
        <v>2017</v>
      </c>
      <c r="K221" s="965">
        <f t="shared" ref="K221" si="37">J221+1</f>
        <v>2018</v>
      </c>
      <c r="L221" s="965">
        <f t="shared" ref="L221" si="38">K221+1</f>
        <v>2019</v>
      </c>
      <c r="M221" s="965">
        <f t="shared" ref="M221" si="39">L221+1</f>
        <v>2020</v>
      </c>
      <c r="N221" s="965">
        <f t="shared" ref="N221" si="40">M221+1</f>
        <v>2021</v>
      </c>
    </row>
    <row r="222" spans="1:35" s="555" customFormat="1" ht="25.5" x14ac:dyDescent="0.2">
      <c r="A222" s="972" t="s">
        <v>504</v>
      </c>
      <c r="B222" s="102"/>
      <c r="C222" s="102"/>
      <c r="D222" s="102"/>
      <c r="E222" s="102"/>
      <c r="F222" s="102"/>
      <c r="G222" s="102"/>
      <c r="H222" s="102"/>
      <c r="I222" s="102"/>
      <c r="J222" s="102"/>
      <c r="K222" s="102"/>
      <c r="L222" s="102"/>
      <c r="M222" s="102"/>
      <c r="N222" s="102"/>
    </row>
    <row r="223" spans="1:35" s="555" customFormat="1" ht="25.5" x14ac:dyDescent="0.2">
      <c r="A223" s="972" t="s">
        <v>505</v>
      </c>
      <c r="B223" s="102"/>
      <c r="C223" s="102"/>
      <c r="D223" s="102"/>
      <c r="E223" s="102"/>
      <c r="F223" s="102"/>
      <c r="G223" s="102"/>
      <c r="H223" s="102"/>
      <c r="I223" s="102"/>
      <c r="J223" s="102"/>
      <c r="K223" s="102"/>
      <c r="L223" s="102"/>
      <c r="M223" s="102"/>
      <c r="N223" s="102"/>
    </row>
    <row r="224" spans="1:35" s="555" customFormat="1" ht="25.5" x14ac:dyDescent="0.2">
      <c r="A224" s="972" t="s">
        <v>506</v>
      </c>
      <c r="B224" s="102"/>
      <c r="C224" s="102"/>
      <c r="D224" s="102"/>
      <c r="E224" s="102"/>
      <c r="F224" s="102"/>
      <c r="G224" s="102"/>
      <c r="H224" s="102"/>
      <c r="I224" s="102"/>
      <c r="J224" s="102"/>
      <c r="K224" s="102"/>
      <c r="L224" s="102"/>
      <c r="M224" s="102"/>
      <c r="N224" s="102"/>
    </row>
    <row r="225" spans="1:14" s="555" customFormat="1" ht="25.5" x14ac:dyDescent="0.2">
      <c r="A225" s="972" t="s">
        <v>507</v>
      </c>
      <c r="B225" s="102"/>
      <c r="C225" s="102"/>
      <c r="D225" s="102"/>
      <c r="E225" s="102"/>
      <c r="F225" s="102"/>
      <c r="G225" s="102"/>
      <c r="H225" s="102"/>
      <c r="I225" s="102"/>
      <c r="J225" s="102"/>
      <c r="K225" s="102"/>
      <c r="L225" s="102"/>
      <c r="M225" s="102"/>
      <c r="N225" s="102"/>
    </row>
  </sheetData>
  <sheetProtection algorithmName="SHA-512" hashValue="jGXQqjghdnBBe4s+AtK5NyP42L9r77Uj244yDRQS12nEFtt0KHlSaojRq6OB05dGcglRW9QAVL2a630K5j3QFA==" saltValue="Sya/BIMm/orAfyTNk5fIug==" spinCount="100000" sheet="1" objects="1" scenarios="1" formatCells="0" formatColumns="0" formatRows="0" insertRows="0" deleteRows="0"/>
  <mergeCells count="47">
    <mergeCell ref="J96:Q96"/>
    <mergeCell ref="B215:D215"/>
    <mergeCell ref="E215:G215"/>
    <mergeCell ref="I47:L47"/>
    <mergeCell ref="A214:I214"/>
    <mergeCell ref="A175:I175"/>
    <mergeCell ref="A124:I124"/>
    <mergeCell ref="A76:I76"/>
    <mergeCell ref="A96:I96"/>
    <mergeCell ref="B142:G142"/>
    <mergeCell ref="A64:H64"/>
    <mergeCell ref="A56:H56"/>
    <mergeCell ref="J97:M97"/>
    <mergeCell ref="E126:I126"/>
    <mergeCell ref="E133:I133"/>
    <mergeCell ref="E134:I134"/>
    <mergeCell ref="B8:G8"/>
    <mergeCell ref="A9:I9"/>
    <mergeCell ref="I43:L43"/>
    <mergeCell ref="I148:L148"/>
    <mergeCell ref="C97:F97"/>
    <mergeCell ref="H143:I143"/>
    <mergeCell ref="B146:G146"/>
    <mergeCell ref="A145:I145"/>
    <mergeCell ref="B143:G143"/>
    <mergeCell ref="I45:L45"/>
    <mergeCell ref="I46:L46"/>
    <mergeCell ref="A17:I17"/>
    <mergeCell ref="A42:I42"/>
    <mergeCell ref="A43:H43"/>
    <mergeCell ref="B15:G15"/>
    <mergeCell ref="H10:J10"/>
    <mergeCell ref="A2:E2"/>
    <mergeCell ref="A3:E3"/>
    <mergeCell ref="A4:E4"/>
    <mergeCell ref="A5:E5"/>
    <mergeCell ref="A6:E6"/>
    <mergeCell ref="H11:J11"/>
    <mergeCell ref="H12:J12"/>
    <mergeCell ref="H14:J14"/>
    <mergeCell ref="H15:J15"/>
    <mergeCell ref="H18:J18"/>
    <mergeCell ref="B10:G10"/>
    <mergeCell ref="B11:G11"/>
    <mergeCell ref="B12:G12"/>
    <mergeCell ref="B13:G13"/>
    <mergeCell ref="B14:G14"/>
  </mergeCells>
  <phoneticPr fontId="2" type="noConversion"/>
  <conditionalFormatting sqref="J143 J132">
    <cfRule type="cellIs" priority="7" stopIfTrue="1" operator="notBetween">
      <formula>0.02</formula>
      <formula>0.04</formula>
    </cfRule>
  </conditionalFormatting>
  <conditionalFormatting sqref="B146 B143 B10 B12">
    <cfRule type="cellIs" priority="5" stopIfTrue="1" operator="equal">
      <formula>"Ierakstīt pašvaldības nosaukumu"</formula>
    </cfRule>
  </conditionalFormatting>
  <dataValidations xWindow="219" yWindow="345" count="13">
    <dataValidation type="whole" allowBlank="1" showErrorMessage="1" error="Jāievada vesels skaitlis starp 0 un 40" sqref="B150 B156">
      <formula1>0</formula1>
      <formula2>40</formula2>
    </dataValidation>
    <dataValidation operator="equal" allowBlank="1" showErrorMessage="1" errorTitle="Jāievada pozitīvs skaitlis" error="Jāievada pozitīvs skaitlis" sqref="B63:H63 B98:AI100 B160:AI160 C45:H54 B19:B24 B177:AI178 B56:H56 B43:H43 B136:AI136 B221:N221 B125:D125 B97 B147:H147 B90:I93 B65:H74 B82:I85 B216:E216 B26:B40 B45:B50 B52:B55 C55 B106:B123 C106:AI122">
      <formula1>0</formula1>
      <formula2>0</formula2>
    </dataValidation>
    <dataValidation type="decimal" operator="greaterThan" allowBlank="1" showErrorMessage="1" error="Jāievada pozitīvs skaitlis" sqref="B141">
      <formula1>0</formula1>
      <formula2>0</formula2>
    </dataValidation>
    <dataValidation type="decimal" allowBlank="1" showErrorMessage="1" error="Jāievada pozitīvs skaitlis, ne lielāks kā 7%" sqref="B132:D132">
      <formula1>0</formula1>
      <formula2>0.07</formula2>
    </dataValidation>
    <dataValidation operator="equal" allowBlank="1" showErrorMessage="1" error="Jāievada pozitīvs skaitlis" sqref="B126:D127 G2 B13:B15 B129:D130">
      <formula1>0</formula1>
      <formula2>0</formula2>
    </dataValidation>
    <dataValidation type="whole" operator="greaterThan" allowBlank="1" showErrorMessage="1" error="Jāievada pozitīvs skaitlis" sqref="G3">
      <formula1>0</formula1>
      <formula2>0</formula2>
    </dataValidation>
    <dataValidation type="decimal" operator="greaterThanOrEqual" allowBlank="1" showErrorMessage="1" errorTitle="Jāievada pozitīvs skaitlis" error="Jāievada pozitīvs skaitlis" sqref="B194:U194 K181:S187 U190:U193 T181:U189">
      <formula1>0</formula1>
      <formula2>0</formula2>
    </dataValidation>
    <dataValidation type="decimal" operator="greaterThanOrEqual" allowBlank="1" showErrorMessage="1" error="Jāievada pozitīvs skaitlis" sqref="B180:AG180 B197:R197">
      <formula1>0</formula1>
      <formula2>0</formula2>
    </dataValidation>
    <dataValidation type="list" operator="equal" allowBlank="1" showErrorMessage="1" sqref="B146">
      <formula1>$AK$1:$AK$2</formula1>
      <formula2>0</formula2>
    </dataValidation>
    <dataValidation type="list" operator="equal" allowBlank="1" showInputMessage="1" showErrorMessage="1" promptTitle="Maksātspēja:" prompt="Izvēlieties, vai projekta ienākumus veidot no mājsaimniecību maksājumiem, kas sedz pilnas projekta izmaksas; vai arī no mājsaimniecību maksājumiem, kas ir maksimāli lieli, bet nepārsniedz pieņēmumos noteikto pieļaujamo % no mājsaimniecību ienākumiem." sqref="B142">
      <formula1>$AK$5:$AK$6</formula1>
      <formula2>0</formula2>
    </dataValidation>
    <dataValidation type="list" operator="equal" allowBlank="1" showInputMessage="1" showErrorMessage="1" promptTitle="Tarifa aprēķins" prompt="Izvēlieties vai tarifa aprēķinā iekļaut aizņēmumu projekta īstenošanai, vai kopējo pamatlīdzekļu nolietojumu." sqref="B143">
      <formula1>$AK$7:$AK$8</formula1>
      <formula2>0</formula2>
    </dataValidation>
    <dataValidation type="list" operator="equal" allowBlank="1" showErrorMessage="1" sqref="B12">
      <formula1>$AK$3:$AK$4</formula1>
      <formula2>0</formula2>
    </dataValidation>
    <dataValidation type="list" allowBlank="1" showErrorMessage="1" error="Jāievada vesels skaitlis starp 0 un 40" sqref="B152">
      <formula1>$AK$1:$AK$2</formula1>
    </dataValidation>
  </dataValidations>
  <pageMargins left="0.7" right="0.7" top="0.75" bottom="0.75" header="0.51180555555555551" footer="0.51180555555555551"/>
  <pageSetup paperSize="9" firstPageNumber="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59999389629810485"/>
  </sheetPr>
  <dimension ref="A1:AJ49"/>
  <sheetViews>
    <sheetView showGridLines="0" topLeftCell="A22" zoomScaleSheetLayoutView="90" workbookViewId="0">
      <pane xSplit="1" topLeftCell="B1" activePane="topRight" state="frozen"/>
      <selection pane="topRight" activeCell="G59" sqref="G59"/>
    </sheetView>
  </sheetViews>
  <sheetFormatPr defaultRowHeight="12" x14ac:dyDescent="0.2"/>
  <cols>
    <col min="1" max="1" width="42.7109375" style="1" customWidth="1"/>
    <col min="2" max="8" width="11.7109375" style="1" bestFit="1" customWidth="1"/>
    <col min="9" max="9" width="11.7109375" style="1" customWidth="1"/>
    <col min="10" max="36" width="11.7109375" style="1" bestFit="1" customWidth="1"/>
    <col min="37" max="16384" width="9.140625" style="1"/>
  </cols>
  <sheetData>
    <row r="1" spans="1:36" ht="40.5" customHeight="1" x14ac:dyDescent="0.2">
      <c r="A1" s="1047" t="s">
        <v>529</v>
      </c>
      <c r="B1" s="1047"/>
      <c r="C1" s="1047"/>
    </row>
    <row r="2" spans="1:36" ht="16.5" x14ac:dyDescent="0.2">
      <c r="A2" s="796">
        <f>'Datu ievade'!B10</f>
        <v>0</v>
      </c>
      <c r="B2" s="797">
        <f>'Datu ievade'!B11</f>
        <v>0</v>
      </c>
      <c r="C2" s="80"/>
      <c r="D2" s="80"/>
      <c r="E2" s="80"/>
      <c r="F2" s="80"/>
    </row>
    <row r="3" spans="1:36" ht="0.75" customHeight="1" x14ac:dyDescent="0.2">
      <c r="A3" s="80"/>
      <c r="B3" s="80"/>
      <c r="C3" s="80"/>
      <c r="D3" s="80"/>
      <c r="E3" s="80"/>
      <c r="F3" s="80"/>
    </row>
    <row r="4" spans="1:36" ht="36" x14ac:dyDescent="0.2">
      <c r="A4" s="81" t="s">
        <v>426</v>
      </c>
      <c r="B4" s="82"/>
      <c r="C4" s="82"/>
      <c r="D4" s="82"/>
      <c r="E4" s="82"/>
      <c r="F4" s="82"/>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
      <c r="AJ4" s="2"/>
    </row>
    <row r="5" spans="1:36" s="4" customFormat="1" ht="12.75" x14ac:dyDescent="0.2">
      <c r="A5" s="83"/>
      <c r="B5" s="84"/>
      <c r="C5" s="84"/>
      <c r="D5" s="84"/>
      <c r="E5" s="84"/>
      <c r="F5" s="84"/>
      <c r="G5" s="31"/>
      <c r="H5" s="31"/>
      <c r="I5" s="31"/>
      <c r="J5" s="31"/>
      <c r="K5" s="31"/>
      <c r="L5" s="31"/>
      <c r="M5" s="31"/>
      <c r="N5" s="31"/>
      <c r="O5" s="31"/>
      <c r="P5" s="31"/>
      <c r="Q5" s="32" t="s">
        <v>16</v>
      </c>
      <c r="R5" s="31"/>
      <c r="S5" s="31"/>
      <c r="T5" s="31"/>
      <c r="U5" s="31"/>
      <c r="V5" s="31"/>
      <c r="W5" s="31"/>
      <c r="X5" s="31"/>
      <c r="Y5" s="31"/>
      <c r="Z5" s="31"/>
      <c r="AA5" s="31"/>
      <c r="AB5" s="31"/>
      <c r="AC5" s="31"/>
      <c r="AD5" s="31"/>
      <c r="AE5" s="31"/>
      <c r="AF5" s="31"/>
      <c r="AG5" s="31"/>
      <c r="AH5" s="31"/>
      <c r="AI5" s="3"/>
      <c r="AJ5" s="3"/>
    </row>
    <row r="6" spans="1:36" s="4" customFormat="1" ht="12.75" x14ac:dyDescent="0.2">
      <c r="A6" s="83"/>
      <c r="B6" s="85">
        <f>Aprekini!B5</f>
        <v>2016</v>
      </c>
      <c r="C6" s="85">
        <f t="shared" ref="C6:AG6" si="0">B6+1</f>
        <v>2017</v>
      </c>
      <c r="D6" s="85">
        <f t="shared" si="0"/>
        <v>2018</v>
      </c>
      <c r="E6" s="85">
        <f t="shared" si="0"/>
        <v>2019</v>
      </c>
      <c r="F6" s="85">
        <f t="shared" si="0"/>
        <v>2020</v>
      </c>
      <c r="G6" s="33">
        <f t="shared" si="0"/>
        <v>2021</v>
      </c>
      <c r="H6" s="33">
        <f t="shared" si="0"/>
        <v>2022</v>
      </c>
      <c r="I6" s="33">
        <f t="shared" si="0"/>
        <v>2023</v>
      </c>
      <c r="J6" s="33">
        <f t="shared" si="0"/>
        <v>2024</v>
      </c>
      <c r="K6" s="33">
        <f t="shared" si="0"/>
        <v>2025</v>
      </c>
      <c r="L6" s="33">
        <f t="shared" si="0"/>
        <v>2026</v>
      </c>
      <c r="M6" s="33">
        <f t="shared" si="0"/>
        <v>2027</v>
      </c>
      <c r="N6" s="33">
        <f t="shared" si="0"/>
        <v>2028</v>
      </c>
      <c r="O6" s="33">
        <f t="shared" si="0"/>
        <v>2029</v>
      </c>
      <c r="P6" s="33">
        <f t="shared" si="0"/>
        <v>2030</v>
      </c>
      <c r="Q6" s="33">
        <f t="shared" si="0"/>
        <v>2031</v>
      </c>
      <c r="R6" s="33">
        <f t="shared" si="0"/>
        <v>2032</v>
      </c>
      <c r="S6" s="33">
        <f t="shared" si="0"/>
        <v>2033</v>
      </c>
      <c r="T6" s="33">
        <f t="shared" si="0"/>
        <v>2034</v>
      </c>
      <c r="U6" s="33">
        <f t="shared" si="0"/>
        <v>2035</v>
      </c>
      <c r="V6" s="33">
        <f t="shared" si="0"/>
        <v>2036</v>
      </c>
      <c r="W6" s="33">
        <f t="shared" si="0"/>
        <v>2037</v>
      </c>
      <c r="X6" s="33">
        <f t="shared" si="0"/>
        <v>2038</v>
      </c>
      <c r="Y6" s="33">
        <f t="shared" si="0"/>
        <v>2039</v>
      </c>
      <c r="Z6" s="33">
        <f t="shared" si="0"/>
        <v>2040</v>
      </c>
      <c r="AA6" s="33">
        <f t="shared" si="0"/>
        <v>2041</v>
      </c>
      <c r="AB6" s="33">
        <f t="shared" si="0"/>
        <v>2042</v>
      </c>
      <c r="AC6" s="33">
        <f t="shared" si="0"/>
        <v>2043</v>
      </c>
      <c r="AD6" s="33">
        <f t="shared" si="0"/>
        <v>2044</v>
      </c>
      <c r="AE6" s="33">
        <f t="shared" si="0"/>
        <v>2045</v>
      </c>
      <c r="AF6" s="33">
        <f t="shared" si="0"/>
        <v>2046</v>
      </c>
      <c r="AG6" s="33">
        <f t="shared" si="0"/>
        <v>2047</v>
      </c>
      <c r="AH6" s="33">
        <f>AG6+1</f>
        <v>2048</v>
      </c>
      <c r="AI6" s="33">
        <f>AH6+1</f>
        <v>2049</v>
      </c>
      <c r="AJ6" s="33">
        <f>AI6+1</f>
        <v>2050</v>
      </c>
    </row>
    <row r="7" spans="1:36" s="4" customFormat="1" ht="12.75" x14ac:dyDescent="0.2">
      <c r="A7" s="86" t="s">
        <v>53</v>
      </c>
      <c r="B7" s="87"/>
      <c r="C7" s="87"/>
      <c r="D7" s="87"/>
      <c r="E7" s="87"/>
      <c r="F7" s="87"/>
      <c r="G7" s="34"/>
      <c r="H7" s="34"/>
      <c r="I7" s="34"/>
      <c r="J7" s="34"/>
      <c r="K7" s="34"/>
      <c r="L7" s="34"/>
      <c r="M7" s="34"/>
      <c r="N7" s="34"/>
      <c r="O7" s="34"/>
      <c r="P7" s="34"/>
      <c r="Q7" s="34"/>
      <c r="R7" s="34"/>
      <c r="S7" s="34"/>
      <c r="T7" s="34"/>
      <c r="U7" s="33"/>
      <c r="V7" s="33"/>
      <c r="W7" s="33"/>
      <c r="X7" s="33"/>
      <c r="Y7" s="33"/>
      <c r="Z7" s="33"/>
      <c r="AA7" s="33"/>
      <c r="AB7" s="33"/>
      <c r="AC7" s="33"/>
      <c r="AD7" s="33"/>
      <c r="AE7" s="33"/>
      <c r="AF7" s="33"/>
      <c r="AG7" s="33"/>
      <c r="AH7" s="33"/>
      <c r="AI7" s="33"/>
      <c r="AJ7" s="33"/>
    </row>
    <row r="8" spans="1:36" s="4" customFormat="1" ht="12.75" x14ac:dyDescent="0.2">
      <c r="A8" s="88" t="s">
        <v>54</v>
      </c>
      <c r="B8" s="675" t="e">
        <f>Aprekini!B299-Aprekini!B279-Aprekini!B284</f>
        <v>#DIV/0!</v>
      </c>
      <c r="C8" s="675" t="e">
        <f>Aprekini!C299-Aprekini!C279-Aprekini!C284</f>
        <v>#DIV/0!</v>
      </c>
      <c r="D8" s="675" t="e">
        <f>Aprekini!D299-Aprekini!D279-Aprekini!D284</f>
        <v>#DIV/0!</v>
      </c>
      <c r="E8" s="675" t="e">
        <f>Aprekini!E299-Aprekini!E279-Aprekini!E284</f>
        <v>#DIV/0!</v>
      </c>
      <c r="F8" s="675" t="e">
        <f>Aprekini!F299-Aprekini!F279-Aprekini!F284</f>
        <v>#DIV/0!</v>
      </c>
      <c r="G8" s="675" t="e">
        <f>Aprekini!G299-Aprekini!G279-Aprekini!G284</f>
        <v>#DIV/0!</v>
      </c>
      <c r="H8" s="675" t="e">
        <f>Aprekini!H299-Aprekini!H279-Aprekini!H284</f>
        <v>#DIV/0!</v>
      </c>
      <c r="I8" s="675" t="e">
        <f>Aprekini!I299-Aprekini!I279-Aprekini!I284</f>
        <v>#DIV/0!</v>
      </c>
      <c r="J8" s="675" t="e">
        <f>Aprekini!J299-Aprekini!J279-Aprekini!J284</f>
        <v>#DIV/0!</v>
      </c>
      <c r="K8" s="675" t="e">
        <f>Aprekini!K299-Aprekini!K279-Aprekini!K284</f>
        <v>#DIV/0!</v>
      </c>
      <c r="L8" s="675" t="e">
        <f>Aprekini!L299-Aprekini!L279-Aprekini!L284</f>
        <v>#DIV/0!</v>
      </c>
      <c r="M8" s="675" t="e">
        <f>Aprekini!M299-Aprekini!M279-Aprekini!M284</f>
        <v>#DIV/0!</v>
      </c>
      <c r="N8" s="675" t="e">
        <f>Aprekini!N299-Aprekini!N279-Aprekini!N284</f>
        <v>#DIV/0!</v>
      </c>
      <c r="O8" s="675" t="e">
        <f>Aprekini!O299-Aprekini!O279-Aprekini!O284</f>
        <v>#DIV/0!</v>
      </c>
      <c r="P8" s="675" t="e">
        <f>Aprekini!P299-Aprekini!P279-Aprekini!P284</f>
        <v>#DIV/0!</v>
      </c>
      <c r="Q8" s="675" t="e">
        <f>Aprekini!Q299-Aprekini!Q279-Aprekini!Q284</f>
        <v>#DIV/0!</v>
      </c>
      <c r="R8" s="675" t="e">
        <f>Aprekini!R299-Aprekini!R279-Aprekini!R284</f>
        <v>#DIV/0!</v>
      </c>
      <c r="S8" s="675" t="e">
        <f>Aprekini!S299-Aprekini!S279-Aprekini!S284</f>
        <v>#DIV/0!</v>
      </c>
      <c r="T8" s="675" t="e">
        <f>Aprekini!T299-Aprekini!T279-Aprekini!T284</f>
        <v>#DIV/0!</v>
      </c>
      <c r="U8" s="675" t="e">
        <f>Aprekini!U299-Aprekini!U279-Aprekini!U284</f>
        <v>#DIV/0!</v>
      </c>
      <c r="V8" s="675" t="e">
        <f>Aprekini!V299-Aprekini!V279-Aprekini!V284</f>
        <v>#DIV/0!</v>
      </c>
      <c r="W8" s="675" t="e">
        <f>Aprekini!W299-Aprekini!W279-Aprekini!W284</f>
        <v>#DIV/0!</v>
      </c>
      <c r="X8" s="675" t="e">
        <f>Aprekini!X299-Aprekini!X279-Aprekini!X284</f>
        <v>#DIV/0!</v>
      </c>
      <c r="Y8" s="675" t="e">
        <f>Aprekini!Y299-Aprekini!Y279-Aprekini!Y284</f>
        <v>#DIV/0!</v>
      </c>
      <c r="Z8" s="675" t="e">
        <f>Aprekini!Z299-Aprekini!Z279-Aprekini!Z284</f>
        <v>#DIV/0!</v>
      </c>
      <c r="AA8" s="675" t="e">
        <f>Aprekini!AA299-Aprekini!AA279-Aprekini!AA284</f>
        <v>#DIV/0!</v>
      </c>
      <c r="AB8" s="675" t="e">
        <f>Aprekini!AB299-Aprekini!AB279-Aprekini!AB284</f>
        <v>#DIV/0!</v>
      </c>
      <c r="AC8" s="675" t="e">
        <f>Aprekini!AC299-Aprekini!AC279-Aprekini!AC284</f>
        <v>#DIV/0!</v>
      </c>
      <c r="AD8" s="675" t="e">
        <f>Aprekini!AD299-Aprekini!AD279-Aprekini!AD284</f>
        <v>#DIV/0!</v>
      </c>
      <c r="AE8" s="675" t="e">
        <f>Aprekini!AE299-Aprekini!AE279-Aprekini!AE284</f>
        <v>#DIV/0!</v>
      </c>
      <c r="AF8" s="675" t="e">
        <f>Aprekini!AF299-Aprekini!AF279-Aprekini!AF284</f>
        <v>#DIV/0!</v>
      </c>
      <c r="AG8" s="675" t="e">
        <f>Aprekini!AG299-Aprekini!AG279-Aprekini!AG284</f>
        <v>#DIV/0!</v>
      </c>
      <c r="AH8" s="675" t="e">
        <f>Aprekini!AH299-Aprekini!AH279-Aprekini!AH284</f>
        <v>#DIV/0!</v>
      </c>
      <c r="AI8" s="675" t="e">
        <f>Aprekini!AI299-Aprekini!AI279-Aprekini!AI284</f>
        <v>#DIV/0!</v>
      </c>
      <c r="AJ8" s="675" t="e">
        <f>Aprekini!AJ299-Aprekini!AJ279-Aprekini!AJ284</f>
        <v>#DIV/0!</v>
      </c>
    </row>
    <row r="9" spans="1:36" s="6" customFormat="1" ht="12.75" x14ac:dyDescent="0.2">
      <c r="A9" s="89" t="s">
        <v>55</v>
      </c>
      <c r="B9" s="694" t="e">
        <f>-'Saimnieciskas pamatdarbibas NP'!B95*'gadu šķirošana'!C56</f>
        <v>#DIV/0!</v>
      </c>
      <c r="C9" s="694" t="e">
        <f>-'Saimnieciskas pamatdarbibas NP'!C95*'gadu šķirošana'!D56</f>
        <v>#DIV/0!</v>
      </c>
      <c r="D9" s="694" t="e">
        <f>-'Saimnieciskas pamatdarbibas NP'!D95*'gadu šķirošana'!E56</f>
        <v>#DIV/0!</v>
      </c>
      <c r="E9" s="694" t="e">
        <f>-'Saimnieciskas pamatdarbibas NP'!E95*'gadu šķirošana'!F56</f>
        <v>#DIV/0!</v>
      </c>
      <c r="F9" s="694" t="e">
        <f>-'Saimnieciskas pamatdarbibas NP'!F95*'gadu šķirošana'!G56</f>
        <v>#DIV/0!</v>
      </c>
      <c r="G9" s="695" t="e">
        <f>-'Saimnieciskas pamatdarbibas NP'!G95*'gadu šķirošana'!H56</f>
        <v>#DIV/0!</v>
      </c>
      <c r="H9" s="695" t="e">
        <f>-'Saimnieciskas pamatdarbibas NP'!H95*'gadu šķirošana'!I56</f>
        <v>#DIV/0!</v>
      </c>
      <c r="I9" s="695" t="e">
        <f>-'Saimnieciskas pamatdarbibas NP'!I95*'gadu šķirošana'!J56</f>
        <v>#DIV/0!</v>
      </c>
      <c r="J9" s="695" t="e">
        <f>-'Saimnieciskas pamatdarbibas NP'!J95*'gadu šķirošana'!K56</f>
        <v>#DIV/0!</v>
      </c>
      <c r="K9" s="695" t="e">
        <f>-'Saimnieciskas pamatdarbibas NP'!K95*'gadu šķirošana'!L56</f>
        <v>#DIV/0!</v>
      </c>
      <c r="L9" s="695" t="e">
        <f>-'Saimnieciskas pamatdarbibas NP'!L95*'gadu šķirošana'!M56</f>
        <v>#DIV/0!</v>
      </c>
      <c r="M9" s="695" t="e">
        <f>-'Saimnieciskas pamatdarbibas NP'!M95*'gadu šķirošana'!N56</f>
        <v>#DIV/0!</v>
      </c>
      <c r="N9" s="695" t="e">
        <f>-'Saimnieciskas pamatdarbibas NP'!N95*'gadu šķirošana'!O56</f>
        <v>#DIV/0!</v>
      </c>
      <c r="O9" s="695" t="e">
        <f>-'Saimnieciskas pamatdarbibas NP'!O95*'gadu šķirošana'!P56</f>
        <v>#DIV/0!</v>
      </c>
      <c r="P9" s="695" t="e">
        <f>-'Saimnieciskas pamatdarbibas NP'!P95*'gadu šķirošana'!Q56</f>
        <v>#DIV/0!</v>
      </c>
      <c r="Q9" s="695" t="e">
        <f>-'Saimnieciskas pamatdarbibas NP'!Q95*'gadu šķirošana'!R56</f>
        <v>#DIV/0!</v>
      </c>
      <c r="R9" s="695" t="e">
        <f>-'Saimnieciskas pamatdarbibas NP'!R95*'gadu šķirošana'!S56</f>
        <v>#DIV/0!</v>
      </c>
      <c r="S9" s="695" t="e">
        <f>-'Saimnieciskas pamatdarbibas NP'!S95*'gadu šķirošana'!T56</f>
        <v>#DIV/0!</v>
      </c>
      <c r="T9" s="695" t="e">
        <f>-'Saimnieciskas pamatdarbibas NP'!T95*'gadu šķirošana'!U56</f>
        <v>#DIV/0!</v>
      </c>
      <c r="U9" s="695" t="e">
        <f>-'Saimnieciskas pamatdarbibas NP'!U95*'gadu šķirošana'!V56</f>
        <v>#DIV/0!</v>
      </c>
      <c r="V9" s="695" t="e">
        <f>-'Saimnieciskas pamatdarbibas NP'!V95*'gadu šķirošana'!W56</f>
        <v>#DIV/0!</v>
      </c>
      <c r="W9" s="695" t="e">
        <f>-'Saimnieciskas pamatdarbibas NP'!W95*'gadu šķirošana'!X56</f>
        <v>#DIV/0!</v>
      </c>
      <c r="X9" s="695" t="e">
        <f>-'Saimnieciskas pamatdarbibas NP'!X95*'gadu šķirošana'!Y56</f>
        <v>#DIV/0!</v>
      </c>
      <c r="Y9" s="695" t="e">
        <f>-'Saimnieciskas pamatdarbibas NP'!Y95*'gadu šķirošana'!Z56</f>
        <v>#DIV/0!</v>
      </c>
      <c r="Z9" s="695" t="e">
        <f>-'Saimnieciskas pamatdarbibas NP'!Z95*'gadu šķirošana'!AA56</f>
        <v>#DIV/0!</v>
      </c>
      <c r="AA9" s="695" t="e">
        <f>-'Saimnieciskas pamatdarbibas NP'!AA95*'gadu šķirošana'!AB56</f>
        <v>#DIV/0!</v>
      </c>
      <c r="AB9" s="695" t="e">
        <f>-'Saimnieciskas pamatdarbibas NP'!AB95*'gadu šķirošana'!AC56</f>
        <v>#DIV/0!</v>
      </c>
      <c r="AC9" s="695" t="e">
        <f>-'Saimnieciskas pamatdarbibas NP'!AC95*'gadu šķirošana'!AD56</f>
        <v>#DIV/0!</v>
      </c>
      <c r="AD9" s="695" t="e">
        <f>-'Saimnieciskas pamatdarbibas NP'!AD95*'gadu šķirošana'!AE56</f>
        <v>#DIV/0!</v>
      </c>
      <c r="AE9" s="695" t="e">
        <f>-'Saimnieciskas pamatdarbibas NP'!AE95*'gadu šķirošana'!AF56</f>
        <v>#DIV/0!</v>
      </c>
      <c r="AF9" s="695" t="e">
        <f>-'Saimnieciskas pamatdarbibas NP'!AF95*'gadu šķirošana'!AG56</f>
        <v>#DIV/0!</v>
      </c>
      <c r="AG9" s="695" t="e">
        <f>-'Saimnieciskas pamatdarbibas NP'!AG95*'gadu šķirošana'!AH56</f>
        <v>#DIV/0!</v>
      </c>
      <c r="AH9" s="695" t="e">
        <f>-'Saimnieciskas pamatdarbibas NP'!AH95*'gadu šķirošana'!AI56</f>
        <v>#DIV/0!</v>
      </c>
      <c r="AI9" s="695" t="e">
        <f>-'Saimnieciskas pamatdarbibas NP'!AI95*'gadu šķirošana'!AJ56</f>
        <v>#DIV/0!</v>
      </c>
      <c r="AJ9" s="695" t="e">
        <f>-'Saimnieciskas pamatdarbibas NP'!AJ95*'gadu šķirošana'!AK56</f>
        <v>#DIV/0!</v>
      </c>
    </row>
    <row r="10" spans="1:36" s="6" customFormat="1" ht="12.75" x14ac:dyDescent="0.2">
      <c r="A10" s="89" t="s">
        <v>56</v>
      </c>
      <c r="B10" s="694">
        <f>Aprekini!B298</f>
        <v>0</v>
      </c>
      <c r="C10" s="694">
        <f>Aprekini!C298</f>
        <v>0</v>
      </c>
      <c r="D10" s="694">
        <f>Aprekini!D298</f>
        <v>0</v>
      </c>
      <c r="E10" s="694">
        <f>Aprekini!E298</f>
        <v>0</v>
      </c>
      <c r="F10" s="694">
        <f>Aprekini!F298</f>
        <v>0</v>
      </c>
      <c r="G10" s="695">
        <f>Aprekini!G298</f>
        <v>0</v>
      </c>
      <c r="H10" s="695">
        <f>Aprekini!H298</f>
        <v>0</v>
      </c>
      <c r="I10" s="695">
        <f>Aprekini!I298</f>
        <v>0</v>
      </c>
      <c r="J10" s="695">
        <f>Aprekini!J298</f>
        <v>0</v>
      </c>
      <c r="K10" s="695">
        <f>Aprekini!K298</f>
        <v>0</v>
      </c>
      <c r="L10" s="695">
        <f>Aprekini!L298</f>
        <v>0</v>
      </c>
      <c r="M10" s="695">
        <f>Aprekini!M298</f>
        <v>0</v>
      </c>
      <c r="N10" s="695">
        <f>Aprekini!N298</f>
        <v>0</v>
      </c>
      <c r="O10" s="695">
        <f>Aprekini!O298</f>
        <v>0</v>
      </c>
      <c r="P10" s="695">
        <f>Aprekini!P298</f>
        <v>0</v>
      </c>
      <c r="Q10" s="695">
        <f>Aprekini!Q298</f>
        <v>0</v>
      </c>
      <c r="R10" s="695">
        <f>Aprekini!R298</f>
        <v>0</v>
      </c>
      <c r="S10" s="695">
        <f>Aprekini!S298</f>
        <v>0</v>
      </c>
      <c r="T10" s="695">
        <f>Aprekini!T298</f>
        <v>0</v>
      </c>
      <c r="U10" s="695">
        <f>Aprekini!U298</f>
        <v>0</v>
      </c>
      <c r="V10" s="695">
        <f>Aprekini!V298</f>
        <v>0</v>
      </c>
      <c r="W10" s="695">
        <f>Aprekini!W298</f>
        <v>0</v>
      </c>
      <c r="X10" s="695">
        <f>Aprekini!X298</f>
        <v>0</v>
      </c>
      <c r="Y10" s="695">
        <f>Aprekini!Y298</f>
        <v>0</v>
      </c>
      <c r="Z10" s="695">
        <f>Aprekini!Z298</f>
        <v>0</v>
      </c>
      <c r="AA10" s="695">
        <f>Aprekini!AA298</f>
        <v>0</v>
      </c>
      <c r="AB10" s="695">
        <f>Aprekini!AB298</f>
        <v>0</v>
      </c>
      <c r="AC10" s="695">
        <f>Aprekini!AC298</f>
        <v>0</v>
      </c>
      <c r="AD10" s="695">
        <f>Aprekini!AD298</f>
        <v>0</v>
      </c>
      <c r="AE10" s="695">
        <f>Aprekini!AE298</f>
        <v>0</v>
      </c>
      <c r="AF10" s="695">
        <f>Aprekini!AF298</f>
        <v>0</v>
      </c>
      <c r="AG10" s="695">
        <f>Aprekini!AG298</f>
        <v>0</v>
      </c>
      <c r="AH10" s="695">
        <f>Aprekini!AH298</f>
        <v>0</v>
      </c>
      <c r="AI10" s="695">
        <f>Aprekini!AI298</f>
        <v>0</v>
      </c>
      <c r="AJ10" s="695">
        <f>Aprekini!AJ298</f>
        <v>0</v>
      </c>
    </row>
    <row r="11" spans="1:36" s="6" customFormat="1" ht="12.75" x14ac:dyDescent="0.2">
      <c r="A11" s="89" t="s">
        <v>57</v>
      </c>
      <c r="B11" s="694">
        <v>0</v>
      </c>
      <c r="C11" s="694">
        <f>'Datu ievade'!B161</f>
        <v>0</v>
      </c>
      <c r="D11" s="694">
        <f>'Datu ievade'!C161</f>
        <v>0</v>
      </c>
      <c r="E11" s="694">
        <f>'Datu ievade'!D161</f>
        <v>0</v>
      </c>
      <c r="F11" s="694">
        <f>'Datu ievade'!E161</f>
        <v>0</v>
      </c>
      <c r="G11" s="694">
        <f>'Datu ievade'!F161</f>
        <v>0</v>
      </c>
      <c r="H11" s="694">
        <f>'Datu ievade'!G161</f>
        <v>0</v>
      </c>
      <c r="I11" s="694">
        <f>'Datu ievade'!H161</f>
        <v>0</v>
      </c>
      <c r="J11" s="694">
        <f>'Datu ievade'!I161</f>
        <v>0</v>
      </c>
      <c r="K11" s="694">
        <f>'Datu ievade'!J161</f>
        <v>0</v>
      </c>
      <c r="L11" s="694">
        <f>'Datu ievade'!K161</f>
        <v>0</v>
      </c>
      <c r="M11" s="694">
        <f>'Datu ievade'!L161</f>
        <v>0</v>
      </c>
      <c r="N11" s="694">
        <f>'Datu ievade'!M161</f>
        <v>0</v>
      </c>
      <c r="O11" s="694">
        <f>'Datu ievade'!N161</f>
        <v>0</v>
      </c>
      <c r="P11" s="694">
        <f>'Datu ievade'!O161</f>
        <v>0</v>
      </c>
      <c r="Q11" s="694">
        <f>'Datu ievade'!P161</f>
        <v>0</v>
      </c>
      <c r="R11" s="694">
        <f>'Datu ievade'!Q161</f>
        <v>0</v>
      </c>
      <c r="S11" s="694">
        <f>'Datu ievade'!R161</f>
        <v>0</v>
      </c>
      <c r="T11" s="694">
        <f>'Datu ievade'!S161</f>
        <v>0</v>
      </c>
      <c r="U11" s="694">
        <f>'Datu ievade'!T161</f>
        <v>0</v>
      </c>
      <c r="V11" s="694">
        <f>'Datu ievade'!U161</f>
        <v>0</v>
      </c>
      <c r="W11" s="694">
        <f>'Datu ievade'!V161</f>
        <v>0</v>
      </c>
      <c r="X11" s="694">
        <f>'Datu ievade'!W161</f>
        <v>0</v>
      </c>
      <c r="Y11" s="694">
        <f>'Datu ievade'!X161</f>
        <v>0</v>
      </c>
      <c r="Z11" s="694">
        <f>'Datu ievade'!Y161</f>
        <v>0</v>
      </c>
      <c r="AA11" s="694">
        <f>'Datu ievade'!Z161</f>
        <v>0</v>
      </c>
      <c r="AB11" s="694">
        <f>'Datu ievade'!AA161</f>
        <v>0</v>
      </c>
      <c r="AC11" s="694">
        <f>'Datu ievade'!AB161</f>
        <v>0</v>
      </c>
      <c r="AD11" s="694">
        <f>'Datu ievade'!AC161</f>
        <v>0</v>
      </c>
      <c r="AE11" s="694">
        <f>'Datu ievade'!AD161</f>
        <v>0</v>
      </c>
      <c r="AF11" s="694">
        <f>'Datu ievade'!AE161</f>
        <v>0</v>
      </c>
      <c r="AG11" s="694">
        <f>'Datu ievade'!AF161</f>
        <v>0</v>
      </c>
      <c r="AH11" s="694">
        <f>'Datu ievade'!AG161</f>
        <v>0</v>
      </c>
      <c r="AI11" s="694">
        <f>'Datu ievade'!AH161</f>
        <v>0</v>
      </c>
      <c r="AJ11" s="694">
        <f>'Datu ievade'!AI161</f>
        <v>0</v>
      </c>
    </row>
    <row r="12" spans="1:36" s="4" customFormat="1" ht="12.75" x14ac:dyDescent="0.2">
      <c r="A12" s="90" t="s">
        <v>58</v>
      </c>
      <c r="B12" s="649" t="e">
        <f t="shared" ref="B12:AG12" si="1">SUM(B8:B11)</f>
        <v>#DIV/0!</v>
      </c>
      <c r="C12" s="649" t="e">
        <f t="shared" si="1"/>
        <v>#DIV/0!</v>
      </c>
      <c r="D12" s="649" t="e">
        <f t="shared" si="1"/>
        <v>#DIV/0!</v>
      </c>
      <c r="E12" s="649" t="e">
        <f>SUM(E8:E11)</f>
        <v>#DIV/0!</v>
      </c>
      <c r="F12" s="649" t="e">
        <f t="shared" si="1"/>
        <v>#DIV/0!</v>
      </c>
      <c r="G12" s="648" t="e">
        <f t="shared" si="1"/>
        <v>#DIV/0!</v>
      </c>
      <c r="H12" s="648" t="e">
        <f t="shared" si="1"/>
        <v>#DIV/0!</v>
      </c>
      <c r="I12" s="648" t="e">
        <f t="shared" si="1"/>
        <v>#DIV/0!</v>
      </c>
      <c r="J12" s="648" t="e">
        <f t="shared" si="1"/>
        <v>#DIV/0!</v>
      </c>
      <c r="K12" s="648" t="e">
        <f t="shared" si="1"/>
        <v>#DIV/0!</v>
      </c>
      <c r="L12" s="648" t="e">
        <f t="shared" si="1"/>
        <v>#DIV/0!</v>
      </c>
      <c r="M12" s="648" t="e">
        <f t="shared" si="1"/>
        <v>#DIV/0!</v>
      </c>
      <c r="N12" s="648" t="e">
        <f t="shared" si="1"/>
        <v>#DIV/0!</v>
      </c>
      <c r="O12" s="648" t="e">
        <f t="shared" si="1"/>
        <v>#DIV/0!</v>
      </c>
      <c r="P12" s="648" t="e">
        <f t="shared" si="1"/>
        <v>#DIV/0!</v>
      </c>
      <c r="Q12" s="648" t="e">
        <f t="shared" si="1"/>
        <v>#DIV/0!</v>
      </c>
      <c r="R12" s="648" t="e">
        <f t="shared" si="1"/>
        <v>#DIV/0!</v>
      </c>
      <c r="S12" s="648" t="e">
        <f t="shared" si="1"/>
        <v>#DIV/0!</v>
      </c>
      <c r="T12" s="648" t="e">
        <f t="shared" si="1"/>
        <v>#DIV/0!</v>
      </c>
      <c r="U12" s="648" t="e">
        <f t="shared" si="1"/>
        <v>#DIV/0!</v>
      </c>
      <c r="V12" s="648" t="e">
        <f t="shared" si="1"/>
        <v>#DIV/0!</v>
      </c>
      <c r="W12" s="648" t="e">
        <f t="shared" si="1"/>
        <v>#DIV/0!</v>
      </c>
      <c r="X12" s="648" t="e">
        <f t="shared" si="1"/>
        <v>#DIV/0!</v>
      </c>
      <c r="Y12" s="648" t="e">
        <f t="shared" si="1"/>
        <v>#DIV/0!</v>
      </c>
      <c r="Z12" s="648" t="e">
        <f t="shared" si="1"/>
        <v>#DIV/0!</v>
      </c>
      <c r="AA12" s="648" t="e">
        <f t="shared" si="1"/>
        <v>#DIV/0!</v>
      </c>
      <c r="AB12" s="648" t="e">
        <f t="shared" si="1"/>
        <v>#DIV/0!</v>
      </c>
      <c r="AC12" s="648" t="e">
        <f t="shared" si="1"/>
        <v>#DIV/0!</v>
      </c>
      <c r="AD12" s="648" t="e">
        <f t="shared" si="1"/>
        <v>#DIV/0!</v>
      </c>
      <c r="AE12" s="648" t="e">
        <f t="shared" si="1"/>
        <v>#DIV/0!</v>
      </c>
      <c r="AF12" s="648" t="e">
        <f t="shared" si="1"/>
        <v>#DIV/0!</v>
      </c>
      <c r="AG12" s="648" t="e">
        <f t="shared" si="1"/>
        <v>#DIV/0!</v>
      </c>
      <c r="AH12" s="648" t="e">
        <f>SUM(AH8:AH11)</f>
        <v>#DIV/0!</v>
      </c>
      <c r="AI12" s="648" t="e">
        <f>SUM(AI8:AI11)</f>
        <v>#DIV/0!</v>
      </c>
      <c r="AJ12" s="648" t="e">
        <f>SUM(AJ8:AJ11)</f>
        <v>#DIV/0!</v>
      </c>
    </row>
    <row r="13" spans="1:36" s="4" customFormat="1" ht="12.75" x14ac:dyDescent="0.2">
      <c r="A13" s="90" t="s">
        <v>59</v>
      </c>
      <c r="B13" s="647"/>
      <c r="C13" s="647"/>
      <c r="D13" s="647"/>
      <c r="E13" s="647"/>
      <c r="F13" s="647"/>
      <c r="G13" s="667"/>
      <c r="H13" s="667"/>
      <c r="I13" s="667"/>
      <c r="J13" s="667"/>
      <c r="K13" s="667"/>
      <c r="L13" s="667"/>
      <c r="M13" s="667"/>
      <c r="N13" s="667"/>
      <c r="O13" s="667"/>
      <c r="P13" s="667"/>
      <c r="Q13" s="667"/>
      <c r="R13" s="667"/>
      <c r="S13" s="667"/>
      <c r="T13" s="667"/>
      <c r="U13" s="667"/>
      <c r="V13" s="667"/>
      <c r="W13" s="667"/>
      <c r="X13" s="667"/>
      <c r="Y13" s="667"/>
      <c r="Z13" s="667"/>
      <c r="AA13" s="667"/>
      <c r="AB13" s="667"/>
      <c r="AC13" s="667"/>
      <c r="AD13" s="667"/>
      <c r="AE13" s="667"/>
      <c r="AF13" s="667"/>
      <c r="AG13" s="667"/>
      <c r="AH13" s="667"/>
      <c r="AI13" s="667"/>
      <c r="AJ13" s="667"/>
    </row>
    <row r="14" spans="1:36" s="4" customFormat="1" ht="12.75" x14ac:dyDescent="0.2">
      <c r="A14" s="88" t="s">
        <v>60</v>
      </c>
      <c r="B14" s="647">
        <f>-Aprekini!B157</f>
        <v>0</v>
      </c>
      <c r="C14" s="647">
        <f>-Aprekini!C157</f>
        <v>0</v>
      </c>
      <c r="D14" s="647">
        <f>-Aprekini!D157</f>
        <v>0</v>
      </c>
      <c r="E14" s="647">
        <f>-Aprekini!E157</f>
        <v>0</v>
      </c>
      <c r="F14" s="647">
        <f>-Aprekini!F157</f>
        <v>0</v>
      </c>
      <c r="G14" s="667">
        <f>-Aprekini!G157</f>
        <v>0</v>
      </c>
      <c r="H14" s="667">
        <f>-Aprekini!H157</f>
        <v>0</v>
      </c>
      <c r="I14" s="667">
        <f>-Aprekini!I157</f>
        <v>0</v>
      </c>
      <c r="J14" s="667">
        <f>-Aprekini!J157</f>
        <v>0</v>
      </c>
      <c r="K14" s="667">
        <f>-Aprekini!K157</f>
        <v>0</v>
      </c>
      <c r="L14" s="667">
        <f>-Aprekini!L157</f>
        <v>0</v>
      </c>
      <c r="M14" s="667">
        <f>-Aprekini!M157</f>
        <v>0</v>
      </c>
      <c r="N14" s="667">
        <f>-Aprekini!N157</f>
        <v>0</v>
      </c>
      <c r="O14" s="667">
        <f>-Aprekini!O157</f>
        <v>0</v>
      </c>
      <c r="P14" s="667">
        <f>-Aprekini!P157</f>
        <v>0</v>
      </c>
      <c r="Q14" s="667">
        <f>-Aprekini!Q157</f>
        <v>0</v>
      </c>
      <c r="R14" s="667">
        <f>-Aprekini!R157</f>
        <v>0</v>
      </c>
      <c r="S14" s="667">
        <f>-Aprekini!S157</f>
        <v>0</v>
      </c>
      <c r="T14" s="667">
        <f>-Aprekini!T157</f>
        <v>0</v>
      </c>
      <c r="U14" s="667">
        <f>-Aprekini!U157</f>
        <v>0</v>
      </c>
      <c r="V14" s="667">
        <f>-Aprekini!V157</f>
        <v>0</v>
      </c>
      <c r="W14" s="667">
        <f>-Aprekini!W157</f>
        <v>0</v>
      </c>
      <c r="X14" s="667">
        <f>-Aprekini!X157</f>
        <v>0</v>
      </c>
      <c r="Y14" s="667">
        <f>-Aprekini!Y157</f>
        <v>0</v>
      </c>
      <c r="Z14" s="667">
        <f>-Aprekini!Z157</f>
        <v>0</v>
      </c>
      <c r="AA14" s="667">
        <f>-Aprekini!AA157</f>
        <v>0</v>
      </c>
      <c r="AB14" s="667">
        <f>-Aprekini!AB157</f>
        <v>0</v>
      </c>
      <c r="AC14" s="667">
        <f>-Aprekini!AC157</f>
        <v>0</v>
      </c>
      <c r="AD14" s="667">
        <f>-Aprekini!AD157</f>
        <v>0</v>
      </c>
      <c r="AE14" s="667">
        <f>-Aprekini!AE157</f>
        <v>0</v>
      </c>
      <c r="AF14" s="667">
        <f>-Aprekini!AF157</f>
        <v>0</v>
      </c>
      <c r="AG14" s="667">
        <f>-Aprekini!AG157</f>
        <v>0</v>
      </c>
      <c r="AH14" s="667">
        <f>-Aprekini!AH157</f>
        <v>0</v>
      </c>
      <c r="AI14" s="667">
        <f>-Aprekini!AI157</f>
        <v>0</v>
      </c>
      <c r="AJ14" s="667">
        <f>-Aprekini!AJ157</f>
        <v>0</v>
      </c>
    </row>
    <row r="15" spans="1:36" s="4" customFormat="1" ht="12.75" x14ac:dyDescent="0.2">
      <c r="A15" s="90" t="s">
        <v>61</v>
      </c>
      <c r="B15" s="649">
        <f t="shared" ref="B15:AG15" si="2">SUM(B14:B14)</f>
        <v>0</v>
      </c>
      <c r="C15" s="649">
        <f t="shared" si="2"/>
        <v>0</v>
      </c>
      <c r="D15" s="649">
        <f t="shared" si="2"/>
        <v>0</v>
      </c>
      <c r="E15" s="649">
        <f t="shared" si="2"/>
        <v>0</v>
      </c>
      <c r="F15" s="649">
        <f t="shared" si="2"/>
        <v>0</v>
      </c>
      <c r="G15" s="648">
        <f t="shared" si="2"/>
        <v>0</v>
      </c>
      <c r="H15" s="648">
        <f t="shared" si="2"/>
        <v>0</v>
      </c>
      <c r="I15" s="648">
        <f t="shared" si="2"/>
        <v>0</v>
      </c>
      <c r="J15" s="648">
        <f t="shared" si="2"/>
        <v>0</v>
      </c>
      <c r="K15" s="648">
        <f t="shared" si="2"/>
        <v>0</v>
      </c>
      <c r="L15" s="648">
        <f t="shared" si="2"/>
        <v>0</v>
      </c>
      <c r="M15" s="648">
        <f t="shared" si="2"/>
        <v>0</v>
      </c>
      <c r="N15" s="648">
        <f t="shared" si="2"/>
        <v>0</v>
      </c>
      <c r="O15" s="648">
        <f t="shared" si="2"/>
        <v>0</v>
      </c>
      <c r="P15" s="648">
        <f t="shared" si="2"/>
        <v>0</v>
      </c>
      <c r="Q15" s="648">
        <f t="shared" si="2"/>
        <v>0</v>
      </c>
      <c r="R15" s="648">
        <f t="shared" si="2"/>
        <v>0</v>
      </c>
      <c r="S15" s="648">
        <f t="shared" si="2"/>
        <v>0</v>
      </c>
      <c r="T15" s="648">
        <f t="shared" si="2"/>
        <v>0</v>
      </c>
      <c r="U15" s="648">
        <f t="shared" si="2"/>
        <v>0</v>
      </c>
      <c r="V15" s="648">
        <f t="shared" si="2"/>
        <v>0</v>
      </c>
      <c r="W15" s="648">
        <f t="shared" si="2"/>
        <v>0</v>
      </c>
      <c r="X15" s="648">
        <f t="shared" si="2"/>
        <v>0</v>
      </c>
      <c r="Y15" s="648">
        <f t="shared" si="2"/>
        <v>0</v>
      </c>
      <c r="Z15" s="648">
        <f t="shared" si="2"/>
        <v>0</v>
      </c>
      <c r="AA15" s="648">
        <f t="shared" si="2"/>
        <v>0</v>
      </c>
      <c r="AB15" s="648">
        <f t="shared" si="2"/>
        <v>0</v>
      </c>
      <c r="AC15" s="648">
        <f t="shared" si="2"/>
        <v>0</v>
      </c>
      <c r="AD15" s="648">
        <f t="shared" si="2"/>
        <v>0</v>
      </c>
      <c r="AE15" s="648">
        <f t="shared" si="2"/>
        <v>0</v>
      </c>
      <c r="AF15" s="648">
        <f t="shared" si="2"/>
        <v>0</v>
      </c>
      <c r="AG15" s="648">
        <f t="shared" si="2"/>
        <v>0</v>
      </c>
      <c r="AH15" s="648">
        <f>SUM(AH14:AH14)</f>
        <v>0</v>
      </c>
      <c r="AI15" s="648">
        <f>SUM(AI14:AI14)</f>
        <v>0</v>
      </c>
      <c r="AJ15" s="648">
        <f>SUM(AJ14:AJ14)</f>
        <v>0</v>
      </c>
    </row>
    <row r="16" spans="1:36" s="4" customFormat="1" ht="12.75" x14ac:dyDescent="0.2">
      <c r="A16" s="90" t="s">
        <v>62</v>
      </c>
      <c r="B16" s="649"/>
      <c r="C16" s="649"/>
      <c r="D16" s="649"/>
      <c r="E16" s="649"/>
      <c r="F16" s="649"/>
      <c r="G16" s="648"/>
      <c r="H16" s="648"/>
      <c r="I16" s="648"/>
      <c r="J16" s="648"/>
      <c r="K16" s="648"/>
      <c r="L16" s="648"/>
      <c r="M16" s="648"/>
      <c r="N16" s="648"/>
      <c r="O16" s="648"/>
      <c r="P16" s="648"/>
      <c r="Q16" s="648"/>
      <c r="R16" s="648"/>
      <c r="S16" s="648"/>
      <c r="T16" s="648"/>
      <c r="U16" s="648"/>
      <c r="V16" s="648"/>
      <c r="W16" s="648"/>
      <c r="X16" s="648"/>
      <c r="Y16" s="648"/>
      <c r="Z16" s="648"/>
      <c r="AA16" s="648"/>
      <c r="AB16" s="648"/>
      <c r="AC16" s="648"/>
      <c r="AD16" s="648"/>
      <c r="AE16" s="648"/>
      <c r="AF16" s="648"/>
      <c r="AG16" s="648"/>
      <c r="AH16" s="648"/>
      <c r="AI16" s="648"/>
      <c r="AJ16" s="648"/>
    </row>
    <row r="17" spans="1:36" s="7" customFormat="1" ht="12.75" x14ac:dyDescent="0.2">
      <c r="A17" s="88" t="s">
        <v>63</v>
      </c>
      <c r="B17" s="647" t="e">
        <f t="shared" ref="B17:AH17" si="3">SUM(B18:B20)</f>
        <v>#DIV/0!</v>
      </c>
      <c r="C17" s="647" t="e">
        <f t="shared" si="3"/>
        <v>#DIV/0!</v>
      </c>
      <c r="D17" s="647" t="e">
        <f t="shared" si="3"/>
        <v>#DIV/0!</v>
      </c>
      <c r="E17" s="647" t="e">
        <f t="shared" si="3"/>
        <v>#DIV/0!</v>
      </c>
      <c r="F17" s="647" t="e">
        <f t="shared" si="3"/>
        <v>#DIV/0!</v>
      </c>
      <c r="G17" s="668" t="e">
        <f t="shared" si="3"/>
        <v>#DIV/0!</v>
      </c>
      <c r="H17" s="668" t="e">
        <f t="shared" si="3"/>
        <v>#DIV/0!</v>
      </c>
      <c r="I17" s="668" t="e">
        <f t="shared" si="3"/>
        <v>#DIV/0!</v>
      </c>
      <c r="J17" s="668" t="e">
        <f t="shared" si="3"/>
        <v>#DIV/0!</v>
      </c>
      <c r="K17" s="668" t="e">
        <f t="shared" si="3"/>
        <v>#DIV/0!</v>
      </c>
      <c r="L17" s="668" t="e">
        <f t="shared" si="3"/>
        <v>#DIV/0!</v>
      </c>
      <c r="M17" s="668" t="e">
        <f t="shared" si="3"/>
        <v>#DIV/0!</v>
      </c>
      <c r="N17" s="668" t="e">
        <f t="shared" si="3"/>
        <v>#DIV/0!</v>
      </c>
      <c r="O17" s="668" t="e">
        <f t="shared" si="3"/>
        <v>#DIV/0!</v>
      </c>
      <c r="P17" s="668" t="e">
        <f t="shared" si="3"/>
        <v>#DIV/0!</v>
      </c>
      <c r="Q17" s="668" t="e">
        <f t="shared" si="3"/>
        <v>#DIV/0!</v>
      </c>
      <c r="R17" s="668" t="e">
        <f t="shared" si="3"/>
        <v>#DIV/0!</v>
      </c>
      <c r="S17" s="668" t="e">
        <f t="shared" si="3"/>
        <v>#DIV/0!</v>
      </c>
      <c r="T17" s="668" t="e">
        <f t="shared" si="3"/>
        <v>#DIV/0!</v>
      </c>
      <c r="U17" s="668" t="e">
        <f t="shared" si="3"/>
        <v>#DIV/0!</v>
      </c>
      <c r="V17" s="668" t="e">
        <f t="shared" si="3"/>
        <v>#DIV/0!</v>
      </c>
      <c r="W17" s="668" t="e">
        <f t="shared" si="3"/>
        <v>#DIV/0!</v>
      </c>
      <c r="X17" s="668" t="e">
        <f t="shared" si="3"/>
        <v>#DIV/0!</v>
      </c>
      <c r="Y17" s="668" t="e">
        <f t="shared" si="3"/>
        <v>#DIV/0!</v>
      </c>
      <c r="Z17" s="668" t="e">
        <f t="shared" si="3"/>
        <v>#DIV/0!</v>
      </c>
      <c r="AA17" s="668" t="e">
        <f t="shared" si="3"/>
        <v>#DIV/0!</v>
      </c>
      <c r="AB17" s="668" t="e">
        <f t="shared" si="3"/>
        <v>#DIV/0!</v>
      </c>
      <c r="AC17" s="668" t="e">
        <f t="shared" si="3"/>
        <v>#DIV/0!</v>
      </c>
      <c r="AD17" s="668" t="e">
        <f t="shared" si="3"/>
        <v>#DIV/0!</v>
      </c>
      <c r="AE17" s="668" t="e">
        <f t="shared" si="3"/>
        <v>#DIV/0!</v>
      </c>
      <c r="AF17" s="668" t="e">
        <f t="shared" si="3"/>
        <v>#DIV/0!</v>
      </c>
      <c r="AG17" s="668" t="e">
        <f t="shared" si="3"/>
        <v>#DIV/0!</v>
      </c>
      <c r="AH17" s="668" t="e">
        <f t="shared" si="3"/>
        <v>#DIV/0!</v>
      </c>
      <c r="AI17" s="668" t="e">
        <f>SUM(AI18:AI20)</f>
        <v>#DIV/0!</v>
      </c>
      <c r="AJ17" s="668" t="e">
        <f>SUM(AJ18:AJ20)</f>
        <v>#DIV/0!</v>
      </c>
    </row>
    <row r="18" spans="1:36" s="7" customFormat="1" ht="12.75" x14ac:dyDescent="0.2">
      <c r="A18" s="91" t="str">
        <f>Aprekini!A164</f>
        <v>3.4. Valsts budžeta dotācija</v>
      </c>
      <c r="B18" s="647">
        <f>Aprekini!B164</f>
        <v>0</v>
      </c>
      <c r="C18" s="647">
        <f>Aprekini!C164</f>
        <v>0</v>
      </c>
      <c r="D18" s="647">
        <f>Aprekini!D164</f>
        <v>0</v>
      </c>
      <c r="E18" s="647">
        <f>Aprekini!E164</f>
        <v>0</v>
      </c>
      <c r="F18" s="647">
        <f>Aprekini!F164</f>
        <v>0</v>
      </c>
      <c r="G18" s="668">
        <f>Aprekini!G164</f>
        <v>0</v>
      </c>
      <c r="H18" s="668">
        <f>Aprekini!H164</f>
        <v>0</v>
      </c>
      <c r="I18" s="668">
        <f>Aprekini!I164</f>
        <v>0</v>
      </c>
      <c r="J18" s="668">
        <f>Aprekini!J164</f>
        <v>0</v>
      </c>
      <c r="K18" s="668">
        <f>Aprekini!K164</f>
        <v>0</v>
      </c>
      <c r="L18" s="668">
        <f>Aprekini!L164</f>
        <v>0</v>
      </c>
      <c r="M18" s="668">
        <f>Aprekini!M164</f>
        <v>0</v>
      </c>
      <c r="N18" s="668">
        <f>Aprekini!N164</f>
        <v>0</v>
      </c>
      <c r="O18" s="668">
        <f>Aprekini!O164</f>
        <v>0</v>
      </c>
      <c r="P18" s="668">
        <f>Aprekini!P164</f>
        <v>0</v>
      </c>
      <c r="Q18" s="668">
        <f>Aprekini!Q164</f>
        <v>0</v>
      </c>
      <c r="R18" s="668">
        <f>Aprekini!R164</f>
        <v>0</v>
      </c>
      <c r="S18" s="668">
        <f>Aprekini!S164</f>
        <v>0</v>
      </c>
      <c r="T18" s="668">
        <f>Aprekini!T164</f>
        <v>0</v>
      </c>
      <c r="U18" s="668">
        <f>Aprekini!U164</f>
        <v>0</v>
      </c>
      <c r="V18" s="668">
        <f>Aprekini!V164</f>
        <v>0</v>
      </c>
      <c r="W18" s="668">
        <f>Aprekini!W164</f>
        <v>0</v>
      </c>
      <c r="X18" s="668">
        <f>Aprekini!X164</f>
        <v>0</v>
      </c>
      <c r="Y18" s="668">
        <f>Aprekini!Y164</f>
        <v>0</v>
      </c>
      <c r="Z18" s="668">
        <f>Aprekini!Z164</f>
        <v>0</v>
      </c>
      <c r="AA18" s="668">
        <f>Aprekini!AA164</f>
        <v>0</v>
      </c>
      <c r="AB18" s="668">
        <f>Aprekini!AB164</f>
        <v>0</v>
      </c>
      <c r="AC18" s="668">
        <f>Aprekini!AC164</f>
        <v>0</v>
      </c>
      <c r="AD18" s="668">
        <f>Aprekini!AD164</f>
        <v>0</v>
      </c>
      <c r="AE18" s="668">
        <f>Aprekini!AE164</f>
        <v>0</v>
      </c>
      <c r="AF18" s="668">
        <f>Aprekini!AF164</f>
        <v>0</v>
      </c>
      <c r="AG18" s="668">
        <f>Aprekini!AG164</f>
        <v>0</v>
      </c>
      <c r="AH18" s="668">
        <f>Aprekini!AH164</f>
        <v>0</v>
      </c>
      <c r="AI18" s="668">
        <f>Aprekini!AI164</f>
        <v>0</v>
      </c>
      <c r="AJ18" s="668">
        <f>Aprekini!AJ164</f>
        <v>0</v>
      </c>
    </row>
    <row r="19" spans="1:36" s="7" customFormat="1" ht="12.75" x14ac:dyDescent="0.2">
      <c r="A19" s="91" t="str">
        <f>Aprekini!A167</f>
        <v>3.7. KF līdzfinansējums</v>
      </c>
      <c r="B19" s="647" t="e">
        <f>Aprekini!B167</f>
        <v>#DIV/0!</v>
      </c>
      <c r="C19" s="647" t="e">
        <f>Aprekini!C167</f>
        <v>#DIV/0!</v>
      </c>
      <c r="D19" s="647" t="e">
        <f>Aprekini!D167</f>
        <v>#DIV/0!</v>
      </c>
      <c r="E19" s="647" t="e">
        <f>Aprekini!E167</f>
        <v>#DIV/0!</v>
      </c>
      <c r="F19" s="647" t="e">
        <f>Aprekini!F167</f>
        <v>#DIV/0!</v>
      </c>
      <c r="G19" s="668" t="e">
        <f>Aprekini!G167</f>
        <v>#DIV/0!</v>
      </c>
      <c r="H19" s="668" t="e">
        <f>Aprekini!H167</f>
        <v>#DIV/0!</v>
      </c>
      <c r="I19" s="668" t="e">
        <f>Aprekini!I167</f>
        <v>#DIV/0!</v>
      </c>
      <c r="J19" s="668" t="e">
        <f>Aprekini!J167</f>
        <v>#DIV/0!</v>
      </c>
      <c r="K19" s="668" t="e">
        <f>Aprekini!K167</f>
        <v>#DIV/0!</v>
      </c>
      <c r="L19" s="668" t="e">
        <f>Aprekini!L167</f>
        <v>#DIV/0!</v>
      </c>
      <c r="M19" s="668" t="e">
        <f>Aprekini!M167</f>
        <v>#DIV/0!</v>
      </c>
      <c r="N19" s="668" t="e">
        <f>Aprekini!N167</f>
        <v>#DIV/0!</v>
      </c>
      <c r="O19" s="668" t="e">
        <f>Aprekini!O167</f>
        <v>#DIV/0!</v>
      </c>
      <c r="P19" s="668" t="e">
        <f>Aprekini!P167</f>
        <v>#DIV/0!</v>
      </c>
      <c r="Q19" s="668" t="e">
        <f>Aprekini!Q167</f>
        <v>#DIV/0!</v>
      </c>
      <c r="R19" s="668" t="e">
        <f>Aprekini!R167</f>
        <v>#DIV/0!</v>
      </c>
      <c r="S19" s="668" t="e">
        <f>Aprekini!S167</f>
        <v>#DIV/0!</v>
      </c>
      <c r="T19" s="668" t="e">
        <f>Aprekini!T167</f>
        <v>#DIV/0!</v>
      </c>
      <c r="U19" s="668" t="e">
        <f>Aprekini!U167</f>
        <v>#DIV/0!</v>
      </c>
      <c r="V19" s="668" t="e">
        <f>Aprekini!V167</f>
        <v>#DIV/0!</v>
      </c>
      <c r="W19" s="668" t="e">
        <f>Aprekini!W167</f>
        <v>#DIV/0!</v>
      </c>
      <c r="X19" s="668" t="e">
        <f>Aprekini!X167</f>
        <v>#DIV/0!</v>
      </c>
      <c r="Y19" s="668" t="e">
        <f>Aprekini!Y167</f>
        <v>#DIV/0!</v>
      </c>
      <c r="Z19" s="668" t="e">
        <f>Aprekini!Z167</f>
        <v>#DIV/0!</v>
      </c>
      <c r="AA19" s="668" t="e">
        <f>Aprekini!AA167</f>
        <v>#DIV/0!</v>
      </c>
      <c r="AB19" s="668" t="e">
        <f>Aprekini!AB167</f>
        <v>#DIV/0!</v>
      </c>
      <c r="AC19" s="668" t="e">
        <f>Aprekini!AC167</f>
        <v>#DIV/0!</v>
      </c>
      <c r="AD19" s="668" t="e">
        <f>Aprekini!AD167</f>
        <v>#DIV/0!</v>
      </c>
      <c r="AE19" s="668" t="e">
        <f>Aprekini!AE167</f>
        <v>#DIV/0!</v>
      </c>
      <c r="AF19" s="668" t="e">
        <f>Aprekini!AF167</f>
        <v>#DIV/0!</v>
      </c>
      <c r="AG19" s="668" t="e">
        <f>Aprekini!AG167</f>
        <v>#DIV/0!</v>
      </c>
      <c r="AH19" s="668" t="e">
        <f>Aprekini!AH167</f>
        <v>#DIV/0!</v>
      </c>
      <c r="AI19" s="668" t="e">
        <f>Aprekini!AI167</f>
        <v>#DIV/0!</v>
      </c>
      <c r="AJ19" s="668" t="e">
        <f>Aprekini!AJ167</f>
        <v>#DIV/0!</v>
      </c>
    </row>
    <row r="20" spans="1:36" s="7" customFormat="1" ht="12.75" x14ac:dyDescent="0.2">
      <c r="A20" s="91" t="str">
        <f>Aprekini!A163</f>
        <v>6.3. Aizņēmumi</v>
      </c>
      <c r="B20" s="647">
        <f>Aprekini!B163</f>
        <v>0</v>
      </c>
      <c r="C20" s="647">
        <f>Aprekini!C163</f>
        <v>0</v>
      </c>
      <c r="D20" s="647">
        <f>Aprekini!D163</f>
        <v>0</v>
      </c>
      <c r="E20" s="647">
        <f>Aprekini!E163</f>
        <v>0</v>
      </c>
      <c r="F20" s="647">
        <f>Aprekini!F163</f>
        <v>0</v>
      </c>
      <c r="G20" s="647">
        <f>Aprekini!G163</f>
        <v>0</v>
      </c>
      <c r="H20" s="647">
        <f>Aprekini!H163</f>
        <v>0</v>
      </c>
      <c r="I20" s="647">
        <f>Aprekini!I163</f>
        <v>0</v>
      </c>
      <c r="J20" s="647">
        <f>Aprekini!J163</f>
        <v>0</v>
      </c>
      <c r="K20" s="647">
        <f>Aprekini!K163</f>
        <v>0</v>
      </c>
      <c r="L20" s="647">
        <f>Aprekini!L163</f>
        <v>0</v>
      </c>
      <c r="M20" s="647">
        <f>Aprekini!M163</f>
        <v>0</v>
      </c>
      <c r="N20" s="647">
        <f>Aprekini!N163</f>
        <v>0</v>
      </c>
      <c r="O20" s="647">
        <f>Aprekini!O163</f>
        <v>0</v>
      </c>
      <c r="P20" s="647">
        <f>Aprekini!P163</f>
        <v>0</v>
      </c>
      <c r="Q20" s="647">
        <f>Aprekini!Q163</f>
        <v>0</v>
      </c>
      <c r="R20" s="647">
        <f>Aprekini!R163</f>
        <v>0</v>
      </c>
      <c r="S20" s="647">
        <f>Aprekini!S163</f>
        <v>0</v>
      </c>
      <c r="T20" s="647">
        <f>Aprekini!T163</f>
        <v>0</v>
      </c>
      <c r="U20" s="647">
        <f>Aprekini!U163</f>
        <v>0</v>
      </c>
      <c r="V20" s="647">
        <f>Aprekini!V163</f>
        <v>0</v>
      </c>
      <c r="W20" s="647">
        <f>Aprekini!W163</f>
        <v>0</v>
      </c>
      <c r="X20" s="647">
        <f>Aprekini!X163</f>
        <v>0</v>
      </c>
      <c r="Y20" s="647">
        <f>Aprekini!Y163</f>
        <v>0</v>
      </c>
      <c r="Z20" s="647">
        <f>Aprekini!Z163</f>
        <v>0</v>
      </c>
      <c r="AA20" s="647">
        <f>Aprekini!AA163</f>
        <v>0</v>
      </c>
      <c r="AB20" s="647">
        <f>Aprekini!AB163</f>
        <v>0</v>
      </c>
      <c r="AC20" s="647">
        <f>Aprekini!AC163</f>
        <v>0</v>
      </c>
      <c r="AD20" s="647">
        <f>Aprekini!AD163</f>
        <v>0</v>
      </c>
      <c r="AE20" s="647">
        <f>Aprekini!AE163</f>
        <v>0</v>
      </c>
      <c r="AF20" s="647">
        <f>Aprekini!AF163</f>
        <v>0</v>
      </c>
      <c r="AG20" s="647">
        <f>Aprekini!AG163</f>
        <v>0</v>
      </c>
      <c r="AH20" s="647">
        <f>Aprekini!AH163</f>
        <v>0</v>
      </c>
      <c r="AI20" s="647">
        <f>Aprekini!AI163</f>
        <v>0</v>
      </c>
      <c r="AJ20" s="647">
        <f>Aprekini!AJ163</f>
        <v>0</v>
      </c>
    </row>
    <row r="21" spans="1:36" s="7" customFormat="1" ht="12.75" x14ac:dyDescent="0.2">
      <c r="A21" s="89" t="s">
        <v>411</v>
      </c>
      <c r="B21" s="647">
        <f>-(Aprekini!B266)</f>
        <v>0</v>
      </c>
      <c r="C21" s="647">
        <f>-(Aprekini!C266)</f>
        <v>0</v>
      </c>
      <c r="D21" s="647">
        <f>-(Aprekini!D266)</f>
        <v>0</v>
      </c>
      <c r="E21" s="647">
        <f>-(Aprekini!E266)</f>
        <v>0</v>
      </c>
      <c r="F21" s="647">
        <f>-(Aprekini!F266)</f>
        <v>0</v>
      </c>
      <c r="G21" s="668">
        <f>-(Aprekini!G266)</f>
        <v>0</v>
      </c>
      <c r="H21" s="668">
        <f>-(Aprekini!H266)</f>
        <v>0</v>
      </c>
      <c r="I21" s="668">
        <f>-(Aprekini!I266)</f>
        <v>0</v>
      </c>
      <c r="J21" s="668">
        <f>-(Aprekini!J266)</f>
        <v>0</v>
      </c>
      <c r="K21" s="668">
        <f>-(Aprekini!K266)</f>
        <v>0</v>
      </c>
      <c r="L21" s="668">
        <f>-(Aprekini!L266)</f>
        <v>0</v>
      </c>
      <c r="M21" s="668">
        <f>-(Aprekini!M266)</f>
        <v>0</v>
      </c>
      <c r="N21" s="668">
        <f>-(Aprekini!N266)</f>
        <v>0</v>
      </c>
      <c r="O21" s="668">
        <f>-(Aprekini!O266)</f>
        <v>0</v>
      </c>
      <c r="P21" s="668">
        <f>-(Aprekini!P266)</f>
        <v>0</v>
      </c>
      <c r="Q21" s="668">
        <f>-(Aprekini!Q266)</f>
        <v>0</v>
      </c>
      <c r="R21" s="668">
        <f>-(Aprekini!R266)</f>
        <v>0</v>
      </c>
      <c r="S21" s="668">
        <f>-(Aprekini!S266)</f>
        <v>0</v>
      </c>
      <c r="T21" s="668">
        <f>-(Aprekini!T266)</f>
        <v>0</v>
      </c>
      <c r="U21" s="668">
        <f>-(Aprekini!U266)</f>
        <v>0</v>
      </c>
      <c r="V21" s="668">
        <f>-(Aprekini!V266)</f>
        <v>0</v>
      </c>
      <c r="W21" s="668">
        <f>-(Aprekini!W266)</f>
        <v>0</v>
      </c>
      <c r="X21" s="668">
        <f>-(Aprekini!X266)</f>
        <v>0</v>
      </c>
      <c r="Y21" s="668">
        <f>-(Aprekini!Y266)</f>
        <v>0</v>
      </c>
      <c r="Z21" s="668">
        <f>-(Aprekini!Z266)</f>
        <v>0</v>
      </c>
      <c r="AA21" s="668">
        <f>-(Aprekini!AA266)</f>
        <v>0</v>
      </c>
      <c r="AB21" s="668">
        <f>-(Aprekini!AB266)</f>
        <v>0</v>
      </c>
      <c r="AC21" s="668">
        <f>-(Aprekini!AC266)</f>
        <v>0</v>
      </c>
      <c r="AD21" s="668">
        <f>-(Aprekini!AD266)</f>
        <v>0</v>
      </c>
      <c r="AE21" s="668">
        <f>-(Aprekini!AE266)</f>
        <v>0</v>
      </c>
      <c r="AF21" s="668">
        <f>-(Aprekini!AF266)</f>
        <v>0</v>
      </c>
      <c r="AG21" s="668">
        <f>-(Aprekini!AG266)</f>
        <v>0</v>
      </c>
      <c r="AH21" s="668">
        <f>-(Aprekini!AH266)</f>
        <v>0</v>
      </c>
      <c r="AI21" s="668">
        <f>-(Aprekini!AI266)</f>
        <v>0</v>
      </c>
      <c r="AJ21" s="668">
        <f>-(Aprekini!AJ266)</f>
        <v>0</v>
      </c>
    </row>
    <row r="22" spans="1:36" s="4" customFormat="1" ht="12.75" x14ac:dyDescent="0.2">
      <c r="A22" s="89" t="s">
        <v>64</v>
      </c>
      <c r="B22" s="649" t="e">
        <f t="shared" ref="B22:AH22" si="4">B17+B21</f>
        <v>#DIV/0!</v>
      </c>
      <c r="C22" s="649" t="e">
        <f t="shared" si="4"/>
        <v>#DIV/0!</v>
      </c>
      <c r="D22" s="649" t="e">
        <f t="shared" si="4"/>
        <v>#DIV/0!</v>
      </c>
      <c r="E22" s="649" t="e">
        <f t="shared" si="4"/>
        <v>#DIV/0!</v>
      </c>
      <c r="F22" s="649" t="e">
        <f t="shared" si="4"/>
        <v>#DIV/0!</v>
      </c>
      <c r="G22" s="648" t="e">
        <f t="shared" si="4"/>
        <v>#DIV/0!</v>
      </c>
      <c r="H22" s="648" t="e">
        <f t="shared" si="4"/>
        <v>#DIV/0!</v>
      </c>
      <c r="I22" s="648" t="e">
        <f t="shared" si="4"/>
        <v>#DIV/0!</v>
      </c>
      <c r="J22" s="648" t="e">
        <f t="shared" si="4"/>
        <v>#DIV/0!</v>
      </c>
      <c r="K22" s="648" t="e">
        <f t="shared" si="4"/>
        <v>#DIV/0!</v>
      </c>
      <c r="L22" s="648" t="e">
        <f t="shared" si="4"/>
        <v>#DIV/0!</v>
      </c>
      <c r="M22" s="648" t="e">
        <f t="shared" si="4"/>
        <v>#DIV/0!</v>
      </c>
      <c r="N22" s="648" t="e">
        <f t="shared" si="4"/>
        <v>#DIV/0!</v>
      </c>
      <c r="O22" s="648" t="e">
        <f t="shared" si="4"/>
        <v>#DIV/0!</v>
      </c>
      <c r="P22" s="648" t="e">
        <f t="shared" si="4"/>
        <v>#DIV/0!</v>
      </c>
      <c r="Q22" s="648" t="e">
        <f t="shared" si="4"/>
        <v>#DIV/0!</v>
      </c>
      <c r="R22" s="648" t="e">
        <f t="shared" si="4"/>
        <v>#DIV/0!</v>
      </c>
      <c r="S22" s="648" t="e">
        <f t="shared" si="4"/>
        <v>#DIV/0!</v>
      </c>
      <c r="T22" s="648" t="e">
        <f t="shared" si="4"/>
        <v>#DIV/0!</v>
      </c>
      <c r="U22" s="648" t="e">
        <f t="shared" si="4"/>
        <v>#DIV/0!</v>
      </c>
      <c r="V22" s="648" t="e">
        <f t="shared" si="4"/>
        <v>#DIV/0!</v>
      </c>
      <c r="W22" s="648" t="e">
        <f t="shared" si="4"/>
        <v>#DIV/0!</v>
      </c>
      <c r="X22" s="648" t="e">
        <f t="shared" si="4"/>
        <v>#DIV/0!</v>
      </c>
      <c r="Y22" s="648" t="e">
        <f t="shared" si="4"/>
        <v>#DIV/0!</v>
      </c>
      <c r="Z22" s="648" t="e">
        <f t="shared" si="4"/>
        <v>#DIV/0!</v>
      </c>
      <c r="AA22" s="648" t="e">
        <f t="shared" si="4"/>
        <v>#DIV/0!</v>
      </c>
      <c r="AB22" s="648" t="e">
        <f t="shared" si="4"/>
        <v>#DIV/0!</v>
      </c>
      <c r="AC22" s="648" t="e">
        <f t="shared" si="4"/>
        <v>#DIV/0!</v>
      </c>
      <c r="AD22" s="648" t="e">
        <f t="shared" si="4"/>
        <v>#DIV/0!</v>
      </c>
      <c r="AE22" s="648" t="e">
        <f t="shared" si="4"/>
        <v>#DIV/0!</v>
      </c>
      <c r="AF22" s="648" t="e">
        <f t="shared" si="4"/>
        <v>#DIV/0!</v>
      </c>
      <c r="AG22" s="648" t="e">
        <f t="shared" si="4"/>
        <v>#DIV/0!</v>
      </c>
      <c r="AH22" s="648" t="e">
        <f t="shared" si="4"/>
        <v>#DIV/0!</v>
      </c>
      <c r="AI22" s="648" t="e">
        <f>AI17+AI21</f>
        <v>#DIV/0!</v>
      </c>
      <c r="AJ22" s="648" t="e">
        <f>AJ17+AJ21</f>
        <v>#DIV/0!</v>
      </c>
    </row>
    <row r="23" spans="1:36" s="4" customFormat="1" ht="12.75" x14ac:dyDescent="0.2">
      <c r="A23" s="89" t="s">
        <v>250</v>
      </c>
      <c r="B23" s="649">
        <v>0</v>
      </c>
      <c r="C23" s="680">
        <f>'Datu ievade'!B157+'Datu ievade'!B154</f>
        <v>0</v>
      </c>
      <c r="D23" s="680">
        <f>'Datu ievade'!C157+'Datu ievade'!C154</f>
        <v>0</v>
      </c>
      <c r="E23" s="680">
        <f>'Datu ievade'!D157+'Datu ievade'!D154</f>
        <v>0</v>
      </c>
      <c r="F23" s="680">
        <f>'Datu ievade'!E157+'Datu ievade'!E154</f>
        <v>0</v>
      </c>
      <c r="G23" s="680">
        <f>'Datu ievade'!F157+'Datu ievade'!F154</f>
        <v>0</v>
      </c>
      <c r="H23" s="680">
        <f>'Datu ievade'!G157+'Datu ievade'!G154</f>
        <v>0</v>
      </c>
      <c r="I23" s="680">
        <f>'Datu ievade'!H157+'Datu ievade'!H154</f>
        <v>0</v>
      </c>
      <c r="J23" s="680">
        <f>'Datu ievade'!I157+'Datu ievade'!I154</f>
        <v>0</v>
      </c>
      <c r="K23" s="680">
        <f>'Datu ievade'!J157+'Datu ievade'!J154</f>
        <v>0</v>
      </c>
      <c r="L23" s="680">
        <f>'Datu ievade'!K157+'Datu ievade'!K154</f>
        <v>0</v>
      </c>
      <c r="M23" s="680">
        <f>'Datu ievade'!L157+'Datu ievade'!L154</f>
        <v>0</v>
      </c>
      <c r="N23" s="680">
        <f>'Datu ievade'!M157+'Datu ievade'!M154</f>
        <v>0</v>
      </c>
      <c r="O23" s="680">
        <f>'Datu ievade'!N157+'Datu ievade'!N154</f>
        <v>0</v>
      </c>
      <c r="P23" s="680">
        <f>'Datu ievade'!O157+'Datu ievade'!O154</f>
        <v>0</v>
      </c>
      <c r="Q23" s="680">
        <f>'Datu ievade'!P157+'Datu ievade'!P154</f>
        <v>0</v>
      </c>
      <c r="R23" s="680">
        <f>'Datu ievade'!Q157+'Datu ievade'!Q154</f>
        <v>0</v>
      </c>
      <c r="S23" s="680">
        <f>'Datu ievade'!R157+'Datu ievade'!R154</f>
        <v>0</v>
      </c>
      <c r="T23" s="680">
        <f>'Datu ievade'!S157+'Datu ievade'!S154</f>
        <v>0</v>
      </c>
      <c r="U23" s="680">
        <f>'Datu ievade'!T157+'Datu ievade'!T154</f>
        <v>0</v>
      </c>
      <c r="V23" s="680">
        <f>'Datu ievade'!U157+'Datu ievade'!U154</f>
        <v>0</v>
      </c>
      <c r="W23" s="680">
        <f>'Datu ievade'!V157+'Datu ievade'!V154</f>
        <v>0</v>
      </c>
      <c r="X23" s="680">
        <f>'Datu ievade'!W157+'Datu ievade'!W154</f>
        <v>0</v>
      </c>
      <c r="Y23" s="680">
        <f>'Datu ievade'!X157+'Datu ievade'!X154</f>
        <v>0</v>
      </c>
      <c r="Z23" s="680">
        <f>'Datu ievade'!Y157+'Datu ievade'!Y154</f>
        <v>0</v>
      </c>
      <c r="AA23" s="680">
        <f>'Datu ievade'!Z157+'Datu ievade'!Z154</f>
        <v>0</v>
      </c>
      <c r="AB23" s="680">
        <f>'Datu ievade'!AA157+'Datu ievade'!AA154</f>
        <v>0</v>
      </c>
      <c r="AC23" s="680">
        <f>'Datu ievade'!AB157+'Datu ievade'!AB154</f>
        <v>0</v>
      </c>
      <c r="AD23" s="680">
        <f>'Datu ievade'!AC157+'Datu ievade'!AC154</f>
        <v>0</v>
      </c>
      <c r="AE23" s="680">
        <f>'Datu ievade'!AD157+'Datu ievade'!AD154</f>
        <v>0</v>
      </c>
      <c r="AF23" s="680">
        <f>'Datu ievade'!AE157+'Datu ievade'!AE154</f>
        <v>0</v>
      </c>
      <c r="AG23" s="680">
        <f>'Datu ievade'!AF157+'Datu ievade'!AF154</f>
        <v>0</v>
      </c>
      <c r="AH23" s="680">
        <f>'Datu ievade'!AG157+'Datu ievade'!AG154</f>
        <v>0</v>
      </c>
      <c r="AI23" s="680">
        <f>'Datu ievade'!AH157+'Datu ievade'!AH154</f>
        <v>0</v>
      </c>
      <c r="AJ23" s="680">
        <f>'Datu ievade'!AI157+'Datu ievade'!AI154</f>
        <v>0</v>
      </c>
    </row>
    <row r="24" spans="1:36" s="4" customFormat="1" ht="25.5" x14ac:dyDescent="0.2">
      <c r="A24" s="92" t="s">
        <v>65</v>
      </c>
      <c r="B24" s="649" t="e">
        <f t="shared" ref="B24:AH24" si="5">SUM(B12,B15,B22,B23)</f>
        <v>#DIV/0!</v>
      </c>
      <c r="C24" s="649" t="e">
        <f t="shared" si="5"/>
        <v>#DIV/0!</v>
      </c>
      <c r="D24" s="649" t="e">
        <f t="shared" si="5"/>
        <v>#DIV/0!</v>
      </c>
      <c r="E24" s="649" t="e">
        <f t="shared" si="5"/>
        <v>#DIV/0!</v>
      </c>
      <c r="F24" s="649" t="e">
        <f t="shared" si="5"/>
        <v>#DIV/0!</v>
      </c>
      <c r="G24" s="648" t="e">
        <f t="shared" si="5"/>
        <v>#DIV/0!</v>
      </c>
      <c r="H24" s="648" t="e">
        <f t="shared" si="5"/>
        <v>#DIV/0!</v>
      </c>
      <c r="I24" s="648" t="e">
        <f t="shared" si="5"/>
        <v>#DIV/0!</v>
      </c>
      <c r="J24" s="648" t="e">
        <f t="shared" si="5"/>
        <v>#DIV/0!</v>
      </c>
      <c r="K24" s="648" t="e">
        <f t="shared" si="5"/>
        <v>#DIV/0!</v>
      </c>
      <c r="L24" s="648" t="e">
        <f t="shared" si="5"/>
        <v>#DIV/0!</v>
      </c>
      <c r="M24" s="648" t="e">
        <f t="shared" si="5"/>
        <v>#DIV/0!</v>
      </c>
      <c r="N24" s="648" t="e">
        <f t="shared" si="5"/>
        <v>#DIV/0!</v>
      </c>
      <c r="O24" s="648" t="e">
        <f t="shared" si="5"/>
        <v>#DIV/0!</v>
      </c>
      <c r="P24" s="648" t="e">
        <f t="shared" si="5"/>
        <v>#DIV/0!</v>
      </c>
      <c r="Q24" s="648" t="e">
        <f t="shared" si="5"/>
        <v>#DIV/0!</v>
      </c>
      <c r="R24" s="648" t="e">
        <f t="shared" si="5"/>
        <v>#DIV/0!</v>
      </c>
      <c r="S24" s="648" t="e">
        <f t="shared" si="5"/>
        <v>#DIV/0!</v>
      </c>
      <c r="T24" s="648" t="e">
        <f t="shared" si="5"/>
        <v>#DIV/0!</v>
      </c>
      <c r="U24" s="648" t="e">
        <f t="shared" si="5"/>
        <v>#DIV/0!</v>
      </c>
      <c r="V24" s="648" t="e">
        <f t="shared" si="5"/>
        <v>#DIV/0!</v>
      </c>
      <c r="W24" s="648" t="e">
        <f t="shared" si="5"/>
        <v>#DIV/0!</v>
      </c>
      <c r="X24" s="648" t="e">
        <f t="shared" si="5"/>
        <v>#DIV/0!</v>
      </c>
      <c r="Y24" s="648" t="e">
        <f t="shared" si="5"/>
        <v>#DIV/0!</v>
      </c>
      <c r="Z24" s="648" t="e">
        <f t="shared" si="5"/>
        <v>#DIV/0!</v>
      </c>
      <c r="AA24" s="648" t="e">
        <f t="shared" si="5"/>
        <v>#DIV/0!</v>
      </c>
      <c r="AB24" s="648" t="e">
        <f t="shared" si="5"/>
        <v>#DIV/0!</v>
      </c>
      <c r="AC24" s="648" t="e">
        <f t="shared" si="5"/>
        <v>#DIV/0!</v>
      </c>
      <c r="AD24" s="648" t="e">
        <f t="shared" si="5"/>
        <v>#DIV/0!</v>
      </c>
      <c r="AE24" s="648" t="e">
        <f t="shared" si="5"/>
        <v>#DIV/0!</v>
      </c>
      <c r="AF24" s="648" t="e">
        <f t="shared" si="5"/>
        <v>#DIV/0!</v>
      </c>
      <c r="AG24" s="648" t="e">
        <f t="shared" si="5"/>
        <v>#DIV/0!</v>
      </c>
      <c r="AH24" s="648" t="e">
        <f t="shared" si="5"/>
        <v>#DIV/0!</v>
      </c>
      <c r="AI24" s="648" t="e">
        <f>SUM(AI12,AI15,AI22,AI23)</f>
        <v>#DIV/0!</v>
      </c>
      <c r="AJ24" s="648" t="e">
        <f>SUM(AJ12,AJ15,AJ22,AJ23)</f>
        <v>#DIV/0!</v>
      </c>
    </row>
    <row r="25" spans="1:36" s="4" customFormat="1" ht="25.5" x14ac:dyDescent="0.2">
      <c r="A25" s="92" t="s">
        <v>66</v>
      </c>
      <c r="B25" s="649" t="e">
        <f>B24+'Datu ievade'!B171</f>
        <v>#DIV/0!</v>
      </c>
      <c r="C25" s="649" t="e">
        <f>C24+B25</f>
        <v>#DIV/0!</v>
      </c>
      <c r="D25" s="649" t="e">
        <f t="shared" ref="D25:AH25" si="6">D24+C25</f>
        <v>#DIV/0!</v>
      </c>
      <c r="E25" s="649" t="e">
        <f t="shared" si="6"/>
        <v>#DIV/0!</v>
      </c>
      <c r="F25" s="649" t="e">
        <f t="shared" si="6"/>
        <v>#DIV/0!</v>
      </c>
      <c r="G25" s="648" t="e">
        <f t="shared" si="6"/>
        <v>#DIV/0!</v>
      </c>
      <c r="H25" s="648" t="e">
        <f t="shared" si="6"/>
        <v>#DIV/0!</v>
      </c>
      <c r="I25" s="648" t="e">
        <f t="shared" si="6"/>
        <v>#DIV/0!</v>
      </c>
      <c r="J25" s="648" t="e">
        <f t="shared" si="6"/>
        <v>#DIV/0!</v>
      </c>
      <c r="K25" s="648" t="e">
        <f t="shared" si="6"/>
        <v>#DIV/0!</v>
      </c>
      <c r="L25" s="648" t="e">
        <f t="shared" si="6"/>
        <v>#DIV/0!</v>
      </c>
      <c r="M25" s="648" t="e">
        <f t="shared" si="6"/>
        <v>#DIV/0!</v>
      </c>
      <c r="N25" s="648" t="e">
        <f t="shared" si="6"/>
        <v>#DIV/0!</v>
      </c>
      <c r="O25" s="648" t="e">
        <f t="shared" si="6"/>
        <v>#DIV/0!</v>
      </c>
      <c r="P25" s="648" t="e">
        <f t="shared" si="6"/>
        <v>#DIV/0!</v>
      </c>
      <c r="Q25" s="648" t="e">
        <f t="shared" si="6"/>
        <v>#DIV/0!</v>
      </c>
      <c r="R25" s="648" t="e">
        <f t="shared" si="6"/>
        <v>#DIV/0!</v>
      </c>
      <c r="S25" s="648" t="e">
        <f t="shared" si="6"/>
        <v>#DIV/0!</v>
      </c>
      <c r="T25" s="648" t="e">
        <f t="shared" si="6"/>
        <v>#DIV/0!</v>
      </c>
      <c r="U25" s="648" t="e">
        <f t="shared" si="6"/>
        <v>#DIV/0!</v>
      </c>
      <c r="V25" s="648" t="e">
        <f t="shared" si="6"/>
        <v>#DIV/0!</v>
      </c>
      <c r="W25" s="648" t="e">
        <f t="shared" si="6"/>
        <v>#DIV/0!</v>
      </c>
      <c r="X25" s="648" t="e">
        <f t="shared" si="6"/>
        <v>#DIV/0!</v>
      </c>
      <c r="Y25" s="648" t="e">
        <f t="shared" si="6"/>
        <v>#DIV/0!</v>
      </c>
      <c r="Z25" s="648" t="e">
        <f t="shared" si="6"/>
        <v>#DIV/0!</v>
      </c>
      <c r="AA25" s="648" t="e">
        <f t="shared" si="6"/>
        <v>#DIV/0!</v>
      </c>
      <c r="AB25" s="648" t="e">
        <f t="shared" si="6"/>
        <v>#DIV/0!</v>
      </c>
      <c r="AC25" s="648" t="e">
        <f t="shared" si="6"/>
        <v>#DIV/0!</v>
      </c>
      <c r="AD25" s="648" t="e">
        <f t="shared" si="6"/>
        <v>#DIV/0!</v>
      </c>
      <c r="AE25" s="648" t="e">
        <f t="shared" si="6"/>
        <v>#DIV/0!</v>
      </c>
      <c r="AF25" s="648" t="e">
        <f t="shared" si="6"/>
        <v>#DIV/0!</v>
      </c>
      <c r="AG25" s="648" t="e">
        <f t="shared" si="6"/>
        <v>#DIV/0!</v>
      </c>
      <c r="AH25" s="648" t="e">
        <f t="shared" si="6"/>
        <v>#DIV/0!</v>
      </c>
      <c r="AI25" s="648" t="e">
        <f>AI24+AH25</f>
        <v>#DIV/0!</v>
      </c>
      <c r="AJ25" s="648" t="e">
        <f>AJ24+AI25</f>
        <v>#DIV/0!</v>
      </c>
    </row>
    <row r="26" spans="1:36" x14ac:dyDescent="0.2">
      <c r="A26" s="93"/>
      <c r="B26" s="80"/>
      <c r="C26" s="80"/>
      <c r="D26" s="80"/>
      <c r="E26" s="80"/>
      <c r="F26" s="80"/>
    </row>
    <row r="27" spans="1:36" x14ac:dyDescent="0.2">
      <c r="A27" s="80"/>
      <c r="B27" s="94"/>
      <c r="C27" s="94"/>
      <c r="D27" s="94"/>
      <c r="E27" s="94"/>
      <c r="F27" s="94"/>
      <c r="G27" s="5"/>
      <c r="H27" s="5"/>
      <c r="I27" s="5"/>
      <c r="J27" s="5"/>
      <c r="K27" s="5"/>
      <c r="L27" s="5"/>
      <c r="M27" s="5"/>
      <c r="N27" s="5"/>
      <c r="O27" s="5"/>
      <c r="P27" s="5"/>
      <c r="Q27" s="5"/>
      <c r="R27" s="5"/>
      <c r="S27" s="5"/>
      <c r="T27" s="5"/>
      <c r="U27" s="5"/>
    </row>
    <row r="28" spans="1:36" ht="36" x14ac:dyDescent="0.2">
      <c r="A28" s="81" t="s">
        <v>427</v>
      </c>
      <c r="B28" s="80"/>
      <c r="C28" s="80"/>
      <c r="D28" s="94"/>
      <c r="E28" s="94"/>
      <c r="F28" s="94"/>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1:36" s="4" customFormat="1" ht="12.75" x14ac:dyDescent="0.2">
      <c r="A29" s="83"/>
      <c r="B29" s="84"/>
      <c r="C29" s="84"/>
      <c r="D29" s="84"/>
      <c r="E29" s="84"/>
      <c r="F29" s="84"/>
      <c r="G29" s="31"/>
      <c r="H29" s="31"/>
      <c r="I29" s="31"/>
      <c r="J29" s="31"/>
      <c r="K29" s="31"/>
      <c r="L29" s="31"/>
      <c r="M29" s="31"/>
      <c r="N29" s="31"/>
      <c r="O29" s="31"/>
      <c r="P29" s="31"/>
      <c r="Q29" s="32" t="s">
        <v>16</v>
      </c>
      <c r="R29" s="31"/>
      <c r="S29" s="31"/>
      <c r="T29" s="31"/>
      <c r="U29" s="31"/>
      <c r="V29" s="31"/>
      <c r="W29" s="31"/>
      <c r="X29" s="31"/>
      <c r="Y29" s="31"/>
      <c r="Z29" s="31"/>
      <c r="AA29" s="31"/>
      <c r="AB29" s="31"/>
      <c r="AC29" s="31"/>
      <c r="AD29" s="31"/>
      <c r="AE29" s="31"/>
      <c r="AF29" s="31"/>
      <c r="AG29" s="31"/>
      <c r="AH29" s="31"/>
      <c r="AI29" s="31"/>
      <c r="AJ29" s="31"/>
    </row>
    <row r="30" spans="1:36" s="4" customFormat="1" ht="12.75" x14ac:dyDescent="0.2">
      <c r="A30" s="83"/>
      <c r="B30" s="95">
        <f>B6</f>
        <v>2016</v>
      </c>
      <c r="C30" s="95">
        <f t="shared" ref="C30:AH30" si="7">B30+1</f>
        <v>2017</v>
      </c>
      <c r="D30" s="95">
        <f t="shared" si="7"/>
        <v>2018</v>
      </c>
      <c r="E30" s="95">
        <f t="shared" si="7"/>
        <v>2019</v>
      </c>
      <c r="F30" s="95">
        <f t="shared" si="7"/>
        <v>2020</v>
      </c>
      <c r="G30" s="76">
        <f t="shared" si="7"/>
        <v>2021</v>
      </c>
      <c r="H30" s="76">
        <f t="shared" si="7"/>
        <v>2022</v>
      </c>
      <c r="I30" s="76">
        <f t="shared" si="7"/>
        <v>2023</v>
      </c>
      <c r="J30" s="76">
        <f t="shared" si="7"/>
        <v>2024</v>
      </c>
      <c r="K30" s="76">
        <f t="shared" si="7"/>
        <v>2025</v>
      </c>
      <c r="L30" s="76">
        <f t="shared" si="7"/>
        <v>2026</v>
      </c>
      <c r="M30" s="76">
        <f t="shared" si="7"/>
        <v>2027</v>
      </c>
      <c r="N30" s="76">
        <f t="shared" si="7"/>
        <v>2028</v>
      </c>
      <c r="O30" s="76">
        <f t="shared" si="7"/>
        <v>2029</v>
      </c>
      <c r="P30" s="76">
        <f t="shared" si="7"/>
        <v>2030</v>
      </c>
      <c r="Q30" s="76">
        <f t="shared" si="7"/>
        <v>2031</v>
      </c>
      <c r="R30" s="76">
        <f t="shared" si="7"/>
        <v>2032</v>
      </c>
      <c r="S30" s="76">
        <f t="shared" si="7"/>
        <v>2033</v>
      </c>
      <c r="T30" s="76">
        <f t="shared" si="7"/>
        <v>2034</v>
      </c>
      <c r="U30" s="76">
        <f t="shared" si="7"/>
        <v>2035</v>
      </c>
      <c r="V30" s="76">
        <f t="shared" si="7"/>
        <v>2036</v>
      </c>
      <c r="W30" s="76">
        <f t="shared" si="7"/>
        <v>2037</v>
      </c>
      <c r="X30" s="76">
        <f t="shared" si="7"/>
        <v>2038</v>
      </c>
      <c r="Y30" s="76">
        <f t="shared" si="7"/>
        <v>2039</v>
      </c>
      <c r="Z30" s="76">
        <f t="shared" si="7"/>
        <v>2040</v>
      </c>
      <c r="AA30" s="76">
        <f t="shared" si="7"/>
        <v>2041</v>
      </c>
      <c r="AB30" s="76">
        <f t="shared" si="7"/>
        <v>2042</v>
      </c>
      <c r="AC30" s="76">
        <f t="shared" si="7"/>
        <v>2043</v>
      </c>
      <c r="AD30" s="76">
        <f t="shared" si="7"/>
        <v>2044</v>
      </c>
      <c r="AE30" s="76">
        <f t="shared" si="7"/>
        <v>2045</v>
      </c>
      <c r="AF30" s="76">
        <f t="shared" si="7"/>
        <v>2046</v>
      </c>
      <c r="AG30" s="76">
        <f t="shared" si="7"/>
        <v>2047</v>
      </c>
      <c r="AH30" s="76">
        <f t="shared" si="7"/>
        <v>2048</v>
      </c>
      <c r="AI30" s="76">
        <f>AH30+1</f>
        <v>2049</v>
      </c>
      <c r="AJ30" s="76">
        <f>AI30+1</f>
        <v>2050</v>
      </c>
    </row>
    <row r="31" spans="1:36" ht="12.75" x14ac:dyDescent="0.2">
      <c r="A31" s="86" t="s">
        <v>53</v>
      </c>
      <c r="B31" s="96"/>
      <c r="C31" s="96"/>
      <c r="D31" s="96"/>
      <c r="E31" s="96"/>
      <c r="F31" s="96"/>
      <c r="G31" s="77"/>
      <c r="H31" s="77"/>
      <c r="I31" s="78"/>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row>
    <row r="32" spans="1:36" ht="12.75" x14ac:dyDescent="0.2">
      <c r="A32" s="83" t="s">
        <v>54</v>
      </c>
      <c r="B32" s="647">
        <f>'Saimnieciskas pamatdarbibas NP'!B161-'Naudas plusma'!B34-Aprekini!B265</f>
        <v>0</v>
      </c>
      <c r="C32" s="647">
        <f>'Saimnieciskas pamatdarbibas NP'!C161-'Naudas plusma'!C34-Aprekini!C265</f>
        <v>0</v>
      </c>
      <c r="D32" s="647">
        <f>'Saimnieciskas pamatdarbibas NP'!D161-'Naudas plusma'!D34-Aprekini!D265</f>
        <v>0</v>
      </c>
      <c r="E32" s="647" t="e">
        <f>'Saimnieciskas pamatdarbibas NP'!E161-'Naudas plusma'!E34-Aprekini!E265</f>
        <v>#DIV/0!</v>
      </c>
      <c r="F32" s="647" t="e">
        <f>'Saimnieciskas pamatdarbibas NP'!F161-'Naudas plusma'!F34-Aprekini!F265</f>
        <v>#DIV/0!</v>
      </c>
      <c r="G32" s="667" t="e">
        <f>'Saimnieciskas pamatdarbibas NP'!G161-'Naudas plusma'!G34-Aprekini!G265</f>
        <v>#DIV/0!</v>
      </c>
      <c r="H32" s="667" t="e">
        <f>'Saimnieciskas pamatdarbibas NP'!H161-'Naudas plusma'!H34-Aprekini!H265</f>
        <v>#DIV/0!</v>
      </c>
      <c r="I32" s="667" t="e">
        <f>'Saimnieciskas pamatdarbibas NP'!I161-'Naudas plusma'!I34-Aprekini!I265</f>
        <v>#DIV/0!</v>
      </c>
      <c r="J32" s="667" t="e">
        <f>'Saimnieciskas pamatdarbibas NP'!J161-'Naudas plusma'!J34-Aprekini!J265</f>
        <v>#DIV/0!</v>
      </c>
      <c r="K32" s="667" t="e">
        <f>'Saimnieciskas pamatdarbibas NP'!K161-'Naudas plusma'!K34-Aprekini!K265</f>
        <v>#DIV/0!</v>
      </c>
      <c r="L32" s="667" t="e">
        <f>'Saimnieciskas pamatdarbibas NP'!L161-'Naudas plusma'!L34-Aprekini!L265</f>
        <v>#DIV/0!</v>
      </c>
      <c r="M32" s="667" t="e">
        <f>'Saimnieciskas pamatdarbibas NP'!M161-'Naudas plusma'!M34-Aprekini!M265</f>
        <v>#DIV/0!</v>
      </c>
      <c r="N32" s="667" t="e">
        <f>'Saimnieciskas pamatdarbibas NP'!N161-'Naudas plusma'!N34-Aprekini!N265</f>
        <v>#DIV/0!</v>
      </c>
      <c r="O32" s="667" t="e">
        <f>'Saimnieciskas pamatdarbibas NP'!O161-'Naudas plusma'!O34-Aprekini!O265</f>
        <v>#DIV/0!</v>
      </c>
      <c r="P32" s="667" t="e">
        <f>'Saimnieciskas pamatdarbibas NP'!P161-'Naudas plusma'!P34-Aprekini!P265</f>
        <v>#DIV/0!</v>
      </c>
      <c r="Q32" s="667" t="e">
        <f>'Saimnieciskas pamatdarbibas NP'!Q161-'Naudas plusma'!Q34-Aprekini!Q265</f>
        <v>#DIV/0!</v>
      </c>
      <c r="R32" s="667" t="e">
        <f>'Saimnieciskas pamatdarbibas NP'!R161-'Naudas plusma'!R34-Aprekini!R265</f>
        <v>#DIV/0!</v>
      </c>
      <c r="S32" s="667" t="e">
        <f>'Saimnieciskas pamatdarbibas NP'!S161-'Naudas plusma'!S34-Aprekini!S265</f>
        <v>#DIV/0!</v>
      </c>
      <c r="T32" s="667" t="e">
        <f>'Saimnieciskas pamatdarbibas NP'!T161-'Naudas plusma'!T34-Aprekini!T265</f>
        <v>#DIV/0!</v>
      </c>
      <c r="U32" s="667" t="e">
        <f>'Saimnieciskas pamatdarbibas NP'!U161-'Naudas plusma'!U34-Aprekini!U265</f>
        <v>#DIV/0!</v>
      </c>
      <c r="V32" s="667" t="e">
        <f>'Saimnieciskas pamatdarbibas NP'!V161-'Naudas plusma'!V34-Aprekini!V265</f>
        <v>#DIV/0!</v>
      </c>
      <c r="W32" s="667" t="e">
        <f>'Saimnieciskas pamatdarbibas NP'!W161-'Naudas plusma'!W34-Aprekini!W265</f>
        <v>#DIV/0!</v>
      </c>
      <c r="X32" s="667" t="e">
        <f>'Saimnieciskas pamatdarbibas NP'!X161-'Naudas plusma'!X34-Aprekini!X265</f>
        <v>#DIV/0!</v>
      </c>
      <c r="Y32" s="667" t="e">
        <f>'Saimnieciskas pamatdarbibas NP'!Y161-'Naudas plusma'!Y34-Aprekini!Y265</f>
        <v>#DIV/0!</v>
      </c>
      <c r="Z32" s="667" t="e">
        <f>'Saimnieciskas pamatdarbibas NP'!Z161-'Naudas plusma'!Z34-Aprekini!Z265</f>
        <v>#DIV/0!</v>
      </c>
      <c r="AA32" s="667" t="e">
        <f>'Saimnieciskas pamatdarbibas NP'!AA161-'Naudas plusma'!AA34-Aprekini!AA265</f>
        <v>#DIV/0!</v>
      </c>
      <c r="AB32" s="667" t="e">
        <f>'Saimnieciskas pamatdarbibas NP'!AB161-'Naudas plusma'!AB34-Aprekini!AB265</f>
        <v>#DIV/0!</v>
      </c>
      <c r="AC32" s="667" t="e">
        <f>'Saimnieciskas pamatdarbibas NP'!AC161-'Naudas plusma'!AC34-Aprekini!AC265</f>
        <v>#DIV/0!</v>
      </c>
      <c r="AD32" s="667" t="e">
        <f>'Saimnieciskas pamatdarbibas NP'!AD161-'Naudas plusma'!AD34-Aprekini!AD265</f>
        <v>#DIV/0!</v>
      </c>
      <c r="AE32" s="667" t="e">
        <f>'Saimnieciskas pamatdarbibas NP'!AE161-'Naudas plusma'!AE34-Aprekini!AE265</f>
        <v>#DIV/0!</v>
      </c>
      <c r="AF32" s="667" t="e">
        <f>'Saimnieciskas pamatdarbibas NP'!AF161-'Naudas plusma'!AF34-Aprekini!AF265</f>
        <v>#DIV/0!</v>
      </c>
      <c r="AG32" s="667" t="e">
        <f>'Saimnieciskas pamatdarbibas NP'!AG161-'Naudas plusma'!AG34-Aprekini!AG265</f>
        <v>#DIV/0!</v>
      </c>
      <c r="AH32" s="667" t="e">
        <f>'Saimnieciskas pamatdarbibas NP'!AH161-'Naudas plusma'!AH34-Aprekini!AH265</f>
        <v>#DIV/0!</v>
      </c>
      <c r="AI32" s="667" t="e">
        <f>'Saimnieciskas pamatdarbibas NP'!AI161-'Naudas plusma'!AI34-Aprekini!AI265</f>
        <v>#DIV/0!</v>
      </c>
      <c r="AJ32" s="667" t="e">
        <f>'Saimnieciskas pamatdarbibas NP'!AJ161-'Naudas plusma'!AJ34-Aprekini!AJ265</f>
        <v>#DIV/0!</v>
      </c>
    </row>
    <row r="33" spans="1:36" ht="12.75" x14ac:dyDescent="0.2">
      <c r="A33" s="97" t="s">
        <v>55</v>
      </c>
      <c r="B33" s="694">
        <f>-'Saimnieciskas pamatdarbibas NP'!B160*'gadu šķirošana'!C56</f>
        <v>0</v>
      </c>
      <c r="C33" s="694">
        <f>-'Saimnieciskas pamatdarbibas NP'!C160*'gadu šķirošana'!D56</f>
        <v>0</v>
      </c>
      <c r="D33" s="694">
        <f>-'Saimnieciskas pamatdarbibas NP'!D160*'gadu šķirošana'!E56</f>
        <v>0</v>
      </c>
      <c r="E33" s="694" t="e">
        <f>-'Saimnieciskas pamatdarbibas NP'!E160*'gadu šķirošana'!F56</f>
        <v>#DIV/0!</v>
      </c>
      <c r="F33" s="694" t="e">
        <f>-'Saimnieciskas pamatdarbibas NP'!F160*'gadu šķirošana'!G56</f>
        <v>#DIV/0!</v>
      </c>
      <c r="G33" s="695" t="e">
        <f>-'Saimnieciskas pamatdarbibas NP'!G160*'gadu šķirošana'!H56</f>
        <v>#DIV/0!</v>
      </c>
      <c r="H33" s="695" t="e">
        <f>-'Saimnieciskas pamatdarbibas NP'!H160*'gadu šķirošana'!I56</f>
        <v>#DIV/0!</v>
      </c>
      <c r="I33" s="695" t="e">
        <f>-'Saimnieciskas pamatdarbibas NP'!I160*'gadu šķirošana'!J56</f>
        <v>#DIV/0!</v>
      </c>
      <c r="J33" s="695" t="e">
        <f>-'Saimnieciskas pamatdarbibas NP'!J160*'gadu šķirošana'!K56</f>
        <v>#DIV/0!</v>
      </c>
      <c r="K33" s="695" t="e">
        <f>-'Saimnieciskas pamatdarbibas NP'!K160*'gadu šķirošana'!L56</f>
        <v>#DIV/0!</v>
      </c>
      <c r="L33" s="695" t="e">
        <f>-'Saimnieciskas pamatdarbibas NP'!L160*'gadu šķirošana'!M56</f>
        <v>#DIV/0!</v>
      </c>
      <c r="M33" s="695" t="e">
        <f>-'Saimnieciskas pamatdarbibas NP'!M160*'gadu šķirošana'!N56</f>
        <v>#DIV/0!</v>
      </c>
      <c r="N33" s="695" t="e">
        <f>-'Saimnieciskas pamatdarbibas NP'!N160*'gadu šķirošana'!O56</f>
        <v>#DIV/0!</v>
      </c>
      <c r="O33" s="695" t="e">
        <f>-'Saimnieciskas pamatdarbibas NP'!O160*'gadu šķirošana'!P56</f>
        <v>#DIV/0!</v>
      </c>
      <c r="P33" s="695" t="e">
        <f>-'Saimnieciskas pamatdarbibas NP'!P160*'gadu šķirošana'!Q56</f>
        <v>#DIV/0!</v>
      </c>
      <c r="Q33" s="695" t="e">
        <f>-'Saimnieciskas pamatdarbibas NP'!Q160*'gadu šķirošana'!R56</f>
        <v>#DIV/0!</v>
      </c>
      <c r="R33" s="695" t="e">
        <f>-'Saimnieciskas pamatdarbibas NP'!R160*'gadu šķirošana'!S56</f>
        <v>#DIV/0!</v>
      </c>
      <c r="S33" s="695" t="e">
        <f>-'Saimnieciskas pamatdarbibas NP'!S160*'gadu šķirošana'!T56</f>
        <v>#DIV/0!</v>
      </c>
      <c r="T33" s="695" t="e">
        <f>-'Saimnieciskas pamatdarbibas NP'!T160*'gadu šķirošana'!U56</f>
        <v>#DIV/0!</v>
      </c>
      <c r="U33" s="695" t="e">
        <f>-'Saimnieciskas pamatdarbibas NP'!U160*'gadu šķirošana'!V56</f>
        <v>#DIV/0!</v>
      </c>
      <c r="V33" s="695" t="e">
        <f>-'Saimnieciskas pamatdarbibas NP'!V160*'gadu šķirošana'!W56</f>
        <v>#DIV/0!</v>
      </c>
      <c r="W33" s="695" t="e">
        <f>-'Saimnieciskas pamatdarbibas NP'!W160*'gadu šķirošana'!X56</f>
        <v>#DIV/0!</v>
      </c>
      <c r="X33" s="695" t="e">
        <f>-'Saimnieciskas pamatdarbibas NP'!X160*'gadu šķirošana'!Y56</f>
        <v>#DIV/0!</v>
      </c>
      <c r="Y33" s="695" t="e">
        <f>-'Saimnieciskas pamatdarbibas NP'!Y160*'gadu šķirošana'!Z56</f>
        <v>#DIV/0!</v>
      </c>
      <c r="Z33" s="695" t="e">
        <f>-'Saimnieciskas pamatdarbibas NP'!Z160*'gadu šķirošana'!AA56</f>
        <v>#DIV/0!</v>
      </c>
      <c r="AA33" s="695" t="e">
        <f>-'Saimnieciskas pamatdarbibas NP'!AA160*'gadu šķirošana'!AB56</f>
        <v>#DIV/0!</v>
      </c>
      <c r="AB33" s="695" t="e">
        <f>-'Saimnieciskas pamatdarbibas NP'!AB160*'gadu šķirošana'!AC56</f>
        <v>#DIV/0!</v>
      </c>
      <c r="AC33" s="695" t="e">
        <f>-'Saimnieciskas pamatdarbibas NP'!AC160*'gadu šķirošana'!AD56</f>
        <v>#DIV/0!</v>
      </c>
      <c r="AD33" s="695" t="e">
        <f>-'Saimnieciskas pamatdarbibas NP'!AD160*'gadu šķirošana'!AE56</f>
        <v>#DIV/0!</v>
      </c>
      <c r="AE33" s="695" t="e">
        <f>-'Saimnieciskas pamatdarbibas NP'!AE160*'gadu šķirošana'!AF56</f>
        <v>#DIV/0!</v>
      </c>
      <c r="AF33" s="695" t="e">
        <f>-'Saimnieciskas pamatdarbibas NP'!AF160*'gadu šķirošana'!AG56</f>
        <v>#DIV/0!</v>
      </c>
      <c r="AG33" s="695" t="e">
        <f>-'Saimnieciskas pamatdarbibas NP'!AG160*'gadu šķirošana'!AH56</f>
        <v>#DIV/0!</v>
      </c>
      <c r="AH33" s="695" t="e">
        <f>-'Saimnieciskas pamatdarbibas NP'!AH160*'gadu šķirošana'!AI56</f>
        <v>#DIV/0!</v>
      </c>
      <c r="AI33" s="695" t="e">
        <f>-'Saimnieciskas pamatdarbibas NP'!AI160*'gadu šķirošana'!AJ56</f>
        <v>#DIV/0!</v>
      </c>
      <c r="AJ33" s="695" t="e">
        <f>-'Saimnieciskas pamatdarbibas NP'!AJ160*'gadu šķirošana'!AK56</f>
        <v>#DIV/0!</v>
      </c>
    </row>
    <row r="34" spans="1:36" ht="12.75" x14ac:dyDescent="0.2">
      <c r="A34" s="97" t="s">
        <v>56</v>
      </c>
      <c r="B34" s="694">
        <f>Aprekini!B79+Aprekini!B85+Aprekini!B91</f>
        <v>0</v>
      </c>
      <c r="C34" s="694">
        <f>Aprekini!C79+Aprekini!C85+Aprekini!C91</f>
        <v>0</v>
      </c>
      <c r="D34" s="694">
        <f>Aprekini!D79+Aprekini!D85+Aprekini!D91</f>
        <v>0</v>
      </c>
      <c r="E34" s="694">
        <f>Aprekini!E79+Aprekini!E85+Aprekini!E91</f>
        <v>0</v>
      </c>
      <c r="F34" s="694">
        <f>Aprekini!F79+Aprekini!F85+Aprekini!F91</f>
        <v>0</v>
      </c>
      <c r="G34" s="695">
        <f>Aprekini!G79+Aprekini!G85+Aprekini!G91</f>
        <v>0</v>
      </c>
      <c r="H34" s="695">
        <f>Aprekini!H79+Aprekini!H85+Aprekini!H91</f>
        <v>0</v>
      </c>
      <c r="I34" s="695">
        <f>Aprekini!I79+Aprekini!I85+Aprekini!I91</f>
        <v>0</v>
      </c>
      <c r="J34" s="695">
        <f>Aprekini!J79+Aprekini!J85+Aprekini!J91</f>
        <v>0</v>
      </c>
      <c r="K34" s="695">
        <f>Aprekini!K79+Aprekini!K85+Aprekini!K91</f>
        <v>0</v>
      </c>
      <c r="L34" s="695">
        <f>Aprekini!L79+Aprekini!L85+Aprekini!L91</f>
        <v>0</v>
      </c>
      <c r="M34" s="695">
        <f>Aprekini!M79+Aprekini!M85+Aprekini!M91</f>
        <v>0</v>
      </c>
      <c r="N34" s="695">
        <f>Aprekini!N79+Aprekini!N85+Aprekini!N91</f>
        <v>0</v>
      </c>
      <c r="O34" s="695">
        <f>Aprekini!O79+Aprekini!O85+Aprekini!O91</f>
        <v>0</v>
      </c>
      <c r="P34" s="695">
        <f>Aprekini!P79+Aprekini!P85+Aprekini!P91</f>
        <v>0</v>
      </c>
      <c r="Q34" s="695">
        <f>Aprekini!Q79+Aprekini!Q85+Aprekini!Q91</f>
        <v>0</v>
      </c>
      <c r="R34" s="695">
        <f>Aprekini!R79+Aprekini!R85+Aprekini!R91</f>
        <v>0</v>
      </c>
      <c r="S34" s="695">
        <f>Aprekini!S79+Aprekini!S85+Aprekini!S91</f>
        <v>0</v>
      </c>
      <c r="T34" s="695">
        <f>Aprekini!T79+Aprekini!T85+Aprekini!T91</f>
        <v>0</v>
      </c>
      <c r="U34" s="695">
        <f>Aprekini!U79+Aprekini!U85+Aprekini!U91</f>
        <v>0</v>
      </c>
      <c r="V34" s="695">
        <f>Aprekini!V79+Aprekini!V85+Aprekini!V91</f>
        <v>0</v>
      </c>
      <c r="W34" s="695">
        <f>Aprekini!W79+Aprekini!W85+Aprekini!W91</f>
        <v>0</v>
      </c>
      <c r="X34" s="695">
        <f>Aprekini!X79+Aprekini!X85+Aprekini!X91</f>
        <v>0</v>
      </c>
      <c r="Y34" s="695">
        <f>Aprekini!Y79+Aprekini!Y85+Aprekini!Y91</f>
        <v>0</v>
      </c>
      <c r="Z34" s="695">
        <f>Aprekini!Z79+Aprekini!Z85+Aprekini!Z91</f>
        <v>0</v>
      </c>
      <c r="AA34" s="695">
        <f>Aprekini!AA79+Aprekini!AA85+Aprekini!AA91</f>
        <v>0</v>
      </c>
      <c r="AB34" s="695">
        <f>Aprekini!AB79+Aprekini!AB85+Aprekini!AB91</f>
        <v>0</v>
      </c>
      <c r="AC34" s="695">
        <f>Aprekini!AC79+Aprekini!AC85+Aprekini!AC91</f>
        <v>0</v>
      </c>
      <c r="AD34" s="695">
        <f>Aprekini!AD79+Aprekini!AD85+Aprekini!AD91</f>
        <v>0</v>
      </c>
      <c r="AE34" s="695">
        <f>Aprekini!AE79+Aprekini!AE85+Aprekini!AE91</f>
        <v>0</v>
      </c>
      <c r="AF34" s="695">
        <f>Aprekini!AF79+Aprekini!AF85+Aprekini!AF91</f>
        <v>0</v>
      </c>
      <c r="AG34" s="695">
        <f>Aprekini!AG79+Aprekini!AG85+Aprekini!AG91</f>
        <v>0</v>
      </c>
      <c r="AH34" s="695">
        <f>Aprekini!AH79+Aprekini!AH85+Aprekini!AH91</f>
        <v>0</v>
      </c>
      <c r="AI34" s="695">
        <f>Aprekini!AI79+Aprekini!AI85+Aprekini!AI91</f>
        <v>0</v>
      </c>
      <c r="AJ34" s="695">
        <f>Aprekini!AJ79+Aprekini!AJ85+Aprekini!AJ91</f>
        <v>0</v>
      </c>
    </row>
    <row r="35" spans="1:36" ht="12.75" x14ac:dyDescent="0.2">
      <c r="A35" s="97" t="s">
        <v>57</v>
      </c>
      <c r="B35" s="694">
        <v>0</v>
      </c>
      <c r="C35" s="694">
        <v>0</v>
      </c>
      <c r="D35" s="694">
        <v>0</v>
      </c>
      <c r="E35" s="694">
        <v>0</v>
      </c>
      <c r="F35" s="694">
        <v>0</v>
      </c>
      <c r="G35" s="695">
        <v>0</v>
      </c>
      <c r="H35" s="695">
        <v>0</v>
      </c>
      <c r="I35" s="695">
        <v>0</v>
      </c>
      <c r="J35" s="695">
        <v>0</v>
      </c>
      <c r="K35" s="695">
        <v>0</v>
      </c>
      <c r="L35" s="695">
        <v>0</v>
      </c>
      <c r="M35" s="695">
        <v>0</v>
      </c>
      <c r="N35" s="695">
        <v>0</v>
      </c>
      <c r="O35" s="695">
        <v>0</v>
      </c>
      <c r="P35" s="695">
        <v>0</v>
      </c>
      <c r="Q35" s="695">
        <v>0</v>
      </c>
      <c r="R35" s="695">
        <v>0</v>
      </c>
      <c r="S35" s="695">
        <v>0</v>
      </c>
      <c r="T35" s="695">
        <v>0</v>
      </c>
      <c r="U35" s="695">
        <v>0</v>
      </c>
      <c r="V35" s="695">
        <v>0</v>
      </c>
      <c r="W35" s="695">
        <v>0</v>
      </c>
      <c r="X35" s="695">
        <v>0</v>
      </c>
      <c r="Y35" s="695">
        <v>0</v>
      </c>
      <c r="Z35" s="695">
        <v>0</v>
      </c>
      <c r="AA35" s="695">
        <v>0</v>
      </c>
      <c r="AB35" s="695">
        <v>0</v>
      </c>
      <c r="AC35" s="695">
        <v>0</v>
      </c>
      <c r="AD35" s="695">
        <v>0</v>
      </c>
      <c r="AE35" s="695">
        <v>0</v>
      </c>
      <c r="AF35" s="695">
        <v>0</v>
      </c>
      <c r="AG35" s="695">
        <v>0</v>
      </c>
      <c r="AH35" s="695">
        <v>0</v>
      </c>
      <c r="AI35" s="695">
        <v>0</v>
      </c>
      <c r="AJ35" s="695">
        <v>0</v>
      </c>
    </row>
    <row r="36" spans="1:36" ht="12.75" x14ac:dyDescent="0.2">
      <c r="A36" s="98" t="s">
        <v>58</v>
      </c>
      <c r="B36" s="649">
        <f>SUM(B32:B35)</f>
        <v>0</v>
      </c>
      <c r="C36" s="649">
        <f>SUM(C32:C35)</f>
        <v>0</v>
      </c>
      <c r="D36" s="649">
        <f t="shared" ref="D36:AH36" si="8">SUM(D32:D35)</f>
        <v>0</v>
      </c>
      <c r="E36" s="649" t="e">
        <f t="shared" si="8"/>
        <v>#DIV/0!</v>
      </c>
      <c r="F36" s="649" t="e">
        <f t="shared" si="8"/>
        <v>#DIV/0!</v>
      </c>
      <c r="G36" s="648" t="e">
        <f t="shared" si="8"/>
        <v>#DIV/0!</v>
      </c>
      <c r="H36" s="648" t="e">
        <f t="shared" si="8"/>
        <v>#DIV/0!</v>
      </c>
      <c r="I36" s="648" t="e">
        <f t="shared" si="8"/>
        <v>#DIV/0!</v>
      </c>
      <c r="J36" s="648" t="e">
        <f t="shared" si="8"/>
        <v>#DIV/0!</v>
      </c>
      <c r="K36" s="648" t="e">
        <f t="shared" si="8"/>
        <v>#DIV/0!</v>
      </c>
      <c r="L36" s="648" t="e">
        <f t="shared" si="8"/>
        <v>#DIV/0!</v>
      </c>
      <c r="M36" s="648" t="e">
        <f t="shared" si="8"/>
        <v>#DIV/0!</v>
      </c>
      <c r="N36" s="648" t="e">
        <f t="shared" si="8"/>
        <v>#DIV/0!</v>
      </c>
      <c r="O36" s="648" t="e">
        <f t="shared" si="8"/>
        <v>#DIV/0!</v>
      </c>
      <c r="P36" s="648" t="e">
        <f t="shared" si="8"/>
        <v>#DIV/0!</v>
      </c>
      <c r="Q36" s="648" t="e">
        <f t="shared" si="8"/>
        <v>#DIV/0!</v>
      </c>
      <c r="R36" s="648" t="e">
        <f t="shared" si="8"/>
        <v>#DIV/0!</v>
      </c>
      <c r="S36" s="648" t="e">
        <f t="shared" si="8"/>
        <v>#DIV/0!</v>
      </c>
      <c r="T36" s="648" t="e">
        <f t="shared" si="8"/>
        <v>#DIV/0!</v>
      </c>
      <c r="U36" s="648" t="e">
        <f t="shared" si="8"/>
        <v>#DIV/0!</v>
      </c>
      <c r="V36" s="648" t="e">
        <f t="shared" si="8"/>
        <v>#DIV/0!</v>
      </c>
      <c r="W36" s="648" t="e">
        <f t="shared" si="8"/>
        <v>#DIV/0!</v>
      </c>
      <c r="X36" s="648" t="e">
        <f t="shared" si="8"/>
        <v>#DIV/0!</v>
      </c>
      <c r="Y36" s="648" t="e">
        <f t="shared" si="8"/>
        <v>#DIV/0!</v>
      </c>
      <c r="Z36" s="648" t="e">
        <f t="shared" si="8"/>
        <v>#DIV/0!</v>
      </c>
      <c r="AA36" s="648" t="e">
        <f t="shared" si="8"/>
        <v>#DIV/0!</v>
      </c>
      <c r="AB36" s="648" t="e">
        <f t="shared" si="8"/>
        <v>#DIV/0!</v>
      </c>
      <c r="AC36" s="648" t="e">
        <f t="shared" si="8"/>
        <v>#DIV/0!</v>
      </c>
      <c r="AD36" s="648" t="e">
        <f t="shared" si="8"/>
        <v>#DIV/0!</v>
      </c>
      <c r="AE36" s="648" t="e">
        <f t="shared" si="8"/>
        <v>#DIV/0!</v>
      </c>
      <c r="AF36" s="648" t="e">
        <f t="shared" si="8"/>
        <v>#DIV/0!</v>
      </c>
      <c r="AG36" s="648" t="e">
        <f t="shared" si="8"/>
        <v>#DIV/0!</v>
      </c>
      <c r="AH36" s="648" t="e">
        <f t="shared" si="8"/>
        <v>#DIV/0!</v>
      </c>
      <c r="AI36" s="648" t="e">
        <f>SUM(AI32:AI35)</f>
        <v>#DIV/0!</v>
      </c>
      <c r="AJ36" s="648" t="e">
        <f>SUM(AJ32:AJ35)</f>
        <v>#DIV/0!</v>
      </c>
    </row>
    <row r="37" spans="1:36" ht="12.75" x14ac:dyDescent="0.2">
      <c r="A37" s="71" t="s">
        <v>59</v>
      </c>
      <c r="B37" s="667"/>
      <c r="C37" s="667"/>
      <c r="D37" s="667"/>
      <c r="E37" s="667"/>
      <c r="F37" s="667"/>
      <c r="G37" s="667"/>
      <c r="H37" s="667"/>
      <c r="I37" s="667"/>
      <c r="J37" s="667"/>
      <c r="K37" s="667"/>
      <c r="L37" s="667"/>
      <c r="M37" s="667"/>
      <c r="N37" s="667"/>
      <c r="O37" s="667"/>
      <c r="P37" s="667"/>
      <c r="Q37" s="667"/>
      <c r="R37" s="667"/>
      <c r="S37" s="667"/>
      <c r="T37" s="667"/>
      <c r="U37" s="667"/>
      <c r="V37" s="667"/>
      <c r="W37" s="667"/>
      <c r="X37" s="667"/>
      <c r="Y37" s="667"/>
      <c r="Z37" s="667"/>
      <c r="AA37" s="667"/>
      <c r="AB37" s="667"/>
      <c r="AC37" s="667"/>
      <c r="AD37" s="667"/>
      <c r="AE37" s="667"/>
      <c r="AF37" s="667"/>
      <c r="AG37" s="667"/>
      <c r="AH37" s="667"/>
      <c r="AI37" s="667"/>
      <c r="AJ37" s="667"/>
    </row>
    <row r="38" spans="1:36" ht="12.75" x14ac:dyDescent="0.2">
      <c r="A38" s="30" t="s">
        <v>60</v>
      </c>
      <c r="B38" s="667">
        <f>B14</f>
        <v>0</v>
      </c>
      <c r="C38" s="667">
        <f>C14</f>
        <v>0</v>
      </c>
      <c r="D38" s="667">
        <f t="shared" ref="D38:AH38" si="9">D14</f>
        <v>0</v>
      </c>
      <c r="E38" s="667">
        <f t="shared" si="9"/>
        <v>0</v>
      </c>
      <c r="F38" s="667">
        <f t="shared" si="9"/>
        <v>0</v>
      </c>
      <c r="G38" s="667">
        <f t="shared" si="9"/>
        <v>0</v>
      </c>
      <c r="H38" s="667">
        <f t="shared" si="9"/>
        <v>0</v>
      </c>
      <c r="I38" s="667">
        <f t="shared" si="9"/>
        <v>0</v>
      </c>
      <c r="J38" s="667">
        <f t="shared" si="9"/>
        <v>0</v>
      </c>
      <c r="K38" s="667">
        <f t="shared" si="9"/>
        <v>0</v>
      </c>
      <c r="L38" s="667">
        <f t="shared" si="9"/>
        <v>0</v>
      </c>
      <c r="M38" s="667">
        <f t="shared" si="9"/>
        <v>0</v>
      </c>
      <c r="N38" s="667">
        <f t="shared" si="9"/>
        <v>0</v>
      </c>
      <c r="O38" s="667">
        <f t="shared" si="9"/>
        <v>0</v>
      </c>
      <c r="P38" s="667">
        <f t="shared" si="9"/>
        <v>0</v>
      </c>
      <c r="Q38" s="667">
        <f t="shared" si="9"/>
        <v>0</v>
      </c>
      <c r="R38" s="667">
        <f t="shared" si="9"/>
        <v>0</v>
      </c>
      <c r="S38" s="667">
        <f t="shared" si="9"/>
        <v>0</v>
      </c>
      <c r="T38" s="667">
        <f t="shared" si="9"/>
        <v>0</v>
      </c>
      <c r="U38" s="667">
        <f t="shared" si="9"/>
        <v>0</v>
      </c>
      <c r="V38" s="667">
        <f t="shared" si="9"/>
        <v>0</v>
      </c>
      <c r="W38" s="667">
        <f t="shared" si="9"/>
        <v>0</v>
      </c>
      <c r="X38" s="667">
        <f t="shared" si="9"/>
        <v>0</v>
      </c>
      <c r="Y38" s="667">
        <f t="shared" si="9"/>
        <v>0</v>
      </c>
      <c r="Z38" s="667">
        <f t="shared" si="9"/>
        <v>0</v>
      </c>
      <c r="AA38" s="667">
        <f t="shared" si="9"/>
        <v>0</v>
      </c>
      <c r="AB38" s="667">
        <f t="shared" si="9"/>
        <v>0</v>
      </c>
      <c r="AC38" s="667">
        <f t="shared" si="9"/>
        <v>0</v>
      </c>
      <c r="AD38" s="667">
        <f t="shared" si="9"/>
        <v>0</v>
      </c>
      <c r="AE38" s="667">
        <f t="shared" si="9"/>
        <v>0</v>
      </c>
      <c r="AF38" s="667">
        <f t="shared" si="9"/>
        <v>0</v>
      </c>
      <c r="AG38" s="667">
        <f t="shared" si="9"/>
        <v>0</v>
      </c>
      <c r="AH38" s="667">
        <f t="shared" si="9"/>
        <v>0</v>
      </c>
      <c r="AI38" s="667">
        <f>AI14</f>
        <v>0</v>
      </c>
      <c r="AJ38" s="667">
        <f>AJ14</f>
        <v>0</v>
      </c>
    </row>
    <row r="39" spans="1:36" ht="12.75" x14ac:dyDescent="0.2">
      <c r="A39" s="71" t="s">
        <v>61</v>
      </c>
      <c r="B39" s="648">
        <f>SUM(B38:B38)</f>
        <v>0</v>
      </c>
      <c r="C39" s="648">
        <f>SUM(C38:C38)</f>
        <v>0</v>
      </c>
      <c r="D39" s="648">
        <f t="shared" ref="D39:AH39" si="10">SUM(D38:D38)</f>
        <v>0</v>
      </c>
      <c r="E39" s="648">
        <f t="shared" si="10"/>
        <v>0</v>
      </c>
      <c r="F39" s="648">
        <f t="shared" si="10"/>
        <v>0</v>
      </c>
      <c r="G39" s="648">
        <f t="shared" si="10"/>
        <v>0</v>
      </c>
      <c r="H39" s="648">
        <f t="shared" si="10"/>
        <v>0</v>
      </c>
      <c r="I39" s="648">
        <f t="shared" si="10"/>
        <v>0</v>
      </c>
      <c r="J39" s="648">
        <f t="shared" si="10"/>
        <v>0</v>
      </c>
      <c r="K39" s="648">
        <f t="shared" si="10"/>
        <v>0</v>
      </c>
      <c r="L39" s="648">
        <f t="shared" si="10"/>
        <v>0</v>
      </c>
      <c r="M39" s="648">
        <f t="shared" si="10"/>
        <v>0</v>
      </c>
      <c r="N39" s="648">
        <f t="shared" si="10"/>
        <v>0</v>
      </c>
      <c r="O39" s="648">
        <f t="shared" si="10"/>
        <v>0</v>
      </c>
      <c r="P39" s="648">
        <f t="shared" si="10"/>
        <v>0</v>
      </c>
      <c r="Q39" s="648">
        <f t="shared" si="10"/>
        <v>0</v>
      </c>
      <c r="R39" s="648">
        <f t="shared" si="10"/>
        <v>0</v>
      </c>
      <c r="S39" s="648">
        <f t="shared" si="10"/>
        <v>0</v>
      </c>
      <c r="T39" s="648">
        <f t="shared" si="10"/>
        <v>0</v>
      </c>
      <c r="U39" s="648">
        <f t="shared" si="10"/>
        <v>0</v>
      </c>
      <c r="V39" s="648">
        <f t="shared" si="10"/>
        <v>0</v>
      </c>
      <c r="W39" s="648">
        <f t="shared" si="10"/>
        <v>0</v>
      </c>
      <c r="X39" s="648">
        <f t="shared" si="10"/>
        <v>0</v>
      </c>
      <c r="Y39" s="648">
        <f t="shared" si="10"/>
        <v>0</v>
      </c>
      <c r="Z39" s="648">
        <f t="shared" si="10"/>
        <v>0</v>
      </c>
      <c r="AA39" s="648">
        <f t="shared" si="10"/>
        <v>0</v>
      </c>
      <c r="AB39" s="648">
        <f t="shared" si="10"/>
        <v>0</v>
      </c>
      <c r="AC39" s="648">
        <f t="shared" si="10"/>
        <v>0</v>
      </c>
      <c r="AD39" s="648">
        <f t="shared" si="10"/>
        <v>0</v>
      </c>
      <c r="AE39" s="648">
        <f t="shared" si="10"/>
        <v>0</v>
      </c>
      <c r="AF39" s="648">
        <f t="shared" si="10"/>
        <v>0</v>
      </c>
      <c r="AG39" s="648">
        <f t="shared" si="10"/>
        <v>0</v>
      </c>
      <c r="AH39" s="648">
        <f t="shared" si="10"/>
        <v>0</v>
      </c>
      <c r="AI39" s="648">
        <f>SUM(AI38:AI38)</f>
        <v>0</v>
      </c>
      <c r="AJ39" s="648">
        <f>SUM(AJ38:AJ38)</f>
        <v>0</v>
      </c>
    </row>
    <row r="40" spans="1:36" ht="12.75" x14ac:dyDescent="0.2">
      <c r="A40" s="71" t="s">
        <v>62</v>
      </c>
      <c r="B40" s="648"/>
      <c r="C40" s="648"/>
      <c r="D40" s="648"/>
      <c r="E40" s="648"/>
      <c r="F40" s="648"/>
      <c r="G40" s="648"/>
      <c r="H40" s="648"/>
      <c r="I40" s="648"/>
      <c r="J40" s="648"/>
      <c r="K40" s="648"/>
      <c r="L40" s="648"/>
      <c r="M40" s="648"/>
      <c r="N40" s="648"/>
      <c r="O40" s="648"/>
      <c r="P40" s="648"/>
      <c r="Q40" s="648"/>
      <c r="R40" s="648"/>
      <c r="S40" s="648"/>
      <c r="T40" s="648"/>
      <c r="U40" s="648"/>
      <c r="V40" s="648"/>
      <c r="W40" s="648"/>
      <c r="X40" s="648"/>
      <c r="Y40" s="648"/>
      <c r="Z40" s="648"/>
      <c r="AA40" s="648"/>
      <c r="AB40" s="648"/>
      <c r="AC40" s="648"/>
      <c r="AD40" s="648"/>
      <c r="AE40" s="648"/>
      <c r="AF40" s="648"/>
      <c r="AG40" s="648"/>
      <c r="AH40" s="648"/>
      <c r="AI40" s="648"/>
      <c r="AJ40" s="648"/>
    </row>
    <row r="41" spans="1:36" ht="12.75" x14ac:dyDescent="0.2">
      <c r="A41" s="72" t="s">
        <v>63</v>
      </c>
      <c r="B41" s="668" t="e">
        <f t="shared" ref="B41:AH41" si="11">SUM(B42:B44)</f>
        <v>#DIV/0!</v>
      </c>
      <c r="C41" s="668" t="e">
        <f t="shared" si="11"/>
        <v>#DIV/0!</v>
      </c>
      <c r="D41" s="668" t="e">
        <f t="shared" si="11"/>
        <v>#DIV/0!</v>
      </c>
      <c r="E41" s="668" t="e">
        <f t="shared" si="11"/>
        <v>#DIV/0!</v>
      </c>
      <c r="F41" s="668" t="e">
        <f t="shared" si="11"/>
        <v>#DIV/0!</v>
      </c>
      <c r="G41" s="668" t="e">
        <f t="shared" si="11"/>
        <v>#DIV/0!</v>
      </c>
      <c r="H41" s="668" t="e">
        <f t="shared" si="11"/>
        <v>#DIV/0!</v>
      </c>
      <c r="I41" s="668" t="e">
        <f t="shared" si="11"/>
        <v>#DIV/0!</v>
      </c>
      <c r="J41" s="668" t="e">
        <f t="shared" si="11"/>
        <v>#DIV/0!</v>
      </c>
      <c r="K41" s="668" t="e">
        <f t="shared" si="11"/>
        <v>#DIV/0!</v>
      </c>
      <c r="L41" s="668" t="e">
        <f t="shared" si="11"/>
        <v>#DIV/0!</v>
      </c>
      <c r="M41" s="668" t="e">
        <f t="shared" si="11"/>
        <v>#DIV/0!</v>
      </c>
      <c r="N41" s="668" t="e">
        <f t="shared" si="11"/>
        <v>#DIV/0!</v>
      </c>
      <c r="O41" s="668" t="e">
        <f t="shared" si="11"/>
        <v>#DIV/0!</v>
      </c>
      <c r="P41" s="668" t="e">
        <f t="shared" si="11"/>
        <v>#DIV/0!</v>
      </c>
      <c r="Q41" s="668" t="e">
        <f t="shared" si="11"/>
        <v>#DIV/0!</v>
      </c>
      <c r="R41" s="668" t="e">
        <f t="shared" si="11"/>
        <v>#DIV/0!</v>
      </c>
      <c r="S41" s="668" t="e">
        <f t="shared" si="11"/>
        <v>#DIV/0!</v>
      </c>
      <c r="T41" s="668" t="e">
        <f t="shared" si="11"/>
        <v>#DIV/0!</v>
      </c>
      <c r="U41" s="668" t="e">
        <f t="shared" si="11"/>
        <v>#DIV/0!</v>
      </c>
      <c r="V41" s="668" t="e">
        <f t="shared" si="11"/>
        <v>#DIV/0!</v>
      </c>
      <c r="W41" s="668" t="e">
        <f t="shared" si="11"/>
        <v>#DIV/0!</v>
      </c>
      <c r="X41" s="668" t="e">
        <f t="shared" si="11"/>
        <v>#DIV/0!</v>
      </c>
      <c r="Y41" s="668" t="e">
        <f t="shared" si="11"/>
        <v>#DIV/0!</v>
      </c>
      <c r="Z41" s="668" t="e">
        <f t="shared" si="11"/>
        <v>#DIV/0!</v>
      </c>
      <c r="AA41" s="668" t="e">
        <f t="shared" si="11"/>
        <v>#DIV/0!</v>
      </c>
      <c r="AB41" s="668" t="e">
        <f t="shared" si="11"/>
        <v>#DIV/0!</v>
      </c>
      <c r="AC41" s="668" t="e">
        <f t="shared" si="11"/>
        <v>#DIV/0!</v>
      </c>
      <c r="AD41" s="668" t="e">
        <f t="shared" si="11"/>
        <v>#DIV/0!</v>
      </c>
      <c r="AE41" s="668" t="e">
        <f t="shared" si="11"/>
        <v>#DIV/0!</v>
      </c>
      <c r="AF41" s="668" t="e">
        <f t="shared" si="11"/>
        <v>#DIV/0!</v>
      </c>
      <c r="AG41" s="668" t="e">
        <f t="shared" si="11"/>
        <v>#DIV/0!</v>
      </c>
      <c r="AH41" s="668" t="e">
        <f t="shared" si="11"/>
        <v>#DIV/0!</v>
      </c>
      <c r="AI41" s="668" t="e">
        <f>SUM(AI42:AI44)</f>
        <v>#DIV/0!</v>
      </c>
      <c r="AJ41" s="668" t="e">
        <f>SUM(AJ42:AJ44)</f>
        <v>#DIV/0!</v>
      </c>
    </row>
    <row r="42" spans="1:36" ht="12.75" x14ac:dyDescent="0.2">
      <c r="A42" s="73" t="str">
        <f t="shared" ref="A42:C44" si="12">A18</f>
        <v>3.4. Valsts budžeta dotācija</v>
      </c>
      <c r="B42" s="646">
        <f t="shared" si="12"/>
        <v>0</v>
      </c>
      <c r="C42" s="668">
        <f t="shared" si="12"/>
        <v>0</v>
      </c>
      <c r="D42" s="668">
        <f t="shared" ref="D42:AH42" si="13">D18</f>
        <v>0</v>
      </c>
      <c r="E42" s="668">
        <f t="shared" si="13"/>
        <v>0</v>
      </c>
      <c r="F42" s="668">
        <f t="shared" si="13"/>
        <v>0</v>
      </c>
      <c r="G42" s="668">
        <f t="shared" si="13"/>
        <v>0</v>
      </c>
      <c r="H42" s="668">
        <f t="shared" si="13"/>
        <v>0</v>
      </c>
      <c r="I42" s="668">
        <f t="shared" si="13"/>
        <v>0</v>
      </c>
      <c r="J42" s="668">
        <f t="shared" si="13"/>
        <v>0</v>
      </c>
      <c r="K42" s="668">
        <f t="shared" si="13"/>
        <v>0</v>
      </c>
      <c r="L42" s="668">
        <f t="shared" si="13"/>
        <v>0</v>
      </c>
      <c r="M42" s="668">
        <f t="shared" si="13"/>
        <v>0</v>
      </c>
      <c r="N42" s="668">
        <f t="shared" si="13"/>
        <v>0</v>
      </c>
      <c r="O42" s="668">
        <f t="shared" si="13"/>
        <v>0</v>
      </c>
      <c r="P42" s="668">
        <f t="shared" si="13"/>
        <v>0</v>
      </c>
      <c r="Q42" s="668">
        <f t="shared" si="13"/>
        <v>0</v>
      </c>
      <c r="R42" s="668">
        <f t="shared" si="13"/>
        <v>0</v>
      </c>
      <c r="S42" s="668">
        <f t="shared" si="13"/>
        <v>0</v>
      </c>
      <c r="T42" s="668">
        <f t="shared" si="13"/>
        <v>0</v>
      </c>
      <c r="U42" s="668">
        <f t="shared" si="13"/>
        <v>0</v>
      </c>
      <c r="V42" s="668">
        <f t="shared" si="13"/>
        <v>0</v>
      </c>
      <c r="W42" s="668">
        <f t="shared" si="13"/>
        <v>0</v>
      </c>
      <c r="X42" s="668">
        <f t="shared" si="13"/>
        <v>0</v>
      </c>
      <c r="Y42" s="668">
        <f t="shared" si="13"/>
        <v>0</v>
      </c>
      <c r="Z42" s="668">
        <f t="shared" si="13"/>
        <v>0</v>
      </c>
      <c r="AA42" s="668">
        <f t="shared" si="13"/>
        <v>0</v>
      </c>
      <c r="AB42" s="668">
        <f t="shared" si="13"/>
        <v>0</v>
      </c>
      <c r="AC42" s="668">
        <f t="shared" si="13"/>
        <v>0</v>
      </c>
      <c r="AD42" s="668">
        <f t="shared" si="13"/>
        <v>0</v>
      </c>
      <c r="AE42" s="668">
        <f t="shared" si="13"/>
        <v>0</v>
      </c>
      <c r="AF42" s="668">
        <f t="shared" si="13"/>
        <v>0</v>
      </c>
      <c r="AG42" s="668">
        <f t="shared" si="13"/>
        <v>0</v>
      </c>
      <c r="AH42" s="668">
        <f t="shared" si="13"/>
        <v>0</v>
      </c>
      <c r="AI42" s="668">
        <f t="shared" ref="AI42:AJ45" si="14">AI18</f>
        <v>0</v>
      </c>
      <c r="AJ42" s="668">
        <f t="shared" si="14"/>
        <v>0</v>
      </c>
    </row>
    <row r="43" spans="1:36" ht="12.75" x14ac:dyDescent="0.2">
      <c r="A43" s="73" t="str">
        <f t="shared" si="12"/>
        <v>3.7. KF līdzfinansējums</v>
      </c>
      <c r="B43" s="646" t="e">
        <f t="shared" si="12"/>
        <v>#DIV/0!</v>
      </c>
      <c r="C43" s="668" t="e">
        <f t="shared" si="12"/>
        <v>#DIV/0!</v>
      </c>
      <c r="D43" s="668" t="e">
        <f t="shared" ref="D43:AH43" si="15">D19</f>
        <v>#DIV/0!</v>
      </c>
      <c r="E43" s="668" t="e">
        <f t="shared" si="15"/>
        <v>#DIV/0!</v>
      </c>
      <c r="F43" s="668" t="e">
        <f t="shared" si="15"/>
        <v>#DIV/0!</v>
      </c>
      <c r="G43" s="668" t="e">
        <f t="shared" si="15"/>
        <v>#DIV/0!</v>
      </c>
      <c r="H43" s="668" t="e">
        <f t="shared" si="15"/>
        <v>#DIV/0!</v>
      </c>
      <c r="I43" s="668" t="e">
        <f t="shared" si="15"/>
        <v>#DIV/0!</v>
      </c>
      <c r="J43" s="668" t="e">
        <f t="shared" si="15"/>
        <v>#DIV/0!</v>
      </c>
      <c r="K43" s="668" t="e">
        <f t="shared" si="15"/>
        <v>#DIV/0!</v>
      </c>
      <c r="L43" s="668" t="e">
        <f t="shared" si="15"/>
        <v>#DIV/0!</v>
      </c>
      <c r="M43" s="668" t="e">
        <f t="shared" si="15"/>
        <v>#DIV/0!</v>
      </c>
      <c r="N43" s="668" t="e">
        <f t="shared" si="15"/>
        <v>#DIV/0!</v>
      </c>
      <c r="O43" s="668" t="e">
        <f t="shared" si="15"/>
        <v>#DIV/0!</v>
      </c>
      <c r="P43" s="668" t="e">
        <f t="shared" si="15"/>
        <v>#DIV/0!</v>
      </c>
      <c r="Q43" s="668" t="e">
        <f t="shared" si="15"/>
        <v>#DIV/0!</v>
      </c>
      <c r="R43" s="668" t="e">
        <f t="shared" si="15"/>
        <v>#DIV/0!</v>
      </c>
      <c r="S43" s="668" t="e">
        <f t="shared" si="15"/>
        <v>#DIV/0!</v>
      </c>
      <c r="T43" s="668" t="e">
        <f t="shared" si="15"/>
        <v>#DIV/0!</v>
      </c>
      <c r="U43" s="668" t="e">
        <f t="shared" si="15"/>
        <v>#DIV/0!</v>
      </c>
      <c r="V43" s="668" t="e">
        <f t="shared" si="15"/>
        <v>#DIV/0!</v>
      </c>
      <c r="W43" s="668" t="e">
        <f t="shared" si="15"/>
        <v>#DIV/0!</v>
      </c>
      <c r="X43" s="668" t="e">
        <f t="shared" si="15"/>
        <v>#DIV/0!</v>
      </c>
      <c r="Y43" s="668" t="e">
        <f t="shared" si="15"/>
        <v>#DIV/0!</v>
      </c>
      <c r="Z43" s="668" t="e">
        <f t="shared" si="15"/>
        <v>#DIV/0!</v>
      </c>
      <c r="AA43" s="668" t="e">
        <f t="shared" si="15"/>
        <v>#DIV/0!</v>
      </c>
      <c r="AB43" s="668" t="e">
        <f t="shared" si="15"/>
        <v>#DIV/0!</v>
      </c>
      <c r="AC43" s="668" t="e">
        <f t="shared" si="15"/>
        <v>#DIV/0!</v>
      </c>
      <c r="AD43" s="668" t="e">
        <f t="shared" si="15"/>
        <v>#DIV/0!</v>
      </c>
      <c r="AE43" s="668" t="e">
        <f t="shared" si="15"/>
        <v>#DIV/0!</v>
      </c>
      <c r="AF43" s="668" t="e">
        <f t="shared" si="15"/>
        <v>#DIV/0!</v>
      </c>
      <c r="AG43" s="668" t="e">
        <f t="shared" si="15"/>
        <v>#DIV/0!</v>
      </c>
      <c r="AH43" s="668" t="e">
        <f t="shared" si="15"/>
        <v>#DIV/0!</v>
      </c>
      <c r="AI43" s="668" t="e">
        <f t="shared" si="14"/>
        <v>#DIV/0!</v>
      </c>
      <c r="AJ43" s="668" t="e">
        <f t="shared" si="14"/>
        <v>#DIV/0!</v>
      </c>
    </row>
    <row r="44" spans="1:36" ht="12.75" x14ac:dyDescent="0.2">
      <c r="A44" s="73" t="str">
        <f t="shared" si="12"/>
        <v>6.3. Aizņēmumi</v>
      </c>
      <c r="B44" s="646">
        <f t="shared" si="12"/>
        <v>0</v>
      </c>
      <c r="C44" s="668">
        <f t="shared" si="12"/>
        <v>0</v>
      </c>
      <c r="D44" s="668">
        <f t="shared" ref="D44:AH44" si="16">D20</f>
        <v>0</v>
      </c>
      <c r="E44" s="668">
        <f t="shared" si="16"/>
        <v>0</v>
      </c>
      <c r="F44" s="668">
        <f t="shared" si="16"/>
        <v>0</v>
      </c>
      <c r="G44" s="668">
        <f t="shared" si="16"/>
        <v>0</v>
      </c>
      <c r="H44" s="668">
        <f t="shared" si="16"/>
        <v>0</v>
      </c>
      <c r="I44" s="668">
        <f t="shared" si="16"/>
        <v>0</v>
      </c>
      <c r="J44" s="668">
        <f t="shared" si="16"/>
        <v>0</v>
      </c>
      <c r="K44" s="668">
        <f t="shared" si="16"/>
        <v>0</v>
      </c>
      <c r="L44" s="668">
        <f t="shared" si="16"/>
        <v>0</v>
      </c>
      <c r="M44" s="668">
        <f t="shared" si="16"/>
        <v>0</v>
      </c>
      <c r="N44" s="668">
        <f t="shared" si="16"/>
        <v>0</v>
      </c>
      <c r="O44" s="668">
        <f t="shared" si="16"/>
        <v>0</v>
      </c>
      <c r="P44" s="668">
        <f t="shared" si="16"/>
        <v>0</v>
      </c>
      <c r="Q44" s="668">
        <f t="shared" si="16"/>
        <v>0</v>
      </c>
      <c r="R44" s="668">
        <f t="shared" si="16"/>
        <v>0</v>
      </c>
      <c r="S44" s="668">
        <f t="shared" si="16"/>
        <v>0</v>
      </c>
      <c r="T44" s="668">
        <f t="shared" si="16"/>
        <v>0</v>
      </c>
      <c r="U44" s="668">
        <f t="shared" si="16"/>
        <v>0</v>
      </c>
      <c r="V44" s="668">
        <f t="shared" si="16"/>
        <v>0</v>
      </c>
      <c r="W44" s="668">
        <f t="shared" si="16"/>
        <v>0</v>
      </c>
      <c r="X44" s="668">
        <f t="shared" si="16"/>
        <v>0</v>
      </c>
      <c r="Y44" s="668">
        <f t="shared" si="16"/>
        <v>0</v>
      </c>
      <c r="Z44" s="668">
        <f t="shared" si="16"/>
        <v>0</v>
      </c>
      <c r="AA44" s="668">
        <f t="shared" si="16"/>
        <v>0</v>
      </c>
      <c r="AB44" s="668">
        <f t="shared" si="16"/>
        <v>0</v>
      </c>
      <c r="AC44" s="668">
        <f t="shared" si="16"/>
        <v>0</v>
      </c>
      <c r="AD44" s="668">
        <f t="shared" si="16"/>
        <v>0</v>
      </c>
      <c r="AE44" s="668">
        <f t="shared" si="16"/>
        <v>0</v>
      </c>
      <c r="AF44" s="668">
        <f t="shared" si="16"/>
        <v>0</v>
      </c>
      <c r="AG44" s="668">
        <f t="shared" si="16"/>
        <v>0</v>
      </c>
      <c r="AH44" s="668">
        <f t="shared" si="16"/>
        <v>0</v>
      </c>
      <c r="AI44" s="668">
        <f t="shared" si="14"/>
        <v>0</v>
      </c>
      <c r="AJ44" s="668">
        <f t="shared" si="14"/>
        <v>0</v>
      </c>
    </row>
    <row r="45" spans="1:36" ht="12.75" x14ac:dyDescent="0.2">
      <c r="A45" s="74" t="s">
        <v>411</v>
      </c>
      <c r="B45" s="646">
        <f>B21</f>
        <v>0</v>
      </c>
      <c r="C45" s="668">
        <f>C21</f>
        <v>0</v>
      </c>
      <c r="D45" s="647">
        <f t="shared" ref="D45:AH45" si="17">D21</f>
        <v>0</v>
      </c>
      <c r="E45" s="647">
        <f t="shared" si="17"/>
        <v>0</v>
      </c>
      <c r="F45" s="668">
        <f t="shared" si="17"/>
        <v>0</v>
      </c>
      <c r="G45" s="668">
        <f t="shared" si="17"/>
        <v>0</v>
      </c>
      <c r="H45" s="668">
        <f t="shared" si="17"/>
        <v>0</v>
      </c>
      <c r="I45" s="668">
        <f t="shared" si="17"/>
        <v>0</v>
      </c>
      <c r="J45" s="668">
        <f t="shared" si="17"/>
        <v>0</v>
      </c>
      <c r="K45" s="668">
        <f t="shared" si="17"/>
        <v>0</v>
      </c>
      <c r="L45" s="668">
        <f t="shared" si="17"/>
        <v>0</v>
      </c>
      <c r="M45" s="668">
        <f t="shared" si="17"/>
        <v>0</v>
      </c>
      <c r="N45" s="668">
        <f t="shared" si="17"/>
        <v>0</v>
      </c>
      <c r="O45" s="668">
        <f t="shared" si="17"/>
        <v>0</v>
      </c>
      <c r="P45" s="668">
        <f t="shared" si="17"/>
        <v>0</v>
      </c>
      <c r="Q45" s="668">
        <f t="shared" si="17"/>
        <v>0</v>
      </c>
      <c r="R45" s="668">
        <f t="shared" si="17"/>
        <v>0</v>
      </c>
      <c r="S45" s="668">
        <f t="shared" si="17"/>
        <v>0</v>
      </c>
      <c r="T45" s="668">
        <f t="shared" si="17"/>
        <v>0</v>
      </c>
      <c r="U45" s="668">
        <f t="shared" si="17"/>
        <v>0</v>
      </c>
      <c r="V45" s="668">
        <f t="shared" si="17"/>
        <v>0</v>
      </c>
      <c r="W45" s="668">
        <f t="shared" si="17"/>
        <v>0</v>
      </c>
      <c r="X45" s="668">
        <f t="shared" si="17"/>
        <v>0</v>
      </c>
      <c r="Y45" s="668">
        <f t="shared" si="17"/>
        <v>0</v>
      </c>
      <c r="Z45" s="668">
        <f t="shared" si="17"/>
        <v>0</v>
      </c>
      <c r="AA45" s="668">
        <f t="shared" si="17"/>
        <v>0</v>
      </c>
      <c r="AB45" s="668">
        <f t="shared" si="17"/>
        <v>0</v>
      </c>
      <c r="AC45" s="668">
        <f t="shared" si="17"/>
        <v>0</v>
      </c>
      <c r="AD45" s="668">
        <f t="shared" si="17"/>
        <v>0</v>
      </c>
      <c r="AE45" s="668">
        <f t="shared" si="17"/>
        <v>0</v>
      </c>
      <c r="AF45" s="668">
        <f t="shared" si="17"/>
        <v>0</v>
      </c>
      <c r="AG45" s="668">
        <f t="shared" si="17"/>
        <v>0</v>
      </c>
      <c r="AH45" s="668">
        <f t="shared" si="17"/>
        <v>0</v>
      </c>
      <c r="AI45" s="668">
        <f t="shared" si="14"/>
        <v>0</v>
      </c>
      <c r="AJ45" s="668">
        <f t="shared" si="14"/>
        <v>0</v>
      </c>
    </row>
    <row r="46" spans="1:36" ht="12.75" x14ac:dyDescent="0.2">
      <c r="A46" s="74" t="s">
        <v>64</v>
      </c>
      <c r="B46" s="648" t="e">
        <f t="shared" ref="B46:AH46" si="18">B41+B45</f>
        <v>#DIV/0!</v>
      </c>
      <c r="C46" s="648" t="e">
        <f t="shared" si="18"/>
        <v>#DIV/0!</v>
      </c>
      <c r="D46" s="648" t="e">
        <f t="shared" si="18"/>
        <v>#DIV/0!</v>
      </c>
      <c r="E46" s="648" t="e">
        <f t="shared" si="18"/>
        <v>#DIV/0!</v>
      </c>
      <c r="F46" s="648" t="e">
        <f t="shared" si="18"/>
        <v>#DIV/0!</v>
      </c>
      <c r="G46" s="648" t="e">
        <f t="shared" si="18"/>
        <v>#DIV/0!</v>
      </c>
      <c r="H46" s="648" t="e">
        <f t="shared" si="18"/>
        <v>#DIV/0!</v>
      </c>
      <c r="I46" s="648" t="e">
        <f t="shared" si="18"/>
        <v>#DIV/0!</v>
      </c>
      <c r="J46" s="648" t="e">
        <f t="shared" si="18"/>
        <v>#DIV/0!</v>
      </c>
      <c r="K46" s="648" t="e">
        <f t="shared" si="18"/>
        <v>#DIV/0!</v>
      </c>
      <c r="L46" s="648" t="e">
        <f t="shared" si="18"/>
        <v>#DIV/0!</v>
      </c>
      <c r="M46" s="648" t="e">
        <f t="shared" si="18"/>
        <v>#DIV/0!</v>
      </c>
      <c r="N46" s="648" t="e">
        <f t="shared" si="18"/>
        <v>#DIV/0!</v>
      </c>
      <c r="O46" s="648" t="e">
        <f t="shared" si="18"/>
        <v>#DIV/0!</v>
      </c>
      <c r="P46" s="648" t="e">
        <f t="shared" si="18"/>
        <v>#DIV/0!</v>
      </c>
      <c r="Q46" s="648" t="e">
        <f t="shared" si="18"/>
        <v>#DIV/0!</v>
      </c>
      <c r="R46" s="648" t="e">
        <f t="shared" si="18"/>
        <v>#DIV/0!</v>
      </c>
      <c r="S46" s="648" t="e">
        <f t="shared" si="18"/>
        <v>#DIV/0!</v>
      </c>
      <c r="T46" s="648" t="e">
        <f t="shared" si="18"/>
        <v>#DIV/0!</v>
      </c>
      <c r="U46" s="648" t="e">
        <f t="shared" si="18"/>
        <v>#DIV/0!</v>
      </c>
      <c r="V46" s="648" t="e">
        <f t="shared" si="18"/>
        <v>#DIV/0!</v>
      </c>
      <c r="W46" s="648" t="e">
        <f t="shared" si="18"/>
        <v>#DIV/0!</v>
      </c>
      <c r="X46" s="648" t="e">
        <f t="shared" si="18"/>
        <v>#DIV/0!</v>
      </c>
      <c r="Y46" s="648" t="e">
        <f t="shared" si="18"/>
        <v>#DIV/0!</v>
      </c>
      <c r="Z46" s="648" t="e">
        <f t="shared" si="18"/>
        <v>#DIV/0!</v>
      </c>
      <c r="AA46" s="648" t="e">
        <f t="shared" si="18"/>
        <v>#DIV/0!</v>
      </c>
      <c r="AB46" s="648" t="e">
        <f t="shared" si="18"/>
        <v>#DIV/0!</v>
      </c>
      <c r="AC46" s="648" t="e">
        <f t="shared" si="18"/>
        <v>#DIV/0!</v>
      </c>
      <c r="AD46" s="648" t="e">
        <f t="shared" si="18"/>
        <v>#DIV/0!</v>
      </c>
      <c r="AE46" s="648" t="e">
        <f t="shared" si="18"/>
        <v>#DIV/0!</v>
      </c>
      <c r="AF46" s="648" t="e">
        <f t="shared" si="18"/>
        <v>#DIV/0!</v>
      </c>
      <c r="AG46" s="648" t="e">
        <f t="shared" si="18"/>
        <v>#DIV/0!</v>
      </c>
      <c r="AH46" s="648" t="e">
        <f t="shared" si="18"/>
        <v>#DIV/0!</v>
      </c>
      <c r="AI46" s="648" t="e">
        <f>AI41+AI45</f>
        <v>#DIV/0!</v>
      </c>
      <c r="AJ46" s="648" t="e">
        <f>AJ41+AJ45</f>
        <v>#DIV/0!</v>
      </c>
    </row>
    <row r="47" spans="1:36" ht="12.75" x14ac:dyDescent="0.2">
      <c r="A47" s="74" t="s">
        <v>250</v>
      </c>
      <c r="B47" s="648">
        <v>0</v>
      </c>
      <c r="C47" s="648">
        <f>C23</f>
        <v>0</v>
      </c>
      <c r="D47" s="648">
        <f t="shared" ref="D47:AJ47" si="19">D23</f>
        <v>0</v>
      </c>
      <c r="E47" s="648">
        <f t="shared" si="19"/>
        <v>0</v>
      </c>
      <c r="F47" s="648">
        <f t="shared" si="19"/>
        <v>0</v>
      </c>
      <c r="G47" s="648">
        <f t="shared" si="19"/>
        <v>0</v>
      </c>
      <c r="H47" s="648">
        <f t="shared" si="19"/>
        <v>0</v>
      </c>
      <c r="I47" s="648">
        <f t="shared" si="19"/>
        <v>0</v>
      </c>
      <c r="J47" s="648">
        <f t="shared" si="19"/>
        <v>0</v>
      </c>
      <c r="K47" s="648">
        <f t="shared" si="19"/>
        <v>0</v>
      </c>
      <c r="L47" s="648">
        <f t="shared" si="19"/>
        <v>0</v>
      </c>
      <c r="M47" s="648">
        <f t="shared" si="19"/>
        <v>0</v>
      </c>
      <c r="N47" s="648">
        <f t="shared" si="19"/>
        <v>0</v>
      </c>
      <c r="O47" s="648">
        <f t="shared" si="19"/>
        <v>0</v>
      </c>
      <c r="P47" s="648">
        <f t="shared" si="19"/>
        <v>0</v>
      </c>
      <c r="Q47" s="648">
        <f t="shared" si="19"/>
        <v>0</v>
      </c>
      <c r="R47" s="648">
        <f t="shared" si="19"/>
        <v>0</v>
      </c>
      <c r="S47" s="648">
        <f t="shared" si="19"/>
        <v>0</v>
      </c>
      <c r="T47" s="648">
        <f t="shared" si="19"/>
        <v>0</v>
      </c>
      <c r="U47" s="648">
        <f t="shared" si="19"/>
        <v>0</v>
      </c>
      <c r="V47" s="648">
        <f t="shared" si="19"/>
        <v>0</v>
      </c>
      <c r="W47" s="648">
        <f t="shared" si="19"/>
        <v>0</v>
      </c>
      <c r="X47" s="648">
        <f t="shared" si="19"/>
        <v>0</v>
      </c>
      <c r="Y47" s="648">
        <f t="shared" si="19"/>
        <v>0</v>
      </c>
      <c r="Z47" s="648">
        <f t="shared" si="19"/>
        <v>0</v>
      </c>
      <c r="AA47" s="648">
        <f t="shared" si="19"/>
        <v>0</v>
      </c>
      <c r="AB47" s="648">
        <f t="shared" si="19"/>
        <v>0</v>
      </c>
      <c r="AC47" s="648">
        <f t="shared" si="19"/>
        <v>0</v>
      </c>
      <c r="AD47" s="648">
        <f t="shared" si="19"/>
        <v>0</v>
      </c>
      <c r="AE47" s="648">
        <f t="shared" si="19"/>
        <v>0</v>
      </c>
      <c r="AF47" s="648">
        <f t="shared" si="19"/>
        <v>0</v>
      </c>
      <c r="AG47" s="648">
        <f t="shared" si="19"/>
        <v>0</v>
      </c>
      <c r="AH47" s="648">
        <f t="shared" si="19"/>
        <v>0</v>
      </c>
      <c r="AI47" s="648">
        <f t="shared" si="19"/>
        <v>0</v>
      </c>
      <c r="AJ47" s="648">
        <f t="shared" si="19"/>
        <v>0</v>
      </c>
    </row>
    <row r="48" spans="1:36" ht="25.5" x14ac:dyDescent="0.2">
      <c r="A48" s="75" t="s">
        <v>65</v>
      </c>
      <c r="B48" s="648" t="e">
        <f t="shared" ref="B48:AH48" si="20">SUM(B36,B39,B46,B47)</f>
        <v>#DIV/0!</v>
      </c>
      <c r="C48" s="648" t="e">
        <f t="shared" si="20"/>
        <v>#DIV/0!</v>
      </c>
      <c r="D48" s="648" t="e">
        <f t="shared" si="20"/>
        <v>#DIV/0!</v>
      </c>
      <c r="E48" s="648" t="e">
        <f t="shared" si="20"/>
        <v>#DIV/0!</v>
      </c>
      <c r="F48" s="648" t="e">
        <f t="shared" si="20"/>
        <v>#DIV/0!</v>
      </c>
      <c r="G48" s="648" t="e">
        <f t="shared" si="20"/>
        <v>#DIV/0!</v>
      </c>
      <c r="H48" s="648" t="e">
        <f t="shared" si="20"/>
        <v>#DIV/0!</v>
      </c>
      <c r="I48" s="648" t="e">
        <f t="shared" si="20"/>
        <v>#DIV/0!</v>
      </c>
      <c r="J48" s="648" t="e">
        <f t="shared" si="20"/>
        <v>#DIV/0!</v>
      </c>
      <c r="K48" s="648" t="e">
        <f t="shared" si="20"/>
        <v>#DIV/0!</v>
      </c>
      <c r="L48" s="648" t="e">
        <f t="shared" si="20"/>
        <v>#DIV/0!</v>
      </c>
      <c r="M48" s="648" t="e">
        <f t="shared" si="20"/>
        <v>#DIV/0!</v>
      </c>
      <c r="N48" s="648" t="e">
        <f t="shared" si="20"/>
        <v>#DIV/0!</v>
      </c>
      <c r="O48" s="648" t="e">
        <f t="shared" si="20"/>
        <v>#DIV/0!</v>
      </c>
      <c r="P48" s="648" t="e">
        <f t="shared" si="20"/>
        <v>#DIV/0!</v>
      </c>
      <c r="Q48" s="648" t="e">
        <f t="shared" si="20"/>
        <v>#DIV/0!</v>
      </c>
      <c r="R48" s="648" t="e">
        <f t="shared" si="20"/>
        <v>#DIV/0!</v>
      </c>
      <c r="S48" s="648" t="e">
        <f t="shared" si="20"/>
        <v>#DIV/0!</v>
      </c>
      <c r="T48" s="648" t="e">
        <f t="shared" si="20"/>
        <v>#DIV/0!</v>
      </c>
      <c r="U48" s="648" t="e">
        <f t="shared" si="20"/>
        <v>#DIV/0!</v>
      </c>
      <c r="V48" s="648" t="e">
        <f t="shared" si="20"/>
        <v>#DIV/0!</v>
      </c>
      <c r="W48" s="648" t="e">
        <f t="shared" si="20"/>
        <v>#DIV/0!</v>
      </c>
      <c r="X48" s="648" t="e">
        <f t="shared" si="20"/>
        <v>#DIV/0!</v>
      </c>
      <c r="Y48" s="648" t="e">
        <f t="shared" si="20"/>
        <v>#DIV/0!</v>
      </c>
      <c r="Z48" s="648" t="e">
        <f t="shared" si="20"/>
        <v>#DIV/0!</v>
      </c>
      <c r="AA48" s="648" t="e">
        <f t="shared" si="20"/>
        <v>#DIV/0!</v>
      </c>
      <c r="AB48" s="648" t="e">
        <f t="shared" si="20"/>
        <v>#DIV/0!</v>
      </c>
      <c r="AC48" s="648" t="e">
        <f t="shared" si="20"/>
        <v>#DIV/0!</v>
      </c>
      <c r="AD48" s="648" t="e">
        <f t="shared" si="20"/>
        <v>#DIV/0!</v>
      </c>
      <c r="AE48" s="648" t="e">
        <f t="shared" si="20"/>
        <v>#DIV/0!</v>
      </c>
      <c r="AF48" s="648" t="e">
        <f t="shared" si="20"/>
        <v>#DIV/0!</v>
      </c>
      <c r="AG48" s="648" t="e">
        <f t="shared" si="20"/>
        <v>#DIV/0!</v>
      </c>
      <c r="AH48" s="648" t="e">
        <f t="shared" si="20"/>
        <v>#DIV/0!</v>
      </c>
      <c r="AI48" s="648" t="e">
        <f>SUM(AI36,AI39,AI46,AI47)</f>
        <v>#DIV/0!</v>
      </c>
      <c r="AJ48" s="648" t="e">
        <f>SUM(AJ36,AJ39,AJ46,AJ47)</f>
        <v>#DIV/0!</v>
      </c>
    </row>
    <row r="49" spans="1:36" ht="25.5" x14ac:dyDescent="0.2">
      <c r="A49" s="75" t="s">
        <v>66</v>
      </c>
      <c r="B49" s="648" t="e">
        <f>B48</f>
        <v>#DIV/0!</v>
      </c>
      <c r="C49" s="648" t="e">
        <f>C48+B49</f>
        <v>#DIV/0!</v>
      </c>
      <c r="D49" s="648" t="e">
        <f t="shared" ref="D49:AH49" si="21">D48+C49</f>
        <v>#DIV/0!</v>
      </c>
      <c r="E49" s="648" t="e">
        <f t="shared" si="21"/>
        <v>#DIV/0!</v>
      </c>
      <c r="F49" s="648" t="e">
        <f t="shared" si="21"/>
        <v>#DIV/0!</v>
      </c>
      <c r="G49" s="648" t="e">
        <f t="shared" si="21"/>
        <v>#DIV/0!</v>
      </c>
      <c r="H49" s="648" t="e">
        <f t="shared" si="21"/>
        <v>#DIV/0!</v>
      </c>
      <c r="I49" s="648" t="e">
        <f t="shared" si="21"/>
        <v>#DIV/0!</v>
      </c>
      <c r="J49" s="648" t="e">
        <f t="shared" si="21"/>
        <v>#DIV/0!</v>
      </c>
      <c r="K49" s="648" t="e">
        <f t="shared" si="21"/>
        <v>#DIV/0!</v>
      </c>
      <c r="L49" s="648" t="e">
        <f t="shared" si="21"/>
        <v>#DIV/0!</v>
      </c>
      <c r="M49" s="648" t="e">
        <f t="shared" si="21"/>
        <v>#DIV/0!</v>
      </c>
      <c r="N49" s="648" t="e">
        <f t="shared" si="21"/>
        <v>#DIV/0!</v>
      </c>
      <c r="O49" s="648" t="e">
        <f t="shared" si="21"/>
        <v>#DIV/0!</v>
      </c>
      <c r="P49" s="648" t="e">
        <f t="shared" si="21"/>
        <v>#DIV/0!</v>
      </c>
      <c r="Q49" s="648" t="e">
        <f t="shared" si="21"/>
        <v>#DIV/0!</v>
      </c>
      <c r="R49" s="648" t="e">
        <f t="shared" si="21"/>
        <v>#DIV/0!</v>
      </c>
      <c r="S49" s="648" t="e">
        <f t="shared" si="21"/>
        <v>#DIV/0!</v>
      </c>
      <c r="T49" s="648" t="e">
        <f t="shared" si="21"/>
        <v>#DIV/0!</v>
      </c>
      <c r="U49" s="648" t="e">
        <f t="shared" si="21"/>
        <v>#DIV/0!</v>
      </c>
      <c r="V49" s="648" t="e">
        <f t="shared" si="21"/>
        <v>#DIV/0!</v>
      </c>
      <c r="W49" s="648" t="e">
        <f t="shared" si="21"/>
        <v>#DIV/0!</v>
      </c>
      <c r="X49" s="648" t="e">
        <f t="shared" si="21"/>
        <v>#DIV/0!</v>
      </c>
      <c r="Y49" s="648" t="e">
        <f t="shared" si="21"/>
        <v>#DIV/0!</v>
      </c>
      <c r="Z49" s="648" t="e">
        <f t="shared" si="21"/>
        <v>#DIV/0!</v>
      </c>
      <c r="AA49" s="648" t="e">
        <f t="shared" si="21"/>
        <v>#DIV/0!</v>
      </c>
      <c r="AB49" s="648" t="e">
        <f t="shared" si="21"/>
        <v>#DIV/0!</v>
      </c>
      <c r="AC49" s="648" t="e">
        <f t="shared" si="21"/>
        <v>#DIV/0!</v>
      </c>
      <c r="AD49" s="648" t="e">
        <f t="shared" si="21"/>
        <v>#DIV/0!</v>
      </c>
      <c r="AE49" s="648" t="e">
        <f t="shared" si="21"/>
        <v>#DIV/0!</v>
      </c>
      <c r="AF49" s="648" t="e">
        <f t="shared" si="21"/>
        <v>#DIV/0!</v>
      </c>
      <c r="AG49" s="648" t="e">
        <f t="shared" si="21"/>
        <v>#DIV/0!</v>
      </c>
      <c r="AH49" s="648" t="e">
        <f t="shared" si="21"/>
        <v>#DIV/0!</v>
      </c>
      <c r="AI49" s="648" t="e">
        <f>AI48+AH49</f>
        <v>#DIV/0!</v>
      </c>
      <c r="AJ49" s="648" t="e">
        <f>AJ48+AI49</f>
        <v>#DIV/0!</v>
      </c>
    </row>
  </sheetData>
  <sheetProtection algorithmName="SHA-512" hashValue="DmlliP2+GBumbh6jJ1vQKs0Jxy4SZBa1dqPfbcvQahFZlqty65EWLsVhKKLdbZkxd8e13pqVwaQlid6MRKXMSw==" saltValue="4Ck9zlbixfesxCECGKvnUw==" spinCount="100000" sheet="1" objects="1" scenarios="1"/>
  <mergeCells count="1">
    <mergeCell ref="A1:C1"/>
  </mergeCells>
  <phoneticPr fontId="2" type="noConversion"/>
  <printOptions horizontalCentered="1"/>
  <pageMargins left="0.59027777777777779" right="0.59027777777777779" top="1" bottom="1.1388888888888888" header="0.51180555555555551" footer="1"/>
  <pageSetup paperSize="9" scale="66" firstPageNumber="0" orientation="landscape" horizontalDpi="300" verticalDpi="300"/>
  <headerFooter alignWithMargins="0">
    <oddFooter>&amp;L&amp;A&amp;R&amp;P</oddFooter>
  </headerFooter>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59999389629810485"/>
  </sheetPr>
  <dimension ref="A1:AJ57"/>
  <sheetViews>
    <sheetView showGridLines="0" zoomScaleSheetLayoutView="90" workbookViewId="0">
      <pane xSplit="1" topLeftCell="B1" activePane="topRight" state="frozen"/>
      <selection pane="topRight" activeCell="G34" sqref="G34"/>
    </sheetView>
  </sheetViews>
  <sheetFormatPr defaultRowHeight="11.25" x14ac:dyDescent="0.2"/>
  <cols>
    <col min="1" max="1" width="52.140625" style="162" customWidth="1"/>
    <col min="2" max="2" width="10.5703125" style="162" customWidth="1"/>
    <col min="3" max="3" width="17" style="162" customWidth="1"/>
    <col min="4" max="33" width="12.7109375" style="162" customWidth="1"/>
    <col min="34" max="34" width="12.7109375" style="162" bestFit="1" customWidth="1"/>
    <col min="35" max="36" width="12.7109375" style="162" customWidth="1"/>
    <col min="37" max="16384" width="9.140625" style="162"/>
  </cols>
  <sheetData>
    <row r="1" spans="1:36" ht="43.5" customHeight="1" x14ac:dyDescent="0.2">
      <c r="A1" s="1047" t="s">
        <v>530</v>
      </c>
      <c r="B1" s="1047"/>
      <c r="C1" s="1047"/>
      <c r="D1" s="1047"/>
    </row>
    <row r="2" spans="1:36" ht="16.5" x14ac:dyDescent="0.2">
      <c r="A2" s="35">
        <f>'Datu ievade'!$B$10</f>
        <v>0</v>
      </c>
      <c r="B2" s="36">
        <f>'Datu ievade'!$B$11</f>
        <v>0</v>
      </c>
    </row>
    <row r="4" spans="1:36" ht="17.25" customHeight="1" x14ac:dyDescent="0.25">
      <c r="A4" s="305" t="s">
        <v>295</v>
      </c>
      <c r="B4" s="223"/>
      <c r="C4" s="223"/>
      <c r="D4" s="223"/>
      <c r="E4" s="223"/>
      <c r="F4" s="223"/>
      <c r="G4" s="223"/>
      <c r="H4" s="223"/>
      <c r="I4" s="223"/>
      <c r="J4" s="223"/>
      <c r="K4" s="223"/>
      <c r="L4" s="223"/>
      <c r="M4" s="223"/>
      <c r="N4" s="223"/>
      <c r="O4" s="223"/>
      <c r="P4" s="223"/>
      <c r="Q4" s="223"/>
      <c r="R4" s="223"/>
      <c r="S4" s="223"/>
      <c r="T4" s="223"/>
      <c r="U4" s="223"/>
      <c r="V4" s="178"/>
      <c r="W4" s="178"/>
      <c r="X4" s="178"/>
      <c r="Y4" s="178"/>
      <c r="Z4" s="178"/>
      <c r="AA4" s="178"/>
      <c r="AB4" s="178"/>
      <c r="AC4" s="178"/>
      <c r="AD4" s="178"/>
      <c r="AE4" s="178"/>
      <c r="AF4" s="178"/>
      <c r="AG4" s="178"/>
      <c r="AH4" s="178"/>
      <c r="AI4" s="178"/>
    </row>
    <row r="5" spans="1:36" ht="12.75" x14ac:dyDescent="0.2">
      <c r="A5" s="224"/>
      <c r="B5" s="122"/>
      <c r="C5" s="122"/>
      <c r="D5" s="122"/>
      <c r="E5" s="122"/>
      <c r="F5" s="180"/>
      <c r="G5" s="122"/>
      <c r="H5" s="122"/>
      <c r="I5" s="122"/>
      <c r="J5" s="180" t="s">
        <v>16</v>
      </c>
      <c r="K5" s="122"/>
      <c r="L5" s="180"/>
      <c r="M5" s="122"/>
      <c r="N5" s="122"/>
      <c r="O5" s="122"/>
      <c r="P5" s="225"/>
      <c r="Q5" s="225"/>
      <c r="R5" s="225"/>
      <c r="S5" s="225"/>
      <c r="T5" s="225"/>
      <c r="U5" s="199"/>
      <c r="V5" s="199"/>
      <c r="W5" s="199"/>
      <c r="X5" s="225"/>
      <c r="Y5" s="225"/>
      <c r="Z5" s="225"/>
      <c r="AA5" s="225"/>
      <c r="AB5" s="225"/>
      <c r="AC5" s="225"/>
      <c r="AD5" s="225"/>
      <c r="AE5" s="225"/>
      <c r="AF5" s="225"/>
      <c r="AG5" s="225"/>
      <c r="AH5" s="225"/>
      <c r="AI5" s="225"/>
    </row>
    <row r="6" spans="1:36" ht="12.75" x14ac:dyDescent="0.2">
      <c r="A6" s="226"/>
      <c r="B6" s="130">
        <f>Aprekini!B5</f>
        <v>2016</v>
      </c>
      <c r="C6" s="130">
        <f t="shared" ref="C6:AG6" si="0">B6+1</f>
        <v>2017</v>
      </c>
      <c r="D6" s="130">
        <f t="shared" si="0"/>
        <v>2018</v>
      </c>
      <c r="E6" s="130">
        <f t="shared" si="0"/>
        <v>2019</v>
      </c>
      <c r="F6" s="130">
        <f t="shared" si="0"/>
        <v>2020</v>
      </c>
      <c r="G6" s="130">
        <f t="shared" si="0"/>
        <v>2021</v>
      </c>
      <c r="H6" s="130">
        <f t="shared" si="0"/>
        <v>2022</v>
      </c>
      <c r="I6" s="130">
        <f t="shared" si="0"/>
        <v>2023</v>
      </c>
      <c r="J6" s="130">
        <f t="shared" si="0"/>
        <v>2024</v>
      </c>
      <c r="K6" s="130">
        <f t="shared" si="0"/>
        <v>2025</v>
      </c>
      <c r="L6" s="227">
        <f t="shared" si="0"/>
        <v>2026</v>
      </c>
      <c r="M6" s="228">
        <f t="shared" si="0"/>
        <v>2027</v>
      </c>
      <c r="N6" s="228">
        <f t="shared" si="0"/>
        <v>2028</v>
      </c>
      <c r="O6" s="228">
        <f t="shared" si="0"/>
        <v>2029</v>
      </c>
      <c r="P6" s="228">
        <f t="shared" si="0"/>
        <v>2030</v>
      </c>
      <c r="Q6" s="228">
        <f t="shared" si="0"/>
        <v>2031</v>
      </c>
      <c r="R6" s="228">
        <f t="shared" si="0"/>
        <v>2032</v>
      </c>
      <c r="S6" s="228">
        <f t="shared" si="0"/>
        <v>2033</v>
      </c>
      <c r="T6" s="228">
        <f t="shared" si="0"/>
        <v>2034</v>
      </c>
      <c r="U6" s="228">
        <f t="shared" si="0"/>
        <v>2035</v>
      </c>
      <c r="V6" s="228">
        <f t="shared" si="0"/>
        <v>2036</v>
      </c>
      <c r="W6" s="228">
        <f t="shared" si="0"/>
        <v>2037</v>
      </c>
      <c r="X6" s="228">
        <f t="shared" si="0"/>
        <v>2038</v>
      </c>
      <c r="Y6" s="228">
        <f t="shared" si="0"/>
        <v>2039</v>
      </c>
      <c r="Z6" s="228">
        <f t="shared" si="0"/>
        <v>2040</v>
      </c>
      <c r="AA6" s="228">
        <f t="shared" si="0"/>
        <v>2041</v>
      </c>
      <c r="AB6" s="228">
        <f t="shared" si="0"/>
        <v>2042</v>
      </c>
      <c r="AC6" s="228">
        <f t="shared" si="0"/>
        <v>2043</v>
      </c>
      <c r="AD6" s="228">
        <f t="shared" si="0"/>
        <v>2044</v>
      </c>
      <c r="AE6" s="228">
        <f t="shared" si="0"/>
        <v>2045</v>
      </c>
      <c r="AF6" s="228">
        <f t="shared" si="0"/>
        <v>2046</v>
      </c>
      <c r="AG6" s="228">
        <f t="shared" si="0"/>
        <v>2047</v>
      </c>
      <c r="AH6" s="228">
        <f>AG6+1</f>
        <v>2048</v>
      </c>
      <c r="AI6" s="228">
        <f>AH6+1</f>
        <v>2049</v>
      </c>
      <c r="AJ6" s="228">
        <f>AI6+1</f>
        <v>2050</v>
      </c>
    </row>
    <row r="7" spans="1:36" ht="25.5" x14ac:dyDescent="0.2">
      <c r="A7" s="71" t="s">
        <v>257</v>
      </c>
      <c r="B7" s="229"/>
      <c r="C7" s="229"/>
      <c r="D7" s="229"/>
      <c r="E7" s="229"/>
      <c r="F7" s="229"/>
      <c r="G7" s="229"/>
      <c r="H7" s="229"/>
      <c r="I7" s="229"/>
      <c r="J7" s="229"/>
      <c r="K7" s="229"/>
      <c r="L7" s="229"/>
      <c r="M7" s="229"/>
      <c r="N7" s="229"/>
      <c r="O7" s="229"/>
      <c r="P7" s="229"/>
      <c r="Q7" s="229"/>
      <c r="R7" s="229"/>
      <c r="S7" s="229"/>
      <c r="T7" s="229"/>
      <c r="U7" s="229"/>
      <c r="V7" s="229"/>
      <c r="W7" s="229"/>
      <c r="X7" s="229"/>
      <c r="Y7" s="229"/>
      <c r="Z7" s="230"/>
      <c r="AA7" s="230"/>
      <c r="AB7" s="230"/>
      <c r="AC7" s="230"/>
      <c r="AD7" s="230"/>
      <c r="AE7" s="230"/>
      <c r="AF7" s="230"/>
      <c r="AG7" s="230"/>
      <c r="AH7" s="230"/>
      <c r="AI7" s="230"/>
      <c r="AJ7" s="230"/>
    </row>
    <row r="8" spans="1:36" ht="29.25" customHeight="1" x14ac:dyDescent="0.2">
      <c r="A8" s="306" t="str">
        <f>'gadu šķirošana'!B63</f>
        <v>Pašvaldības ilgtermiņa saistību apjoms, neskaitot šo projektu, uz gada beigām</v>
      </c>
      <c r="B8" s="696">
        <f>'gadu šķirošana'!C63</f>
        <v>0</v>
      </c>
      <c r="C8" s="696">
        <f>'gadu šķirošana'!D63</f>
        <v>0</v>
      </c>
      <c r="D8" s="696">
        <f>'gadu šķirošana'!E63</f>
        <v>0</v>
      </c>
      <c r="E8" s="696">
        <f>'gadu šķirošana'!F63</f>
        <v>0</v>
      </c>
      <c r="F8" s="696">
        <f>'gadu šķirošana'!G63</f>
        <v>0</v>
      </c>
      <c r="G8" s="696">
        <f>'gadu šķirošana'!H63</f>
        <v>0</v>
      </c>
      <c r="H8" s="696">
        <f>'gadu šķirošana'!I63</f>
        <v>0</v>
      </c>
      <c r="I8" s="696">
        <f>'gadu šķirošana'!J63</f>
        <v>0</v>
      </c>
      <c r="J8" s="696">
        <f>'gadu šķirošana'!K63</f>
        <v>0</v>
      </c>
      <c r="K8" s="696">
        <f>'gadu šķirošana'!L63</f>
        <v>0</v>
      </c>
      <c r="L8" s="696">
        <f>'gadu šķirošana'!M63</f>
        <v>0</v>
      </c>
      <c r="M8" s="696">
        <f>'gadu šķirošana'!N63</f>
        <v>0</v>
      </c>
      <c r="N8" s="696">
        <f>'gadu šķirošana'!O63</f>
        <v>0</v>
      </c>
      <c r="O8" s="696">
        <f>'gadu šķirošana'!P63</f>
        <v>0</v>
      </c>
      <c r="P8" s="696">
        <f>'gadu šķirošana'!Q63</f>
        <v>0</v>
      </c>
      <c r="Q8" s="696">
        <f>'gadu šķirošana'!R63</f>
        <v>0</v>
      </c>
      <c r="R8" s="696">
        <f>'gadu šķirošana'!S63</f>
        <v>0</v>
      </c>
      <c r="S8" s="696">
        <f>'gadu šķirošana'!T63</f>
        <v>0</v>
      </c>
      <c r="T8" s="696">
        <f>'gadu šķirošana'!U63</f>
        <v>0</v>
      </c>
      <c r="U8" s="696">
        <f>'gadu šķirošana'!V63</f>
        <v>0</v>
      </c>
      <c r="V8" s="696">
        <f>'gadu šķirošana'!W63</f>
        <v>0</v>
      </c>
      <c r="W8" s="696">
        <f>'gadu šķirošana'!X63</f>
        <v>0</v>
      </c>
      <c r="X8" s="696">
        <f>'gadu šķirošana'!Y63</f>
        <v>0</v>
      </c>
      <c r="Y8" s="696">
        <f>'gadu šķirošana'!Z63</f>
        <v>0</v>
      </c>
      <c r="Z8" s="696">
        <f>'gadu šķirošana'!AA63</f>
        <v>0</v>
      </c>
      <c r="AA8" s="696">
        <f>'gadu šķirošana'!AB63</f>
        <v>0</v>
      </c>
      <c r="AB8" s="696">
        <f>'gadu šķirošana'!AC63</f>
        <v>0</v>
      </c>
      <c r="AC8" s="696">
        <f>'gadu šķirošana'!AD63</f>
        <v>0</v>
      </c>
      <c r="AD8" s="696">
        <f>'gadu šķirošana'!AE63</f>
        <v>0</v>
      </c>
      <c r="AE8" s="696">
        <f>'gadu šķirošana'!AF63</f>
        <v>0</v>
      </c>
      <c r="AF8" s="696">
        <f>'gadu šķirošana'!AG63</f>
        <v>0</v>
      </c>
      <c r="AG8" s="696">
        <f>'gadu šķirošana'!AH63</f>
        <v>0</v>
      </c>
      <c r="AH8" s="696">
        <f>'gadu šķirošana'!AI63</f>
        <v>0</v>
      </c>
      <c r="AI8" s="696">
        <f>'gadu šķirošana'!AJ63</f>
        <v>0</v>
      </c>
      <c r="AJ8" s="696">
        <f>'gadu šķirošana'!AK63</f>
        <v>0</v>
      </c>
    </row>
    <row r="9" spans="1:36" ht="12.75" x14ac:dyDescent="0.2">
      <c r="A9" s="196" t="s">
        <v>424</v>
      </c>
      <c r="B9" s="697">
        <f>IF('Datu ievade'!$B$12='Datu ievade'!$AK$3,Aprekini!B264,0)</f>
        <v>0</v>
      </c>
      <c r="C9" s="697">
        <f>IF('Datu ievade'!$B$12='Datu ievade'!$AK$3,Aprekini!C264,0)</f>
        <v>0</v>
      </c>
      <c r="D9" s="697">
        <f>IF('Datu ievade'!$B$12='Datu ievade'!$AK$3,Aprekini!D264,0)</f>
        <v>0</v>
      </c>
      <c r="E9" s="697">
        <f>IF('Datu ievade'!$B$12='Datu ievade'!$AK$3,Aprekini!E264,0)</f>
        <v>0</v>
      </c>
      <c r="F9" s="697">
        <f>IF('Datu ievade'!$B$12='Datu ievade'!$AK$3,Aprekini!F264,0)</f>
        <v>0</v>
      </c>
      <c r="G9" s="697">
        <f>IF('Datu ievade'!$B$12='Datu ievade'!$AK$3,Aprekini!G264,0)</f>
        <v>0</v>
      </c>
      <c r="H9" s="697">
        <f>IF('Datu ievade'!$B$12='Datu ievade'!$AK$3,Aprekini!H264,0)</f>
        <v>0</v>
      </c>
      <c r="I9" s="697">
        <f>IF('Datu ievade'!$B$12='Datu ievade'!$AK$3,Aprekini!I264,0)</f>
        <v>0</v>
      </c>
      <c r="J9" s="697">
        <f>IF('Datu ievade'!$B$12='Datu ievade'!$AK$3,Aprekini!J264,0)</f>
        <v>0</v>
      </c>
      <c r="K9" s="697">
        <f>IF('Datu ievade'!$B$12='Datu ievade'!$AK$3,Aprekini!K264,0)</f>
        <v>0</v>
      </c>
      <c r="L9" s="697">
        <f>IF('Datu ievade'!$B$12='Datu ievade'!$AK$3,Aprekini!L264,0)</f>
        <v>0</v>
      </c>
      <c r="M9" s="697">
        <f>IF('Datu ievade'!$B$12='Datu ievade'!$AK$3,Aprekini!M264,0)</f>
        <v>0</v>
      </c>
      <c r="N9" s="697">
        <f>IF('Datu ievade'!$B$12='Datu ievade'!$AK$3,Aprekini!N264,0)</f>
        <v>0</v>
      </c>
      <c r="O9" s="697">
        <f>IF('Datu ievade'!$B$12='Datu ievade'!$AK$3,Aprekini!O264,0)</f>
        <v>0</v>
      </c>
      <c r="P9" s="697">
        <f>IF('Datu ievade'!$B$12='Datu ievade'!$AK$3,Aprekini!P264,0)</f>
        <v>0</v>
      </c>
      <c r="Q9" s="697">
        <f>IF('Datu ievade'!$B$12='Datu ievade'!$AK$3,Aprekini!Q264,0)</f>
        <v>0</v>
      </c>
      <c r="R9" s="697">
        <f>IF('Datu ievade'!$B$12='Datu ievade'!$AK$3,Aprekini!R264,0)</f>
        <v>0</v>
      </c>
      <c r="S9" s="697">
        <f>IF('Datu ievade'!$B$12='Datu ievade'!$AK$3,Aprekini!S264,0)</f>
        <v>0</v>
      </c>
      <c r="T9" s="697">
        <f>IF('Datu ievade'!$B$12='Datu ievade'!$AK$3,Aprekini!T264,0)</f>
        <v>0</v>
      </c>
      <c r="U9" s="697">
        <f>IF('Datu ievade'!$B$12='Datu ievade'!$AK$3,Aprekini!U264,0)</f>
        <v>0</v>
      </c>
      <c r="V9" s="697">
        <f>IF('Datu ievade'!$B$12='Datu ievade'!$AK$3,Aprekini!V264,0)</f>
        <v>0</v>
      </c>
      <c r="W9" s="697">
        <f>IF('Datu ievade'!$B$12='Datu ievade'!$AK$3,Aprekini!W264,0)</f>
        <v>0</v>
      </c>
      <c r="X9" s="697">
        <f>IF('Datu ievade'!$B$12='Datu ievade'!$AK$3,Aprekini!X264,0)</f>
        <v>0</v>
      </c>
      <c r="Y9" s="697">
        <f>IF('Datu ievade'!$B$12='Datu ievade'!$AK$3,Aprekini!Y264,0)</f>
        <v>0</v>
      </c>
      <c r="Z9" s="697">
        <f>IF('Datu ievade'!$B$12='Datu ievade'!$AK$3,Aprekini!Z264,0)</f>
        <v>0</v>
      </c>
      <c r="AA9" s="697">
        <f>IF('Datu ievade'!$B$12='Datu ievade'!$AK$3,Aprekini!AA264,0)</f>
        <v>0</v>
      </c>
      <c r="AB9" s="697">
        <f>IF('Datu ievade'!$B$12='Datu ievade'!$AK$3,Aprekini!AB264,0)</f>
        <v>0</v>
      </c>
      <c r="AC9" s="697">
        <f>IF('Datu ievade'!$B$12='Datu ievade'!$AK$3,Aprekini!AC264,0)</f>
        <v>0</v>
      </c>
      <c r="AD9" s="697">
        <f>IF('Datu ievade'!$B$12='Datu ievade'!$AK$3,Aprekini!AD264,0)</f>
        <v>0</v>
      </c>
      <c r="AE9" s="697">
        <f>IF('Datu ievade'!$B$12='Datu ievade'!$AK$3,Aprekini!AE264,0)</f>
        <v>0</v>
      </c>
      <c r="AF9" s="697">
        <f>IF('Datu ievade'!$B$12='Datu ievade'!$AK$3,Aprekini!AF264,0)</f>
        <v>0</v>
      </c>
      <c r="AG9" s="697">
        <f>IF('Datu ievade'!$B$12='Datu ievade'!$AK$3,Aprekini!AG264,0)</f>
        <v>0</v>
      </c>
      <c r="AH9" s="697">
        <f>IF('Datu ievade'!$B$12='Datu ievade'!$AK$3,Aprekini!AH264,0)</f>
        <v>0</v>
      </c>
      <c r="AI9" s="697">
        <f>IF('Datu ievade'!$B$12='Datu ievade'!$AK$3,Aprekini!AI264,0)</f>
        <v>0</v>
      </c>
      <c r="AJ9" s="697">
        <f>IF('Datu ievade'!$B$12='Datu ievade'!$AK$3,Aprekini!AJ264,0)</f>
        <v>0</v>
      </c>
    </row>
    <row r="10" spans="1:36" ht="27.75" customHeight="1" x14ac:dyDescent="0.2">
      <c r="A10" s="196" t="s">
        <v>498</v>
      </c>
      <c r="B10" s="698">
        <f>IF(Aprekini!B79&gt;0,'gadu šķirošana'!C74+'gadu šķirošana'!C76,0)</f>
        <v>0</v>
      </c>
      <c r="C10" s="698">
        <f>IF(Aprekini!C79&gt;0,'gadu šķirošana'!D74+'gadu šķirošana'!D76,0)</f>
        <v>0</v>
      </c>
      <c r="D10" s="698">
        <f>IF(Aprekini!D79&gt;0,'gadu šķirošana'!E74+'gadu šķirošana'!E76,0)</f>
        <v>0</v>
      </c>
      <c r="E10" s="698">
        <f>IF(Aprekini!E79&gt;0,'gadu šķirošana'!F74+'gadu šķirošana'!F76,0)</f>
        <v>0</v>
      </c>
      <c r="F10" s="698">
        <f>IF(Aprekini!F79&gt;0,'gadu šķirošana'!G74+'gadu šķirošana'!G76,0)</f>
        <v>0</v>
      </c>
      <c r="G10" s="698">
        <f>IF(Aprekini!G79&gt;0,'gadu šķirošana'!H74+'gadu šķirošana'!H76,0)</f>
        <v>0</v>
      </c>
      <c r="H10" s="698">
        <f>IF(Aprekini!H79&gt;0,'gadu šķirošana'!I74+'gadu šķirošana'!I76,0)</f>
        <v>0</v>
      </c>
      <c r="I10" s="698">
        <f>IF(Aprekini!I79&gt;0,'gadu šķirošana'!J74+'gadu šķirošana'!J76,0)</f>
        <v>0</v>
      </c>
      <c r="J10" s="698">
        <f>IF(Aprekini!J79&gt;0,'gadu šķirošana'!K74+'gadu šķirošana'!K76,0)</f>
        <v>0</v>
      </c>
      <c r="K10" s="698">
        <f>IF(Aprekini!K79&gt;0,'gadu šķirošana'!L74+'gadu šķirošana'!L76,0)</f>
        <v>0</v>
      </c>
      <c r="L10" s="698">
        <f>IF(Aprekini!L79&gt;0,'gadu šķirošana'!M74+'gadu šķirošana'!M76,0)</f>
        <v>0</v>
      </c>
      <c r="M10" s="698">
        <f>IF(Aprekini!M79&gt;0,'gadu šķirošana'!N74+'gadu šķirošana'!N76,0)</f>
        <v>0</v>
      </c>
      <c r="N10" s="698">
        <f>IF(Aprekini!N79&gt;0,'gadu šķirošana'!O74+'gadu šķirošana'!O76,0)</f>
        <v>0</v>
      </c>
      <c r="O10" s="698">
        <f>IF(Aprekini!O79&gt;0,'gadu šķirošana'!P74+'gadu šķirošana'!P76,0)</f>
        <v>0</v>
      </c>
      <c r="P10" s="698">
        <f>IF(Aprekini!P79&gt;0,'gadu šķirošana'!Q74+'gadu šķirošana'!Q76,0)</f>
        <v>0</v>
      </c>
      <c r="Q10" s="698">
        <f>IF(Aprekini!Q79&gt;0,'gadu šķirošana'!R74+'gadu šķirošana'!R76,0)</f>
        <v>0</v>
      </c>
      <c r="R10" s="698">
        <f>IF(Aprekini!R79&gt;0,'gadu šķirošana'!S74+'gadu šķirošana'!S76,0)</f>
        <v>0</v>
      </c>
      <c r="S10" s="698">
        <f>IF(Aprekini!S79&gt;0,'gadu šķirošana'!T74+'gadu šķirošana'!T76,0)</f>
        <v>0</v>
      </c>
      <c r="T10" s="698">
        <f>IF(Aprekini!T79&gt;0,'gadu šķirošana'!U74+'gadu šķirošana'!U76,0)</f>
        <v>0</v>
      </c>
      <c r="U10" s="698">
        <f>IF(Aprekini!U79&gt;0,'gadu šķirošana'!V74+'gadu šķirošana'!V76,0)</f>
        <v>0</v>
      </c>
      <c r="V10" s="698">
        <f>IF(Aprekini!V79&gt;0,'gadu šķirošana'!W74+'gadu šķirošana'!W76,0)</f>
        <v>0</v>
      </c>
      <c r="W10" s="698">
        <f>IF(Aprekini!W79&gt;0,'gadu šķirošana'!X74+'gadu šķirošana'!X76,0)</f>
        <v>0</v>
      </c>
      <c r="X10" s="698">
        <f>IF(Aprekini!X79&gt;0,'gadu šķirošana'!Y74+'gadu šķirošana'!Y76,0)</f>
        <v>0</v>
      </c>
      <c r="Y10" s="698">
        <f>IF(Aprekini!Y79&gt;0,'gadu šķirošana'!Z74+'gadu šķirošana'!Z76,0)</f>
        <v>0</v>
      </c>
      <c r="Z10" s="698">
        <f>IF(Aprekini!Z79&gt;0,'gadu šķirošana'!AA74+'gadu šķirošana'!AA76,0)</f>
        <v>0</v>
      </c>
      <c r="AA10" s="698">
        <f>IF(Aprekini!AA79&gt;0,'gadu šķirošana'!AB74+'gadu šķirošana'!AB76,0)</f>
        <v>0</v>
      </c>
      <c r="AB10" s="698">
        <f>IF(Aprekini!AB79&gt;0,'gadu šķirošana'!AC74+'gadu šķirošana'!AC76,0)</f>
        <v>0</v>
      </c>
      <c r="AC10" s="698">
        <f>IF(Aprekini!AC79&gt;0,'gadu šķirošana'!AD74+'gadu šķirošana'!AD76,0)</f>
        <v>0</v>
      </c>
      <c r="AD10" s="698">
        <f>IF(Aprekini!AD79&gt;0,'gadu šķirošana'!AE74+'gadu šķirošana'!AE76,0)</f>
        <v>0</v>
      </c>
      <c r="AE10" s="698">
        <f>IF(Aprekini!AE79&gt;0,'gadu šķirošana'!AF74+'gadu šķirošana'!AF76,0)</f>
        <v>0</v>
      </c>
      <c r="AF10" s="698">
        <f>IF(Aprekini!AF79&gt;0,'gadu šķirošana'!AG74+'gadu šķirošana'!AG76,0)</f>
        <v>0</v>
      </c>
      <c r="AG10" s="698">
        <f>IF(Aprekini!AG79&gt;0,'gadu šķirošana'!AH74+'gadu šķirošana'!AH76,0)</f>
        <v>0</v>
      </c>
      <c r="AH10" s="698">
        <f>IF(Aprekini!AH79&gt;0,'gadu šķirošana'!AI74+'gadu šķirošana'!AI76,0)</f>
        <v>0</v>
      </c>
      <c r="AI10" s="698">
        <f>IF(Aprekini!AI79&gt;0,'gadu šķirošana'!AJ74+'gadu šķirošana'!AJ76,0)</f>
        <v>0</v>
      </c>
      <c r="AJ10" s="698">
        <f>IF(Aprekini!AJ79&gt;0,'gadu šķirošana'!AK74+'gadu šķirošana'!AK76,0)</f>
        <v>0</v>
      </c>
    </row>
    <row r="11" spans="1:36" ht="12.75" x14ac:dyDescent="0.2">
      <c r="A11" s="186" t="s">
        <v>258</v>
      </c>
      <c r="B11" s="699">
        <f>SUM(B8:B10)</f>
        <v>0</v>
      </c>
      <c r="C11" s="699">
        <f t="shared" ref="C11:AJ11" si="1">SUM(C8:C10)</f>
        <v>0</v>
      </c>
      <c r="D11" s="699">
        <f t="shared" si="1"/>
        <v>0</v>
      </c>
      <c r="E11" s="699">
        <f t="shared" si="1"/>
        <v>0</v>
      </c>
      <c r="F11" s="699">
        <f t="shared" si="1"/>
        <v>0</v>
      </c>
      <c r="G11" s="699">
        <f t="shared" si="1"/>
        <v>0</v>
      </c>
      <c r="H11" s="699">
        <f t="shared" si="1"/>
        <v>0</v>
      </c>
      <c r="I11" s="699">
        <f t="shared" si="1"/>
        <v>0</v>
      </c>
      <c r="J11" s="699">
        <f t="shared" si="1"/>
        <v>0</v>
      </c>
      <c r="K11" s="699">
        <f t="shared" si="1"/>
        <v>0</v>
      </c>
      <c r="L11" s="699">
        <f t="shared" si="1"/>
        <v>0</v>
      </c>
      <c r="M11" s="699">
        <f t="shared" si="1"/>
        <v>0</v>
      </c>
      <c r="N11" s="699">
        <f t="shared" si="1"/>
        <v>0</v>
      </c>
      <c r="O11" s="699">
        <f t="shared" si="1"/>
        <v>0</v>
      </c>
      <c r="P11" s="699">
        <f t="shared" si="1"/>
        <v>0</v>
      </c>
      <c r="Q11" s="699">
        <f t="shared" si="1"/>
        <v>0</v>
      </c>
      <c r="R11" s="699">
        <f t="shared" si="1"/>
        <v>0</v>
      </c>
      <c r="S11" s="699">
        <f t="shared" si="1"/>
        <v>0</v>
      </c>
      <c r="T11" s="699">
        <f t="shared" si="1"/>
        <v>0</v>
      </c>
      <c r="U11" s="699">
        <f t="shared" si="1"/>
        <v>0</v>
      </c>
      <c r="V11" s="699">
        <f t="shared" si="1"/>
        <v>0</v>
      </c>
      <c r="W11" s="699">
        <f t="shared" si="1"/>
        <v>0</v>
      </c>
      <c r="X11" s="699">
        <f t="shared" si="1"/>
        <v>0</v>
      </c>
      <c r="Y11" s="699">
        <f t="shared" si="1"/>
        <v>0</v>
      </c>
      <c r="Z11" s="699">
        <f t="shared" si="1"/>
        <v>0</v>
      </c>
      <c r="AA11" s="699">
        <f t="shared" si="1"/>
        <v>0</v>
      </c>
      <c r="AB11" s="699">
        <f t="shared" si="1"/>
        <v>0</v>
      </c>
      <c r="AC11" s="699">
        <f t="shared" si="1"/>
        <v>0</v>
      </c>
      <c r="AD11" s="699">
        <f t="shared" si="1"/>
        <v>0</v>
      </c>
      <c r="AE11" s="699">
        <f t="shared" si="1"/>
        <v>0</v>
      </c>
      <c r="AF11" s="699">
        <f t="shared" si="1"/>
        <v>0</v>
      </c>
      <c r="AG11" s="699">
        <f t="shared" si="1"/>
        <v>0</v>
      </c>
      <c r="AH11" s="699">
        <f t="shared" si="1"/>
        <v>0</v>
      </c>
      <c r="AI11" s="699">
        <f t="shared" si="1"/>
        <v>0</v>
      </c>
      <c r="AJ11" s="699">
        <f t="shared" si="1"/>
        <v>0</v>
      </c>
    </row>
    <row r="12" spans="1:36" ht="16.5" customHeight="1" x14ac:dyDescent="0.2">
      <c r="A12" s="71" t="s">
        <v>259</v>
      </c>
      <c r="B12" s="700"/>
      <c r="C12" s="700"/>
      <c r="D12" s="700"/>
      <c r="E12" s="700"/>
      <c r="F12" s="700"/>
      <c r="G12" s="700"/>
      <c r="H12" s="700"/>
      <c r="I12" s="700"/>
      <c r="J12" s="700"/>
      <c r="K12" s="700"/>
      <c r="L12" s="700"/>
      <c r="M12" s="701"/>
      <c r="N12" s="701"/>
      <c r="O12" s="701"/>
      <c r="P12" s="701"/>
      <c r="Q12" s="701"/>
      <c r="R12" s="701"/>
      <c r="S12" s="701"/>
      <c r="T12" s="701"/>
      <c r="U12" s="701"/>
      <c r="V12" s="701"/>
      <c r="W12" s="701"/>
      <c r="X12" s="701"/>
      <c r="Y12" s="701"/>
      <c r="Z12" s="702"/>
      <c r="AA12" s="702"/>
      <c r="AB12" s="702"/>
      <c r="AC12" s="702"/>
      <c r="AD12" s="702"/>
      <c r="AE12" s="702"/>
      <c r="AF12" s="702"/>
      <c r="AG12" s="702"/>
      <c r="AH12" s="702"/>
      <c r="AI12" s="702"/>
      <c r="AJ12" s="702"/>
    </row>
    <row r="13" spans="1:36" ht="12.75" x14ac:dyDescent="0.2">
      <c r="A13" s="200" t="s">
        <v>423</v>
      </c>
      <c r="B13" s="697">
        <f>IF('Datu ievade'!$B$152='Datu ievade'!$AK$1,Aprekini!B264,0)</f>
        <v>0</v>
      </c>
      <c r="C13" s="697">
        <f>IF('Datu ievade'!$B$152='Datu ievade'!$AK$1,Aprekini!C264,0)</f>
        <v>0</v>
      </c>
      <c r="D13" s="697">
        <f>IF('Datu ievade'!$B$152='Datu ievade'!$AK$1,Aprekini!D264,0)</f>
        <v>0</v>
      </c>
      <c r="E13" s="697">
        <f>IF('Datu ievade'!$B$152='Datu ievade'!$AK$1,Aprekini!E264,0)</f>
        <v>0</v>
      </c>
      <c r="F13" s="697">
        <f>IF('Datu ievade'!$B$152='Datu ievade'!$AK$1,Aprekini!F264,0)</f>
        <v>0</v>
      </c>
      <c r="G13" s="697">
        <f>IF('Datu ievade'!$B$152='Datu ievade'!$AK$1,Aprekini!G264,0)</f>
        <v>0</v>
      </c>
      <c r="H13" s="697">
        <f>IF('Datu ievade'!$B$152='Datu ievade'!$AK$1,Aprekini!H264,0)</f>
        <v>0</v>
      </c>
      <c r="I13" s="697">
        <f>IF('Datu ievade'!$B$152='Datu ievade'!$AK$1,Aprekini!I264,0)</f>
        <v>0</v>
      </c>
      <c r="J13" s="697">
        <f>IF('Datu ievade'!$B$152='Datu ievade'!$AK$1,Aprekini!J264,0)</f>
        <v>0</v>
      </c>
      <c r="K13" s="697">
        <f>IF('Datu ievade'!$B$152='Datu ievade'!$AK$1,Aprekini!K264,0)</f>
        <v>0</v>
      </c>
      <c r="L13" s="697">
        <f>IF('Datu ievade'!$B$152='Datu ievade'!$AK$1,Aprekini!L264,0)</f>
        <v>0</v>
      </c>
      <c r="M13" s="697">
        <f>IF('Datu ievade'!$B$152='Datu ievade'!$AK$1,Aprekini!M264,0)</f>
        <v>0</v>
      </c>
      <c r="N13" s="697">
        <f>IF('Datu ievade'!$B$152='Datu ievade'!$AK$1,Aprekini!N264,0)</f>
        <v>0</v>
      </c>
      <c r="O13" s="697">
        <f>IF('Datu ievade'!$B$152='Datu ievade'!$AK$1,Aprekini!O264,0)</f>
        <v>0</v>
      </c>
      <c r="P13" s="697">
        <f>IF('Datu ievade'!$B$152='Datu ievade'!$AK$1,Aprekini!P264,0)</f>
        <v>0</v>
      </c>
      <c r="Q13" s="697">
        <f>IF('Datu ievade'!$B$152='Datu ievade'!$AK$1,Aprekini!Q264,0)</f>
        <v>0</v>
      </c>
      <c r="R13" s="697">
        <f>IF('Datu ievade'!$B$152='Datu ievade'!$AK$1,Aprekini!R264,0)</f>
        <v>0</v>
      </c>
      <c r="S13" s="697">
        <f>IF('Datu ievade'!$B$152='Datu ievade'!$AK$1,Aprekini!S264,0)</f>
        <v>0</v>
      </c>
      <c r="T13" s="697">
        <f>IF('Datu ievade'!$B$152='Datu ievade'!$AK$1,Aprekini!T264,0)</f>
        <v>0</v>
      </c>
      <c r="U13" s="697">
        <f>IF('Datu ievade'!$B$152='Datu ievade'!$AK$1,Aprekini!U264,0)</f>
        <v>0</v>
      </c>
      <c r="V13" s="697">
        <f>IF('Datu ievade'!$B$152='Datu ievade'!$AK$1,Aprekini!V264,0)</f>
        <v>0</v>
      </c>
      <c r="W13" s="697">
        <f>IF('Datu ievade'!$B$152='Datu ievade'!$AK$1,Aprekini!W264,0)</f>
        <v>0</v>
      </c>
      <c r="X13" s="697">
        <f>IF('Datu ievade'!$B$152='Datu ievade'!$AK$1,Aprekini!X264,0)</f>
        <v>0</v>
      </c>
      <c r="Y13" s="697">
        <f>IF('Datu ievade'!$B$152='Datu ievade'!$AK$1,Aprekini!Y264,0)</f>
        <v>0</v>
      </c>
      <c r="Z13" s="697">
        <f>IF('Datu ievade'!$B$152='Datu ievade'!$AK$1,Aprekini!Z264,0)</f>
        <v>0</v>
      </c>
      <c r="AA13" s="697">
        <f>IF('Datu ievade'!$B$152='Datu ievade'!$AK$1,Aprekini!AA264,0)</f>
        <v>0</v>
      </c>
      <c r="AB13" s="697">
        <f>IF('Datu ievade'!$B$152='Datu ievade'!$AK$1,Aprekini!AB264,0)</f>
        <v>0</v>
      </c>
      <c r="AC13" s="697">
        <f>IF('Datu ievade'!$B$152='Datu ievade'!$AK$1,Aprekini!AC264,0)</f>
        <v>0</v>
      </c>
      <c r="AD13" s="697">
        <f>IF('Datu ievade'!$B$152='Datu ievade'!$AK$1,Aprekini!AD264,0)</f>
        <v>0</v>
      </c>
      <c r="AE13" s="697">
        <f>IF('Datu ievade'!$B$152='Datu ievade'!$AK$1,Aprekini!AE264,0)</f>
        <v>0</v>
      </c>
      <c r="AF13" s="697">
        <f>IF('Datu ievade'!$B$152='Datu ievade'!$AK$1,Aprekini!AF264,0)</f>
        <v>0</v>
      </c>
      <c r="AG13" s="697">
        <f>IF('Datu ievade'!$B$152='Datu ievade'!$AK$1,Aprekini!AG264,0)</f>
        <v>0</v>
      </c>
      <c r="AH13" s="697">
        <f>IF('Datu ievade'!$B$152='Datu ievade'!$AK$1,Aprekini!AH264,0)</f>
        <v>0</v>
      </c>
      <c r="AI13" s="697">
        <f>IF('Datu ievade'!$B$152='Datu ievade'!$AK$1,Aprekini!AI264,0)</f>
        <v>0</v>
      </c>
      <c r="AJ13" s="697">
        <f>IF('Datu ievade'!$B$152='Datu ievade'!$AK$1,Aprekini!AJ264,0)</f>
        <v>0</v>
      </c>
    </row>
    <row r="14" spans="1:36" ht="12.75" x14ac:dyDescent="0.2">
      <c r="A14" s="186" t="s">
        <v>260</v>
      </c>
      <c r="B14" s="703">
        <f>SUM(B13:B13)</f>
        <v>0</v>
      </c>
      <c r="C14" s="703">
        <f t="shared" ref="C14:AH14" si="2">SUM(C13:C13)</f>
        <v>0</v>
      </c>
      <c r="D14" s="703">
        <f t="shared" si="2"/>
        <v>0</v>
      </c>
      <c r="E14" s="703">
        <f t="shared" si="2"/>
        <v>0</v>
      </c>
      <c r="F14" s="703">
        <f t="shared" si="2"/>
        <v>0</v>
      </c>
      <c r="G14" s="703">
        <f t="shared" si="2"/>
        <v>0</v>
      </c>
      <c r="H14" s="703">
        <f t="shared" si="2"/>
        <v>0</v>
      </c>
      <c r="I14" s="703">
        <f t="shared" si="2"/>
        <v>0</v>
      </c>
      <c r="J14" s="703">
        <f t="shared" si="2"/>
        <v>0</v>
      </c>
      <c r="K14" s="703">
        <f t="shared" si="2"/>
        <v>0</v>
      </c>
      <c r="L14" s="703">
        <f t="shared" si="2"/>
        <v>0</v>
      </c>
      <c r="M14" s="703">
        <f t="shared" si="2"/>
        <v>0</v>
      </c>
      <c r="N14" s="703">
        <f t="shared" si="2"/>
        <v>0</v>
      </c>
      <c r="O14" s="703">
        <f t="shared" si="2"/>
        <v>0</v>
      </c>
      <c r="P14" s="703">
        <f t="shared" si="2"/>
        <v>0</v>
      </c>
      <c r="Q14" s="703">
        <f t="shared" si="2"/>
        <v>0</v>
      </c>
      <c r="R14" s="703">
        <f t="shared" si="2"/>
        <v>0</v>
      </c>
      <c r="S14" s="703">
        <f t="shared" si="2"/>
        <v>0</v>
      </c>
      <c r="T14" s="703">
        <f t="shared" si="2"/>
        <v>0</v>
      </c>
      <c r="U14" s="703">
        <f t="shared" si="2"/>
        <v>0</v>
      </c>
      <c r="V14" s="703">
        <f t="shared" si="2"/>
        <v>0</v>
      </c>
      <c r="W14" s="703">
        <f t="shared" si="2"/>
        <v>0</v>
      </c>
      <c r="X14" s="703">
        <f t="shared" si="2"/>
        <v>0</v>
      </c>
      <c r="Y14" s="703">
        <f t="shared" si="2"/>
        <v>0</v>
      </c>
      <c r="Z14" s="703">
        <f t="shared" si="2"/>
        <v>0</v>
      </c>
      <c r="AA14" s="703">
        <f t="shared" si="2"/>
        <v>0</v>
      </c>
      <c r="AB14" s="703">
        <f t="shared" si="2"/>
        <v>0</v>
      </c>
      <c r="AC14" s="703">
        <f t="shared" si="2"/>
        <v>0</v>
      </c>
      <c r="AD14" s="703">
        <f t="shared" si="2"/>
        <v>0</v>
      </c>
      <c r="AE14" s="703">
        <f t="shared" si="2"/>
        <v>0</v>
      </c>
      <c r="AF14" s="703">
        <f t="shared" si="2"/>
        <v>0</v>
      </c>
      <c r="AG14" s="703">
        <f t="shared" si="2"/>
        <v>0</v>
      </c>
      <c r="AH14" s="703">
        <f t="shared" si="2"/>
        <v>0</v>
      </c>
      <c r="AI14" s="703">
        <f>SUM(AI13:AI13)</f>
        <v>0</v>
      </c>
      <c r="AJ14" s="703">
        <f>SUM(AJ13:AJ13)</f>
        <v>0</v>
      </c>
    </row>
    <row r="15" spans="1:36" ht="12.75" x14ac:dyDescent="0.2">
      <c r="A15" s="186" t="s">
        <v>261</v>
      </c>
      <c r="B15" s="703">
        <f>SUM(B11,B14)</f>
        <v>0</v>
      </c>
      <c r="C15" s="703">
        <f>SUM(C11,C14)</f>
        <v>0</v>
      </c>
      <c r="D15" s="703">
        <f t="shared" ref="D15:AH15" si="3">SUM(D11,D14)</f>
        <v>0</v>
      </c>
      <c r="E15" s="703">
        <f t="shared" si="3"/>
        <v>0</v>
      </c>
      <c r="F15" s="703">
        <f t="shared" si="3"/>
        <v>0</v>
      </c>
      <c r="G15" s="703">
        <f t="shared" si="3"/>
        <v>0</v>
      </c>
      <c r="H15" s="703">
        <f t="shared" si="3"/>
        <v>0</v>
      </c>
      <c r="I15" s="703">
        <f t="shared" si="3"/>
        <v>0</v>
      </c>
      <c r="J15" s="703">
        <f t="shared" si="3"/>
        <v>0</v>
      </c>
      <c r="K15" s="703">
        <f t="shared" si="3"/>
        <v>0</v>
      </c>
      <c r="L15" s="703">
        <f t="shared" si="3"/>
        <v>0</v>
      </c>
      <c r="M15" s="703">
        <f t="shared" si="3"/>
        <v>0</v>
      </c>
      <c r="N15" s="703">
        <f t="shared" si="3"/>
        <v>0</v>
      </c>
      <c r="O15" s="703">
        <f t="shared" si="3"/>
        <v>0</v>
      </c>
      <c r="P15" s="703">
        <f t="shared" si="3"/>
        <v>0</v>
      </c>
      <c r="Q15" s="703">
        <f t="shared" si="3"/>
        <v>0</v>
      </c>
      <c r="R15" s="703">
        <f t="shared" si="3"/>
        <v>0</v>
      </c>
      <c r="S15" s="703">
        <f t="shared" si="3"/>
        <v>0</v>
      </c>
      <c r="T15" s="703">
        <f t="shared" si="3"/>
        <v>0</v>
      </c>
      <c r="U15" s="703">
        <f t="shared" si="3"/>
        <v>0</v>
      </c>
      <c r="V15" s="703">
        <f t="shared" si="3"/>
        <v>0</v>
      </c>
      <c r="W15" s="703">
        <f t="shared" si="3"/>
        <v>0</v>
      </c>
      <c r="X15" s="703">
        <f t="shared" si="3"/>
        <v>0</v>
      </c>
      <c r="Y15" s="703">
        <f t="shared" si="3"/>
        <v>0</v>
      </c>
      <c r="Z15" s="703">
        <f t="shared" si="3"/>
        <v>0</v>
      </c>
      <c r="AA15" s="703">
        <f t="shared" si="3"/>
        <v>0</v>
      </c>
      <c r="AB15" s="703">
        <f t="shared" si="3"/>
        <v>0</v>
      </c>
      <c r="AC15" s="703">
        <f t="shared" si="3"/>
        <v>0</v>
      </c>
      <c r="AD15" s="703">
        <f t="shared" si="3"/>
        <v>0</v>
      </c>
      <c r="AE15" s="703">
        <f t="shared" si="3"/>
        <v>0</v>
      </c>
      <c r="AF15" s="703">
        <f t="shared" si="3"/>
        <v>0</v>
      </c>
      <c r="AG15" s="703">
        <f t="shared" si="3"/>
        <v>0</v>
      </c>
      <c r="AH15" s="703">
        <f t="shared" si="3"/>
        <v>0</v>
      </c>
      <c r="AI15" s="703">
        <f>SUM(AI11,AI14)</f>
        <v>0</v>
      </c>
      <c r="AJ15" s="703">
        <f>SUM(AJ11,AJ14)</f>
        <v>0</v>
      </c>
    </row>
    <row r="16" spans="1:36" ht="12.75" x14ac:dyDescent="0.2">
      <c r="A16" s="186" t="s">
        <v>262</v>
      </c>
      <c r="B16" s="703">
        <f>'gadu šķirošana'!C62</f>
        <v>0</v>
      </c>
      <c r="C16" s="703">
        <f>'gadu šķirošana'!D62</f>
        <v>0</v>
      </c>
      <c r="D16" s="703">
        <f>'gadu šķirošana'!E62</f>
        <v>0</v>
      </c>
      <c r="E16" s="703">
        <f>'gadu šķirošana'!F62</f>
        <v>0</v>
      </c>
      <c r="F16" s="703">
        <f>'gadu šķirošana'!G62</f>
        <v>0</v>
      </c>
      <c r="G16" s="703">
        <f>'gadu šķirošana'!H62</f>
        <v>0</v>
      </c>
      <c r="H16" s="703">
        <f>'gadu šķirošana'!I62</f>
        <v>0</v>
      </c>
      <c r="I16" s="703">
        <f>'gadu šķirošana'!J62</f>
        <v>0</v>
      </c>
      <c r="J16" s="703">
        <f>'gadu šķirošana'!K62</f>
        <v>0</v>
      </c>
      <c r="K16" s="703">
        <f>'gadu šķirošana'!L62</f>
        <v>0</v>
      </c>
      <c r="L16" s="703">
        <f>'gadu šķirošana'!M62</f>
        <v>0</v>
      </c>
      <c r="M16" s="703">
        <f>'gadu šķirošana'!N62</f>
        <v>0</v>
      </c>
      <c r="N16" s="703">
        <f>'gadu šķirošana'!O62</f>
        <v>0</v>
      </c>
      <c r="O16" s="703">
        <f>'gadu šķirošana'!P62</f>
        <v>0</v>
      </c>
      <c r="P16" s="703">
        <f>'gadu šķirošana'!Q62</f>
        <v>0</v>
      </c>
      <c r="Q16" s="703">
        <f>'gadu šķirošana'!R62</f>
        <v>0</v>
      </c>
      <c r="R16" s="703">
        <f>'gadu šķirošana'!S62</f>
        <v>0</v>
      </c>
      <c r="S16" s="703">
        <f>'gadu šķirošana'!T62</f>
        <v>0</v>
      </c>
      <c r="T16" s="703">
        <f>'gadu šķirošana'!U62</f>
        <v>0</v>
      </c>
      <c r="U16" s="703">
        <f>'gadu šķirošana'!V62</f>
        <v>0</v>
      </c>
      <c r="V16" s="703">
        <f>'gadu šķirošana'!W62</f>
        <v>0</v>
      </c>
      <c r="W16" s="703">
        <f>'gadu šķirošana'!X62</f>
        <v>0</v>
      </c>
      <c r="X16" s="703">
        <f>'gadu šķirošana'!Y62</f>
        <v>0</v>
      </c>
      <c r="Y16" s="703">
        <f>'gadu šķirošana'!Z62</f>
        <v>0</v>
      </c>
      <c r="Z16" s="703">
        <f>'gadu šķirošana'!AA62</f>
        <v>0</v>
      </c>
      <c r="AA16" s="703">
        <f>'gadu šķirošana'!AB62</f>
        <v>0</v>
      </c>
      <c r="AB16" s="703">
        <f>'gadu šķirošana'!AC62</f>
        <v>0</v>
      </c>
      <c r="AC16" s="703">
        <f>'gadu šķirošana'!AD62</f>
        <v>0</v>
      </c>
      <c r="AD16" s="703">
        <f>'gadu šķirošana'!AE62</f>
        <v>0</v>
      </c>
      <c r="AE16" s="703">
        <f>'gadu šķirošana'!AF62</f>
        <v>0</v>
      </c>
      <c r="AF16" s="703">
        <f>'gadu šķirošana'!AG62</f>
        <v>0</v>
      </c>
      <c r="AG16" s="703">
        <f>'gadu šķirošana'!AH62</f>
        <v>0</v>
      </c>
      <c r="AH16" s="703">
        <f>'gadu šķirošana'!AI62</f>
        <v>0</v>
      </c>
      <c r="AI16" s="703">
        <f>'gadu šķirošana'!AJ62</f>
        <v>0</v>
      </c>
      <c r="AJ16" s="703">
        <f>'gadu šķirošana'!AK62</f>
        <v>0</v>
      </c>
    </row>
    <row r="17" spans="1:36" ht="25.5" x14ac:dyDescent="0.2">
      <c r="A17" s="307" t="s">
        <v>263</v>
      </c>
      <c r="B17" s="308">
        <v>0</v>
      </c>
      <c r="C17" s="308" t="str">
        <f t="shared" ref="C17:AG17" si="4">IF(C16=0,"Nav pašu ieņēmumu",C15/C16)</f>
        <v>Nav pašu ieņēmumu</v>
      </c>
      <c r="D17" s="308" t="str">
        <f t="shared" si="4"/>
        <v>Nav pašu ieņēmumu</v>
      </c>
      <c r="E17" s="308" t="str">
        <f t="shared" si="4"/>
        <v>Nav pašu ieņēmumu</v>
      </c>
      <c r="F17" s="308" t="str">
        <f t="shared" si="4"/>
        <v>Nav pašu ieņēmumu</v>
      </c>
      <c r="G17" s="308" t="str">
        <f t="shared" si="4"/>
        <v>Nav pašu ieņēmumu</v>
      </c>
      <c r="H17" s="308" t="str">
        <f t="shared" si="4"/>
        <v>Nav pašu ieņēmumu</v>
      </c>
      <c r="I17" s="308" t="str">
        <f t="shared" si="4"/>
        <v>Nav pašu ieņēmumu</v>
      </c>
      <c r="J17" s="308" t="str">
        <f t="shared" si="4"/>
        <v>Nav pašu ieņēmumu</v>
      </c>
      <c r="K17" s="308" t="str">
        <f t="shared" si="4"/>
        <v>Nav pašu ieņēmumu</v>
      </c>
      <c r="L17" s="308" t="str">
        <f t="shared" si="4"/>
        <v>Nav pašu ieņēmumu</v>
      </c>
      <c r="M17" s="308" t="str">
        <f t="shared" si="4"/>
        <v>Nav pašu ieņēmumu</v>
      </c>
      <c r="N17" s="308" t="str">
        <f t="shared" si="4"/>
        <v>Nav pašu ieņēmumu</v>
      </c>
      <c r="O17" s="308" t="str">
        <f t="shared" si="4"/>
        <v>Nav pašu ieņēmumu</v>
      </c>
      <c r="P17" s="308" t="str">
        <f t="shared" si="4"/>
        <v>Nav pašu ieņēmumu</v>
      </c>
      <c r="Q17" s="308" t="str">
        <f t="shared" si="4"/>
        <v>Nav pašu ieņēmumu</v>
      </c>
      <c r="R17" s="308" t="str">
        <f t="shared" si="4"/>
        <v>Nav pašu ieņēmumu</v>
      </c>
      <c r="S17" s="308" t="str">
        <f t="shared" si="4"/>
        <v>Nav pašu ieņēmumu</v>
      </c>
      <c r="T17" s="308" t="str">
        <f t="shared" si="4"/>
        <v>Nav pašu ieņēmumu</v>
      </c>
      <c r="U17" s="308" t="str">
        <f t="shared" si="4"/>
        <v>Nav pašu ieņēmumu</v>
      </c>
      <c r="V17" s="308" t="str">
        <f t="shared" si="4"/>
        <v>Nav pašu ieņēmumu</v>
      </c>
      <c r="W17" s="308" t="str">
        <f t="shared" si="4"/>
        <v>Nav pašu ieņēmumu</v>
      </c>
      <c r="X17" s="308" t="str">
        <f t="shared" si="4"/>
        <v>Nav pašu ieņēmumu</v>
      </c>
      <c r="Y17" s="308" t="str">
        <f t="shared" si="4"/>
        <v>Nav pašu ieņēmumu</v>
      </c>
      <c r="Z17" s="308" t="str">
        <f t="shared" si="4"/>
        <v>Nav pašu ieņēmumu</v>
      </c>
      <c r="AA17" s="308" t="str">
        <f t="shared" si="4"/>
        <v>Nav pašu ieņēmumu</v>
      </c>
      <c r="AB17" s="308" t="str">
        <f t="shared" si="4"/>
        <v>Nav pašu ieņēmumu</v>
      </c>
      <c r="AC17" s="308" t="str">
        <f t="shared" si="4"/>
        <v>Nav pašu ieņēmumu</v>
      </c>
      <c r="AD17" s="308" t="str">
        <f t="shared" si="4"/>
        <v>Nav pašu ieņēmumu</v>
      </c>
      <c r="AE17" s="308" t="str">
        <f t="shared" si="4"/>
        <v>Nav pašu ieņēmumu</v>
      </c>
      <c r="AF17" s="308" t="str">
        <f t="shared" si="4"/>
        <v>Nav pašu ieņēmumu</v>
      </c>
      <c r="AG17" s="308" t="str">
        <f t="shared" si="4"/>
        <v>Nav pašu ieņēmumu</v>
      </c>
      <c r="AH17" s="308" t="str">
        <f>IF(AH16=0,"Nav pašu ieņēmumu",AH15/AH16)</f>
        <v>Nav pašu ieņēmumu</v>
      </c>
      <c r="AI17" s="308" t="str">
        <f>IF(AI16=0,"Nav pašu ieņēmumu",AI15/AI16)</f>
        <v>Nav pašu ieņēmumu</v>
      </c>
      <c r="AJ17" s="308" t="str">
        <f>IF(AJ16=0,"Nav pašu ieņēmumu",AJ15/AJ16)</f>
        <v>Nav pašu ieņēmumu</v>
      </c>
    </row>
    <row r="18" spans="1:36" s="142" customFormat="1" ht="12.75" x14ac:dyDescent="0.2"/>
    <row r="19" spans="1:36" s="263" customFormat="1" x14ac:dyDescent="0.2"/>
    <row r="20" spans="1:36" s="263" customFormat="1" x14ac:dyDescent="0.2"/>
    <row r="21" spans="1:36" s="263" customFormat="1" ht="18" x14ac:dyDescent="0.2">
      <c r="A21" s="309"/>
    </row>
    <row r="22" spans="1:36" s="263" customFormat="1" ht="15" customHeight="1" x14ac:dyDescent="0.2">
      <c r="A22" s="309"/>
      <c r="B22" s="310"/>
      <c r="C22" s="310"/>
      <c r="D22" s="310"/>
      <c r="E22" s="310"/>
      <c r="F22" s="310"/>
      <c r="G22" s="310"/>
      <c r="H22" s="310"/>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row>
    <row r="23" spans="1:36" s="263" customFormat="1" ht="12.75" x14ac:dyDescent="0.2">
      <c r="A23" s="311"/>
    </row>
    <row r="24" spans="1:36" s="263" customFormat="1" ht="12.75" x14ac:dyDescent="0.2">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12"/>
    </row>
    <row r="25" spans="1:36" s="263" customFormat="1" ht="12.75" x14ac:dyDescent="0.2">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12"/>
    </row>
    <row r="26" spans="1:36" s="263" customFormat="1" ht="12.75" x14ac:dyDescent="0.2">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12"/>
    </row>
    <row r="27" spans="1:36" s="263" customFormat="1" ht="12.75" x14ac:dyDescent="0.2">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12"/>
    </row>
    <row r="28" spans="1:36" s="263" customFormat="1" ht="12.75" x14ac:dyDescent="0.2">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12"/>
    </row>
    <row r="29" spans="1:36" s="263" customFormat="1" ht="12.75" x14ac:dyDescent="0.2">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12"/>
    </row>
    <row r="30" spans="1:36" s="263" customFormat="1" ht="12.75" x14ac:dyDescent="0.2">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12"/>
    </row>
    <row r="31" spans="1:36" s="263" customFormat="1" ht="12.75" x14ac:dyDescent="0.2">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12"/>
    </row>
    <row r="32" spans="1:36" s="263" customFormat="1" ht="12.75" x14ac:dyDescent="0.2">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12"/>
    </row>
    <row r="33" spans="1:36" s="263" customFormat="1" ht="12.75" x14ac:dyDescent="0.2">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12"/>
    </row>
    <row r="34" spans="1:36" s="263" customFormat="1" ht="12.75" x14ac:dyDescent="0.2">
      <c r="A34" s="313"/>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12"/>
    </row>
    <row r="35" spans="1:36" s="263" customFormat="1" ht="12.75" x14ac:dyDescent="0.2">
      <c r="A35" s="313"/>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2"/>
    </row>
    <row r="36" spans="1:36" s="263" customFormat="1" ht="12.75" x14ac:dyDescent="0.2">
      <c r="A36" s="311"/>
      <c r="B36" s="314"/>
      <c r="C36" s="314"/>
      <c r="D36" s="314"/>
      <c r="E36" s="314"/>
      <c r="F36" s="314"/>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192"/>
    </row>
    <row r="37" spans="1:36" s="263" customFormat="1" ht="12.75" x14ac:dyDescent="0.2">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12"/>
    </row>
    <row r="38" spans="1:36" s="263" customFormat="1" ht="12.75" x14ac:dyDescent="0.2">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12"/>
    </row>
    <row r="39" spans="1:36" s="263" customFormat="1" ht="12.75" x14ac:dyDescent="0.2">
      <c r="A39" s="313"/>
      <c r="B39" s="313"/>
      <c r="C39" s="313"/>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2"/>
    </row>
    <row r="40" spans="1:36" s="263" customFormat="1" ht="12.75" x14ac:dyDescent="0.2">
      <c r="A40" s="311"/>
      <c r="B40" s="314"/>
      <c r="C40" s="314"/>
      <c r="D40" s="314"/>
      <c r="E40" s="314"/>
      <c r="F40" s="314"/>
      <c r="G40" s="315"/>
      <c r="H40" s="315"/>
      <c r="I40" s="315"/>
      <c r="J40" s="315"/>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192"/>
    </row>
    <row r="41" spans="1:36" s="263" customFormat="1" ht="12.75" x14ac:dyDescent="0.2">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12"/>
    </row>
    <row r="42" spans="1:36" s="263" customFormat="1" ht="12.75" x14ac:dyDescent="0.2">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12"/>
    </row>
    <row r="43" spans="1:36" s="263" customFormat="1" ht="12.75" x14ac:dyDescent="0.2">
      <c r="A43" s="171"/>
      <c r="B43" s="316"/>
      <c r="C43" s="316"/>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row>
    <row r="44" spans="1:36" s="263" customFormat="1" ht="12.75" x14ac:dyDescent="0.2">
      <c r="A44" s="171"/>
      <c r="B44" s="316"/>
      <c r="C44" s="316"/>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row>
    <row r="45" spans="1:36" s="263" customFormat="1" ht="12.75" x14ac:dyDescent="0.2">
      <c r="A45" s="171"/>
      <c r="B45" s="316"/>
      <c r="C45" s="316"/>
      <c r="D45" s="316"/>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316"/>
    </row>
    <row r="46" spans="1:36" s="263" customFormat="1" ht="12.75" x14ac:dyDescent="0.2">
      <c r="A46" s="171"/>
      <c r="B46" s="317"/>
      <c r="C46" s="317"/>
      <c r="D46" s="317"/>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c r="AH46" s="317"/>
      <c r="AI46" s="317"/>
    </row>
    <row r="47" spans="1:36" s="263" customFormat="1" x14ac:dyDescent="0.2"/>
    <row r="48" spans="1:36" s="263" customFormat="1" x14ac:dyDescent="0.2"/>
    <row r="49" spans="1:35" s="263" customFormat="1" ht="15.75" x14ac:dyDescent="0.2">
      <c r="A49" s="318"/>
    </row>
    <row r="50" spans="1:35" s="263" customFormat="1" ht="36" customHeight="1" x14ac:dyDescent="0.2">
      <c r="A50" s="319"/>
      <c r="B50" s="320"/>
      <c r="C50" s="316"/>
      <c r="D50" s="316"/>
      <c r="E50" s="316"/>
      <c r="F50" s="316"/>
      <c r="G50" s="316"/>
      <c r="H50" s="316"/>
      <c r="I50" s="316"/>
      <c r="J50" s="316"/>
      <c r="K50" s="316"/>
      <c r="L50" s="316"/>
      <c r="M50" s="316"/>
      <c r="N50" s="316"/>
      <c r="O50" s="316"/>
      <c r="P50" s="316"/>
      <c r="Q50" s="316"/>
      <c r="R50" s="316"/>
      <c r="S50" s="316"/>
      <c r="T50" s="316"/>
      <c r="U50" s="316"/>
      <c r="V50" s="316"/>
      <c r="W50" s="316"/>
      <c r="X50" s="316"/>
      <c r="Y50" s="316"/>
      <c r="Z50" s="316"/>
      <c r="AA50" s="316"/>
      <c r="AB50" s="316"/>
      <c r="AC50" s="316"/>
      <c r="AD50" s="316"/>
      <c r="AE50" s="316"/>
      <c r="AF50" s="316"/>
      <c r="AG50" s="316"/>
      <c r="AH50" s="316"/>
      <c r="AI50" s="316"/>
    </row>
    <row r="51" spans="1:35" s="263" customFormat="1" ht="40.5" customHeight="1" x14ac:dyDescent="0.2">
      <c r="A51" s="319"/>
      <c r="B51" s="321"/>
      <c r="C51" s="321"/>
      <c r="D51" s="321"/>
      <c r="E51" s="321"/>
      <c r="F51" s="321"/>
      <c r="G51" s="321"/>
      <c r="H51" s="321"/>
      <c r="I51" s="321"/>
      <c r="J51" s="321"/>
      <c r="K51" s="321"/>
      <c r="L51" s="321"/>
      <c r="M51" s="321"/>
      <c r="N51" s="321"/>
      <c r="O51" s="321"/>
      <c r="P51" s="321"/>
      <c r="Q51" s="321"/>
      <c r="R51" s="321"/>
      <c r="S51" s="321"/>
      <c r="T51" s="321"/>
      <c r="U51" s="321"/>
      <c r="V51" s="321"/>
      <c r="W51" s="321"/>
      <c r="X51" s="321"/>
      <c r="Y51" s="321"/>
      <c r="Z51" s="321"/>
      <c r="AA51" s="321"/>
      <c r="AB51" s="321"/>
      <c r="AC51" s="321"/>
      <c r="AD51" s="321"/>
      <c r="AE51" s="321"/>
      <c r="AF51" s="321"/>
      <c r="AG51" s="321"/>
      <c r="AH51" s="321"/>
      <c r="AI51" s="321"/>
    </row>
    <row r="52" spans="1:35" s="263" customFormat="1" x14ac:dyDescent="0.2"/>
    <row r="53" spans="1:35" s="263" customFormat="1" x14ac:dyDescent="0.2"/>
    <row r="54" spans="1:35" s="263" customFormat="1" x14ac:dyDescent="0.2"/>
    <row r="55" spans="1:35" s="263" customFormat="1" x14ac:dyDescent="0.2"/>
    <row r="56" spans="1:35" s="263" customFormat="1" x14ac:dyDescent="0.2"/>
    <row r="57" spans="1:35" s="263" customFormat="1" x14ac:dyDescent="0.2"/>
  </sheetData>
  <sheetProtection algorithmName="SHA-512" hashValue="nfxF+6KNhmu1qN1G0DH4sy5NId2w7cc0Y4Crjum1fZcBastey1r697NrzrHwqkgFF2P9MIXsGdk2fyUviKoWbQ==" saltValue="2QRmA3YTuzI+HzdAN+YrqQ==" spinCount="100000" sheet="1" objects="1" scenarios="1"/>
  <mergeCells count="1">
    <mergeCell ref="A1:D1"/>
  </mergeCells>
  <phoneticPr fontId="2" type="noConversion"/>
  <dataValidations count="1">
    <dataValidation type="decimal" operator="greaterThanOrEqual" allowBlank="1" showErrorMessage="1" errorTitle="Jāievada pozitīvs skaitlis" error="Jāievada pozitīvs skaitlis" sqref="AJ24:AJ35 AJ41:AJ42 AJ37:AJ39">
      <formula1>0</formula1>
      <formula2>0</formula2>
    </dataValidation>
  </dataValidations>
  <printOptions horizontalCentered="1"/>
  <pageMargins left="0.59027777777777779" right="0.59027777777777779" top="0.75" bottom="0.88888888888888884" header="0.51180555555555551" footer="0.75"/>
  <pageSetup paperSize="9" scale="59" firstPageNumber="0" orientation="landscape" horizontalDpi="300" verticalDpi="300"/>
  <headerFooter alignWithMargins="0">
    <oddFooter>&amp;L&amp;A&amp;R&amp;P</oddFooter>
  </headerFooter>
  <colBreaks count="1" manualBreakCount="1">
    <brk id="1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59999389629810485"/>
  </sheetPr>
  <dimension ref="A1:AJ40"/>
  <sheetViews>
    <sheetView showGridLines="0" zoomScaleSheetLayoutView="90" workbookViewId="0">
      <pane xSplit="1" topLeftCell="B1" activePane="topRight" state="frozen"/>
      <selection pane="topRight" activeCell="J44" sqref="J44"/>
    </sheetView>
  </sheetViews>
  <sheetFormatPr defaultRowHeight="11.25" outlineLevelRow="1" x14ac:dyDescent="0.2"/>
  <cols>
    <col min="1" max="1" width="60.140625" style="9" customWidth="1"/>
    <col min="2" max="2" width="10.140625" style="9" customWidth="1"/>
    <col min="3" max="34" width="9.140625" style="9"/>
    <col min="35" max="35" width="9.140625" style="9" customWidth="1"/>
    <col min="36" max="16384" width="9.140625" style="9"/>
  </cols>
  <sheetData>
    <row r="1" spans="1:36" s="99" customFormat="1" ht="20.25" x14ac:dyDescent="0.2">
      <c r="A1" s="99" t="s">
        <v>531</v>
      </c>
    </row>
    <row r="2" spans="1:36" ht="16.5" x14ac:dyDescent="0.2">
      <c r="A2" s="37">
        <f>'Datu ievade'!$B$10</f>
        <v>0</v>
      </c>
      <c r="B2" s="38">
        <f>'Datu ievade'!$B$11</f>
        <v>0</v>
      </c>
    </row>
    <row r="3" spans="1:36" ht="12.75" x14ac:dyDescent="0.2">
      <c r="A3" s="39"/>
    </row>
    <row r="4" spans="1:36" s="12" customFormat="1" ht="18" x14ac:dyDescent="0.2">
      <c r="A4" s="28" t="s">
        <v>231</v>
      </c>
      <c r="B4" s="24"/>
      <c r="C4" s="24"/>
      <c r="D4" s="24"/>
      <c r="E4" s="24"/>
      <c r="F4" s="24"/>
      <c r="G4" s="24"/>
      <c r="H4" s="24"/>
      <c r="I4" s="24"/>
      <c r="J4" s="24"/>
      <c r="K4" s="24"/>
      <c r="L4" s="24"/>
      <c r="M4" s="24"/>
      <c r="N4" s="24"/>
      <c r="O4" s="24"/>
      <c r="P4" s="40"/>
      <c r="Q4" s="40"/>
      <c r="R4" s="40"/>
      <c r="S4" s="40"/>
      <c r="T4" s="40"/>
      <c r="U4" s="40"/>
      <c r="V4" s="40"/>
      <c r="W4" s="40"/>
      <c r="X4" s="40"/>
      <c r="Y4" s="40"/>
      <c r="Z4" s="40"/>
      <c r="AA4" s="40"/>
      <c r="AB4" s="40"/>
      <c r="AC4" s="40"/>
      <c r="AD4" s="40"/>
      <c r="AE4" s="40"/>
      <c r="AF4" s="40"/>
      <c r="AG4" s="40"/>
      <c r="AH4" s="40"/>
      <c r="AI4" s="40"/>
    </row>
    <row r="5" spans="1:36" ht="12.75" x14ac:dyDescent="0.2">
      <c r="A5" s="41"/>
      <c r="B5" s="42"/>
      <c r="C5" s="42"/>
      <c r="D5" s="42"/>
      <c r="E5" s="42"/>
      <c r="F5" s="42"/>
      <c r="G5" s="42"/>
      <c r="H5" s="42"/>
      <c r="I5" s="42"/>
      <c r="J5" s="42"/>
      <c r="K5" s="42"/>
      <c r="L5" s="42"/>
      <c r="M5" s="42"/>
      <c r="N5" s="42"/>
      <c r="O5" s="42"/>
      <c r="P5" s="43"/>
      <c r="Q5" s="42" t="s">
        <v>16</v>
      </c>
      <c r="R5" s="43"/>
      <c r="S5" s="43"/>
      <c r="T5" s="43"/>
      <c r="U5" s="43"/>
      <c r="V5" s="43"/>
      <c r="W5" s="43"/>
      <c r="X5" s="43"/>
      <c r="Y5" s="43"/>
      <c r="Z5" s="43"/>
      <c r="AA5" s="43"/>
      <c r="AB5" s="43"/>
      <c r="AC5" s="43"/>
      <c r="AD5" s="43"/>
      <c r="AE5" s="43"/>
      <c r="AF5" s="43"/>
      <c r="AG5" s="43"/>
      <c r="AH5" s="43"/>
      <c r="AI5" s="43"/>
    </row>
    <row r="6" spans="1:36" ht="12.75" x14ac:dyDescent="0.2">
      <c r="A6" s="44" t="s">
        <v>98</v>
      </c>
      <c r="B6" s="45">
        <f>Aprekini!B5</f>
        <v>2016</v>
      </c>
      <c r="C6" s="45">
        <f t="shared" ref="C6:AG6" si="0">B6+1</f>
        <v>2017</v>
      </c>
      <c r="D6" s="45">
        <f t="shared" si="0"/>
        <v>2018</v>
      </c>
      <c r="E6" s="45">
        <f t="shared" si="0"/>
        <v>2019</v>
      </c>
      <c r="F6" s="45">
        <f t="shared" si="0"/>
        <v>2020</v>
      </c>
      <c r="G6" s="45">
        <f t="shared" si="0"/>
        <v>2021</v>
      </c>
      <c r="H6" s="45">
        <f t="shared" si="0"/>
        <v>2022</v>
      </c>
      <c r="I6" s="45">
        <f t="shared" si="0"/>
        <v>2023</v>
      </c>
      <c r="J6" s="45">
        <f t="shared" si="0"/>
        <v>2024</v>
      </c>
      <c r="K6" s="45">
        <f t="shared" si="0"/>
        <v>2025</v>
      </c>
      <c r="L6" s="45">
        <f t="shared" si="0"/>
        <v>2026</v>
      </c>
      <c r="M6" s="45">
        <f t="shared" si="0"/>
        <v>2027</v>
      </c>
      <c r="N6" s="45">
        <f t="shared" si="0"/>
        <v>2028</v>
      </c>
      <c r="O6" s="45">
        <f t="shared" si="0"/>
        <v>2029</v>
      </c>
      <c r="P6" s="45">
        <f t="shared" si="0"/>
        <v>2030</v>
      </c>
      <c r="Q6" s="45">
        <f t="shared" si="0"/>
        <v>2031</v>
      </c>
      <c r="R6" s="45">
        <f t="shared" si="0"/>
        <v>2032</v>
      </c>
      <c r="S6" s="45">
        <f t="shared" si="0"/>
        <v>2033</v>
      </c>
      <c r="T6" s="45">
        <f t="shared" si="0"/>
        <v>2034</v>
      </c>
      <c r="U6" s="46">
        <f t="shared" si="0"/>
        <v>2035</v>
      </c>
      <c r="V6" s="46">
        <f t="shared" si="0"/>
        <v>2036</v>
      </c>
      <c r="W6" s="46">
        <f t="shared" si="0"/>
        <v>2037</v>
      </c>
      <c r="X6" s="46">
        <f t="shared" si="0"/>
        <v>2038</v>
      </c>
      <c r="Y6" s="46">
        <f t="shared" si="0"/>
        <v>2039</v>
      </c>
      <c r="Z6" s="46">
        <f t="shared" si="0"/>
        <v>2040</v>
      </c>
      <c r="AA6" s="46">
        <f t="shared" si="0"/>
        <v>2041</v>
      </c>
      <c r="AB6" s="46">
        <f t="shared" si="0"/>
        <v>2042</v>
      </c>
      <c r="AC6" s="46">
        <f t="shared" si="0"/>
        <v>2043</v>
      </c>
      <c r="AD6" s="46">
        <f t="shared" si="0"/>
        <v>2044</v>
      </c>
      <c r="AE6" s="46">
        <f t="shared" si="0"/>
        <v>2045</v>
      </c>
      <c r="AF6" s="46">
        <f t="shared" si="0"/>
        <v>2046</v>
      </c>
      <c r="AG6" s="46">
        <f t="shared" si="0"/>
        <v>2047</v>
      </c>
      <c r="AH6" s="46">
        <f>AG6+1</f>
        <v>2048</v>
      </c>
      <c r="AI6" s="46">
        <f>AH6+1</f>
        <v>2049</v>
      </c>
      <c r="AJ6" s="46">
        <f>AI6+1</f>
        <v>2050</v>
      </c>
    </row>
    <row r="7" spans="1:36" ht="14.25" customHeight="1" x14ac:dyDescent="0.2">
      <c r="A7" s="27" t="s">
        <v>296</v>
      </c>
      <c r="B7" s="62">
        <f>'Datu ievade'!B133*'Datu ievade'!B134</f>
        <v>0</v>
      </c>
      <c r="C7" s="62">
        <f>$B$7*HLOOKUP(C6,'Kopējie pieņēmumi'!$B$5:$AH$15,6)</f>
        <v>0</v>
      </c>
      <c r="D7" s="49">
        <f>$B$7*HLOOKUP(D6,'Kopējie pieņēmumi'!$B$5:$AH$15,6)</f>
        <v>0</v>
      </c>
      <c r="E7" s="49">
        <f>$B$7*HLOOKUP(E6,'Kopējie pieņēmumi'!$B$5:$AH$15,6)</f>
        <v>0</v>
      </c>
      <c r="F7" s="49">
        <f>$B$7*HLOOKUP(F6,'Kopējie pieņēmumi'!$B$5:$AH$15,6)</f>
        <v>0</v>
      </c>
      <c r="G7" s="49">
        <f>$B$7*HLOOKUP(G6,'Kopējie pieņēmumi'!$B$5:$AH$15,6)</f>
        <v>0</v>
      </c>
      <c r="H7" s="49">
        <f>$B$7*HLOOKUP(H6,'Kopējie pieņēmumi'!$B$5:$AH$15,6)</f>
        <v>0</v>
      </c>
      <c r="I7" s="49">
        <f>$B$7*HLOOKUP(I6,'Kopējie pieņēmumi'!$B$5:$AH$15,6)</f>
        <v>0</v>
      </c>
      <c r="J7" s="49">
        <f>$B$7*HLOOKUP(J6,'Kopējie pieņēmumi'!$B$5:$AH$15,6)</f>
        <v>0</v>
      </c>
      <c r="K7" s="49">
        <f>$B$7*HLOOKUP(K6,'Kopējie pieņēmumi'!$B$5:$AH$15,6)</f>
        <v>0</v>
      </c>
      <c r="L7" s="49">
        <f>$B$7*HLOOKUP(L6,'Kopējie pieņēmumi'!$B$5:$AH$15,6)</f>
        <v>0</v>
      </c>
      <c r="M7" s="49">
        <f>$B$7*HLOOKUP(M6,'Kopējie pieņēmumi'!$B$5:$AH$15,6)</f>
        <v>0</v>
      </c>
      <c r="N7" s="49">
        <f>$B$7*HLOOKUP(N6,'Kopējie pieņēmumi'!$B$5:$AH$15,6)</f>
        <v>0</v>
      </c>
      <c r="O7" s="49">
        <f>$B$7*HLOOKUP(O6,'Kopējie pieņēmumi'!$B$5:$AH$15,6)</f>
        <v>0</v>
      </c>
      <c r="P7" s="49">
        <f>$B$7*HLOOKUP(P6,'Kopējie pieņēmumi'!$B$5:$AH$15,6)</f>
        <v>0</v>
      </c>
      <c r="Q7" s="49">
        <f>$B$7*HLOOKUP(Q6,'Kopējie pieņēmumi'!$B$5:$AH$15,6)</f>
        <v>0</v>
      </c>
      <c r="R7" s="49">
        <f>$B$7*HLOOKUP(R6,'Kopējie pieņēmumi'!$B$5:$AH$15,6)</f>
        <v>0</v>
      </c>
      <c r="S7" s="49">
        <f>$B$7*HLOOKUP(S6,'Kopējie pieņēmumi'!$B$5:$AH$15,6)</f>
        <v>0</v>
      </c>
      <c r="T7" s="49">
        <f>$B$7*HLOOKUP(T6,'Kopējie pieņēmumi'!$B$5:$AH$15,6)</f>
        <v>0</v>
      </c>
      <c r="U7" s="49">
        <f>$B$7*HLOOKUP(U6,'Kopējie pieņēmumi'!$B$5:$AH$15,6)</f>
        <v>0</v>
      </c>
      <c r="V7" s="49">
        <f>$B$7*HLOOKUP(V6,'Kopējie pieņēmumi'!$B$5:$AH$15,6)</f>
        <v>0</v>
      </c>
      <c r="W7" s="49">
        <f>$B$7*HLOOKUP(W6,'Kopējie pieņēmumi'!$B$5:$AH$15,6)</f>
        <v>0</v>
      </c>
      <c r="X7" s="49">
        <f>$B$7*HLOOKUP(X6,'Kopējie pieņēmumi'!$B$5:$AH$15,6)</f>
        <v>0</v>
      </c>
      <c r="Y7" s="49">
        <f>$B$7*HLOOKUP(Y6,'Kopējie pieņēmumi'!$B$5:$AH$15,6)</f>
        <v>0</v>
      </c>
      <c r="Z7" s="49">
        <f>$B$7*HLOOKUP(Z6,'Kopējie pieņēmumi'!$B$5:$AH$15,6)</f>
        <v>0</v>
      </c>
      <c r="AA7" s="49">
        <f>$B$7*HLOOKUP(AA6,'Kopējie pieņēmumi'!$B$5:$AH$15,6)</f>
        <v>0</v>
      </c>
      <c r="AB7" s="49">
        <f>$B$7*HLOOKUP(AB6,'Kopējie pieņēmumi'!$B$5:$AH$15,6)</f>
        <v>0</v>
      </c>
      <c r="AC7" s="49">
        <f>$B$7*HLOOKUP(AC6,'Kopējie pieņēmumi'!$B$5:$AH$15,6)</f>
        <v>0</v>
      </c>
      <c r="AD7" s="49">
        <f>$B$7*HLOOKUP(AD6,'Kopējie pieņēmumi'!$B$5:$AH$15,6)</f>
        <v>0</v>
      </c>
      <c r="AE7" s="49">
        <f>$B$7*HLOOKUP(AE6,'Kopējie pieņēmumi'!$B$5:$AH$15,6)</f>
        <v>0</v>
      </c>
      <c r="AF7" s="49">
        <f>$B$7*HLOOKUP(AF6,'Kopējie pieņēmumi'!$B$5:$AH$15,6)</f>
        <v>0</v>
      </c>
      <c r="AG7" s="49">
        <f>$B$7*HLOOKUP(AG6,'Kopējie pieņēmumi'!$B$5:$AH$15,6)</f>
        <v>0</v>
      </c>
      <c r="AH7" s="49">
        <f>$B$7*HLOOKUP(AH6,'Kopējie pieņēmumi'!$B$5:$AH$15,6)</f>
        <v>0</v>
      </c>
      <c r="AI7" s="49">
        <f>$B$7*HLOOKUP(AI6,'Kopējie pieņēmumi'!$B$5:$AH$15,6)</f>
        <v>0</v>
      </c>
      <c r="AJ7" s="49">
        <f>$B$7*HLOOKUP(AJ6,'Kopējie pieņēmumi'!$B$5:$AH$15,6)</f>
        <v>0</v>
      </c>
    </row>
    <row r="8" spans="1:36" s="12" customFormat="1" ht="13.5" customHeight="1" x14ac:dyDescent="0.2">
      <c r="A8" s="25" t="s">
        <v>99</v>
      </c>
      <c r="B8" s="61">
        <f>'gadu šķirošana'!C7*'Datu ievade'!$B$133*30/1000</f>
        <v>0</v>
      </c>
      <c r="C8" s="47">
        <f>'gadu šķirošana'!D7*'Datu ievade'!$B$133*30/1000</f>
        <v>0</v>
      </c>
      <c r="D8" s="47">
        <f>'gadu šķirošana'!E7*'Datu ievade'!$B$133*30/1000</f>
        <v>0</v>
      </c>
      <c r="E8" s="47">
        <f>'gadu šķirošana'!F7*'Datu ievade'!$B$133*30/1000</f>
        <v>0</v>
      </c>
      <c r="F8" s="47">
        <f>'gadu šķirošana'!G7*'Datu ievade'!$B$133*30/1000</f>
        <v>0</v>
      </c>
      <c r="G8" s="47">
        <f>'gadu šķirošana'!H7*'Datu ievade'!$B$133*30/1000</f>
        <v>0</v>
      </c>
      <c r="H8" s="47">
        <f>'gadu šķirošana'!I7*'Datu ievade'!$B$133*30/1000</f>
        <v>0</v>
      </c>
      <c r="I8" s="47">
        <f>'gadu šķirošana'!J7*'Datu ievade'!$B$133*30/1000</f>
        <v>0</v>
      </c>
      <c r="J8" s="47">
        <f>'gadu šķirošana'!K7*'Datu ievade'!$B$133*30/1000</f>
        <v>0</v>
      </c>
      <c r="K8" s="47">
        <f>'gadu šķirošana'!L7*'Datu ievade'!$B$133*30/1000</f>
        <v>0</v>
      </c>
      <c r="L8" s="47">
        <f>'gadu šķirošana'!M7*'Datu ievade'!$B$133*30/1000</f>
        <v>0</v>
      </c>
      <c r="M8" s="47">
        <f>'gadu šķirošana'!N7*'Datu ievade'!$B$133*30/1000</f>
        <v>0</v>
      </c>
      <c r="N8" s="47">
        <f>'gadu šķirošana'!O7*'Datu ievade'!$B$133*30/1000</f>
        <v>0</v>
      </c>
      <c r="O8" s="47">
        <f>'gadu šķirošana'!P7*'Datu ievade'!$B$133*30/1000</f>
        <v>0</v>
      </c>
      <c r="P8" s="47">
        <f>'gadu šķirošana'!Q7*'Datu ievade'!$B$133*30/1000</f>
        <v>0</v>
      </c>
      <c r="Q8" s="47">
        <f>'gadu šķirošana'!R7*'Datu ievade'!$B$133*30/1000</f>
        <v>0</v>
      </c>
      <c r="R8" s="47">
        <f>'gadu šķirošana'!S7*'Datu ievade'!$B$133*30/1000</f>
        <v>0</v>
      </c>
      <c r="S8" s="47">
        <f>'gadu šķirošana'!T7*'Datu ievade'!$B$133*30/1000</f>
        <v>0</v>
      </c>
      <c r="T8" s="47">
        <f>'gadu šķirošana'!U7*'Datu ievade'!$B$133*30/1000</f>
        <v>0</v>
      </c>
      <c r="U8" s="47">
        <f>'gadu šķirošana'!V7*'Datu ievade'!$B$133*30/1000</f>
        <v>0</v>
      </c>
      <c r="V8" s="47">
        <f>'gadu šķirošana'!W7*'Datu ievade'!$B$133*30/1000</f>
        <v>0</v>
      </c>
      <c r="W8" s="47">
        <f>'gadu šķirošana'!X7*'Datu ievade'!$B$133*30/1000</f>
        <v>0</v>
      </c>
      <c r="X8" s="47">
        <f>'gadu šķirošana'!Y7*'Datu ievade'!$B$133*30/1000</f>
        <v>0</v>
      </c>
      <c r="Y8" s="47">
        <f>'gadu šķirošana'!Z7*'Datu ievade'!$B$133*30/1000</f>
        <v>0</v>
      </c>
      <c r="Z8" s="47">
        <f>'gadu šķirošana'!AA7*'Datu ievade'!$B$133*30/1000</f>
        <v>0</v>
      </c>
      <c r="AA8" s="47">
        <f>'gadu šķirošana'!AB7*'Datu ievade'!$B$133*30/1000</f>
        <v>0</v>
      </c>
      <c r="AB8" s="47">
        <f>'gadu šķirošana'!AC7*'Datu ievade'!$B$133*30/1000</f>
        <v>0</v>
      </c>
      <c r="AC8" s="47">
        <f>'gadu šķirošana'!AD7*'Datu ievade'!$B$133*30/1000</f>
        <v>0</v>
      </c>
      <c r="AD8" s="47">
        <f>'gadu šķirošana'!AE7*'Datu ievade'!$B$133*30/1000</f>
        <v>0</v>
      </c>
      <c r="AE8" s="47">
        <f>'gadu šķirošana'!AF7*'Datu ievade'!$B$133*30/1000</f>
        <v>0</v>
      </c>
      <c r="AF8" s="47">
        <f>'gadu šķirošana'!AG7*'Datu ievade'!$B$133*30/1000</f>
        <v>0</v>
      </c>
      <c r="AG8" s="47">
        <f>'gadu šķirošana'!AH7*'Datu ievade'!$B$133*30/1000</f>
        <v>0</v>
      </c>
      <c r="AH8" s="47">
        <f>'gadu šķirošana'!AI7*'Datu ievade'!$B$133*30/1000</f>
        <v>0</v>
      </c>
      <c r="AI8" s="47">
        <f>'gadu šķirošana'!AJ7*'Datu ievade'!$B$133*30/1000</f>
        <v>0</v>
      </c>
      <c r="AJ8" s="47">
        <f>'gadu šķirošana'!AK7*'Datu ievade'!$B$133*30/1000</f>
        <v>0</v>
      </c>
    </row>
    <row r="9" spans="1:36" s="13" customFormat="1" ht="13.5" customHeight="1" x14ac:dyDescent="0.2">
      <c r="A9" s="20" t="s">
        <v>297</v>
      </c>
      <c r="B9" s="62" t="e">
        <f>'Saimnieciskas pamatdarbibas NP'!B110*1.21</f>
        <v>#DIV/0!</v>
      </c>
      <c r="C9" s="48" t="e">
        <f>'Saimnieciskas pamatdarbibas NP'!C110*1.21</f>
        <v>#DIV/0!</v>
      </c>
      <c r="D9" s="48" t="e">
        <f>'Saimnieciskas pamatdarbibas NP'!D110*1.21</f>
        <v>#DIV/0!</v>
      </c>
      <c r="E9" s="48" t="e">
        <f>'Saimnieciskas pamatdarbibas NP'!E110*1.21</f>
        <v>#DIV/0!</v>
      </c>
      <c r="F9" s="48" t="e">
        <f>'Saimnieciskas pamatdarbibas NP'!F110*1.21</f>
        <v>#DIV/0!</v>
      </c>
      <c r="G9" s="48" t="e">
        <f>'Saimnieciskas pamatdarbibas NP'!G110*1.21</f>
        <v>#DIV/0!</v>
      </c>
      <c r="H9" s="48" t="e">
        <f>'Saimnieciskas pamatdarbibas NP'!H110*1.21</f>
        <v>#DIV/0!</v>
      </c>
      <c r="I9" s="48" t="e">
        <f>'Saimnieciskas pamatdarbibas NP'!I110*1.21</f>
        <v>#DIV/0!</v>
      </c>
      <c r="J9" s="48" t="e">
        <f>'Saimnieciskas pamatdarbibas NP'!J110*1.21</f>
        <v>#DIV/0!</v>
      </c>
      <c r="K9" s="48" t="e">
        <f>'Saimnieciskas pamatdarbibas NP'!K110*1.21</f>
        <v>#DIV/0!</v>
      </c>
      <c r="L9" s="48" t="e">
        <f>'Saimnieciskas pamatdarbibas NP'!L110*1.21</f>
        <v>#DIV/0!</v>
      </c>
      <c r="M9" s="48" t="e">
        <f>'Saimnieciskas pamatdarbibas NP'!M110*1.21</f>
        <v>#DIV/0!</v>
      </c>
      <c r="N9" s="48" t="e">
        <f>'Saimnieciskas pamatdarbibas NP'!N110*1.21</f>
        <v>#DIV/0!</v>
      </c>
      <c r="O9" s="48" t="e">
        <f>'Saimnieciskas pamatdarbibas NP'!O110*1.21</f>
        <v>#DIV/0!</v>
      </c>
      <c r="P9" s="48" t="e">
        <f>'Saimnieciskas pamatdarbibas NP'!P110*1.21</f>
        <v>#DIV/0!</v>
      </c>
      <c r="Q9" s="48" t="e">
        <f>'Saimnieciskas pamatdarbibas NP'!Q110*1.21</f>
        <v>#DIV/0!</v>
      </c>
      <c r="R9" s="48" t="e">
        <f>'Saimnieciskas pamatdarbibas NP'!R110*1.21</f>
        <v>#DIV/0!</v>
      </c>
      <c r="S9" s="48" t="e">
        <f>'Saimnieciskas pamatdarbibas NP'!S110*1.21</f>
        <v>#DIV/0!</v>
      </c>
      <c r="T9" s="48" t="e">
        <f>'Saimnieciskas pamatdarbibas NP'!T110*1.21</f>
        <v>#DIV/0!</v>
      </c>
      <c r="U9" s="48" t="e">
        <f>'Saimnieciskas pamatdarbibas NP'!U110*1.21</f>
        <v>#DIV/0!</v>
      </c>
      <c r="V9" s="48" t="e">
        <f>'Saimnieciskas pamatdarbibas NP'!V110*1.21</f>
        <v>#DIV/0!</v>
      </c>
      <c r="W9" s="48" t="e">
        <f>'Saimnieciskas pamatdarbibas NP'!W110*1.21</f>
        <v>#DIV/0!</v>
      </c>
      <c r="X9" s="48" t="e">
        <f>'Saimnieciskas pamatdarbibas NP'!X110*1.21</f>
        <v>#DIV/0!</v>
      </c>
      <c r="Y9" s="48" t="e">
        <f>'Saimnieciskas pamatdarbibas NP'!Y110*1.21</f>
        <v>#DIV/0!</v>
      </c>
      <c r="Z9" s="48" t="e">
        <f>'Saimnieciskas pamatdarbibas NP'!Z110*1.21</f>
        <v>#DIV/0!</v>
      </c>
      <c r="AA9" s="48" t="e">
        <f>'Saimnieciskas pamatdarbibas NP'!AA110*1.21</f>
        <v>#DIV/0!</v>
      </c>
      <c r="AB9" s="48" t="e">
        <f>'Saimnieciskas pamatdarbibas NP'!AB110*1.21</f>
        <v>#DIV/0!</v>
      </c>
      <c r="AC9" s="48" t="e">
        <f>'Saimnieciskas pamatdarbibas NP'!AC110*1.21</f>
        <v>#DIV/0!</v>
      </c>
      <c r="AD9" s="48" t="e">
        <f>'Saimnieciskas pamatdarbibas NP'!AD110*1.21</f>
        <v>#DIV/0!</v>
      </c>
      <c r="AE9" s="48" t="e">
        <f>'Saimnieciskas pamatdarbibas NP'!AE110*1.21</f>
        <v>#DIV/0!</v>
      </c>
      <c r="AF9" s="48" t="e">
        <f>'Saimnieciskas pamatdarbibas NP'!AF110*1.21</f>
        <v>#DIV/0!</v>
      </c>
      <c r="AG9" s="48" t="e">
        <f>'Saimnieciskas pamatdarbibas NP'!AG110*1.21</f>
        <v>#DIV/0!</v>
      </c>
      <c r="AH9" s="48" t="e">
        <f>'Saimnieciskas pamatdarbibas NP'!AH110*1.21</f>
        <v>#DIV/0!</v>
      </c>
      <c r="AI9" s="48" t="e">
        <f>'Saimnieciskas pamatdarbibas NP'!AI110*1.21</f>
        <v>#DIV/0!</v>
      </c>
      <c r="AJ9" s="48" t="e">
        <f>'Saimnieciskas pamatdarbibas NP'!AJ110*1.21</f>
        <v>#DIV/0!</v>
      </c>
    </row>
    <row r="10" spans="1:36" ht="13.5" customHeight="1" x14ac:dyDescent="0.2">
      <c r="A10" s="27" t="s">
        <v>298</v>
      </c>
      <c r="B10" s="47" t="e">
        <f>B8*B9</f>
        <v>#DIV/0!</v>
      </c>
      <c r="C10" s="47" t="e">
        <f t="shared" ref="C10:AH10" si="1">C8*C9</f>
        <v>#DIV/0!</v>
      </c>
      <c r="D10" s="47" t="e">
        <f t="shared" si="1"/>
        <v>#DIV/0!</v>
      </c>
      <c r="E10" s="47" t="e">
        <f t="shared" si="1"/>
        <v>#DIV/0!</v>
      </c>
      <c r="F10" s="47" t="e">
        <f t="shared" si="1"/>
        <v>#DIV/0!</v>
      </c>
      <c r="G10" s="47" t="e">
        <f t="shared" si="1"/>
        <v>#DIV/0!</v>
      </c>
      <c r="H10" s="47" t="e">
        <f t="shared" si="1"/>
        <v>#DIV/0!</v>
      </c>
      <c r="I10" s="47" t="e">
        <f t="shared" si="1"/>
        <v>#DIV/0!</v>
      </c>
      <c r="J10" s="47" t="e">
        <f t="shared" si="1"/>
        <v>#DIV/0!</v>
      </c>
      <c r="K10" s="47" t="e">
        <f t="shared" si="1"/>
        <v>#DIV/0!</v>
      </c>
      <c r="L10" s="47" t="e">
        <f t="shared" si="1"/>
        <v>#DIV/0!</v>
      </c>
      <c r="M10" s="47" t="e">
        <f t="shared" si="1"/>
        <v>#DIV/0!</v>
      </c>
      <c r="N10" s="47" t="e">
        <f t="shared" si="1"/>
        <v>#DIV/0!</v>
      </c>
      <c r="O10" s="47" t="e">
        <f t="shared" si="1"/>
        <v>#DIV/0!</v>
      </c>
      <c r="P10" s="47" t="e">
        <f t="shared" si="1"/>
        <v>#DIV/0!</v>
      </c>
      <c r="Q10" s="47" t="e">
        <f t="shared" si="1"/>
        <v>#DIV/0!</v>
      </c>
      <c r="R10" s="47" t="e">
        <f t="shared" si="1"/>
        <v>#DIV/0!</v>
      </c>
      <c r="S10" s="47" t="e">
        <f t="shared" si="1"/>
        <v>#DIV/0!</v>
      </c>
      <c r="T10" s="47" t="e">
        <f t="shared" si="1"/>
        <v>#DIV/0!</v>
      </c>
      <c r="U10" s="47" t="e">
        <f t="shared" si="1"/>
        <v>#DIV/0!</v>
      </c>
      <c r="V10" s="47" t="e">
        <f t="shared" si="1"/>
        <v>#DIV/0!</v>
      </c>
      <c r="W10" s="47" t="e">
        <f t="shared" si="1"/>
        <v>#DIV/0!</v>
      </c>
      <c r="X10" s="47" t="e">
        <f t="shared" si="1"/>
        <v>#DIV/0!</v>
      </c>
      <c r="Y10" s="47" t="e">
        <f t="shared" si="1"/>
        <v>#DIV/0!</v>
      </c>
      <c r="Z10" s="47" t="e">
        <f t="shared" si="1"/>
        <v>#DIV/0!</v>
      </c>
      <c r="AA10" s="47" t="e">
        <f t="shared" si="1"/>
        <v>#DIV/0!</v>
      </c>
      <c r="AB10" s="47" t="e">
        <f t="shared" si="1"/>
        <v>#DIV/0!</v>
      </c>
      <c r="AC10" s="47" t="e">
        <f t="shared" si="1"/>
        <v>#DIV/0!</v>
      </c>
      <c r="AD10" s="47" t="e">
        <f t="shared" si="1"/>
        <v>#DIV/0!</v>
      </c>
      <c r="AE10" s="47" t="e">
        <f t="shared" si="1"/>
        <v>#DIV/0!</v>
      </c>
      <c r="AF10" s="47" t="e">
        <f t="shared" si="1"/>
        <v>#DIV/0!</v>
      </c>
      <c r="AG10" s="47" t="e">
        <f t="shared" si="1"/>
        <v>#DIV/0!</v>
      </c>
      <c r="AH10" s="47" t="e">
        <f t="shared" si="1"/>
        <v>#DIV/0!</v>
      </c>
      <c r="AI10" s="47" t="e">
        <f>AI8*AI9</f>
        <v>#DIV/0!</v>
      </c>
      <c r="AJ10" s="47" t="e">
        <f>AJ8*AJ9</f>
        <v>#DIV/0!</v>
      </c>
    </row>
    <row r="11" spans="1:36" s="12" customFormat="1" ht="14.25" customHeight="1" x14ac:dyDescent="0.2">
      <c r="A11" s="25" t="s">
        <v>100</v>
      </c>
      <c r="B11" s="61">
        <f>'gadu šķirošana'!C12*'Datu ievade'!$B$133*30/1000</f>
        <v>0</v>
      </c>
      <c r="C11" s="47">
        <f>'gadu šķirošana'!D12*'Datu ievade'!$B$133*30/1000</f>
        <v>0</v>
      </c>
      <c r="D11" s="47">
        <f>'gadu šķirošana'!E12*'Datu ievade'!$B$133*30/1000</f>
        <v>0</v>
      </c>
      <c r="E11" s="47">
        <f>'gadu šķirošana'!F12*'Datu ievade'!$B$133*30/1000</f>
        <v>0</v>
      </c>
      <c r="F11" s="47">
        <f>'gadu šķirošana'!G12*'Datu ievade'!$B$133*30/1000</f>
        <v>0</v>
      </c>
      <c r="G11" s="47">
        <f>'gadu šķirošana'!H12*'Datu ievade'!$B$133*30/1000</f>
        <v>0</v>
      </c>
      <c r="H11" s="47">
        <f>'gadu šķirošana'!I12*'Datu ievade'!$B$133*30/1000</f>
        <v>0</v>
      </c>
      <c r="I11" s="47">
        <f>'gadu šķirošana'!J12*'Datu ievade'!$B$133*30/1000</f>
        <v>0</v>
      </c>
      <c r="J11" s="47">
        <f>'gadu šķirošana'!K12*'Datu ievade'!$B$133*30/1000</f>
        <v>0</v>
      </c>
      <c r="K11" s="47">
        <f>'gadu šķirošana'!L12*'Datu ievade'!$B$133*30/1000</f>
        <v>0</v>
      </c>
      <c r="L11" s="47">
        <f>'gadu šķirošana'!M12*'Datu ievade'!$B$133*30/1000</f>
        <v>0</v>
      </c>
      <c r="M11" s="47">
        <f>'gadu šķirošana'!N12*'Datu ievade'!$B$133*30/1000</f>
        <v>0</v>
      </c>
      <c r="N11" s="47">
        <f>'gadu šķirošana'!O12*'Datu ievade'!$B$133*30/1000</f>
        <v>0</v>
      </c>
      <c r="O11" s="47">
        <f>'gadu šķirošana'!P12*'Datu ievade'!$B$133*30/1000</f>
        <v>0</v>
      </c>
      <c r="P11" s="47">
        <f>'gadu šķirošana'!Q12*'Datu ievade'!$B$133*30/1000</f>
        <v>0</v>
      </c>
      <c r="Q11" s="47">
        <f>'gadu šķirošana'!R12*'Datu ievade'!$B$133*30/1000</f>
        <v>0</v>
      </c>
      <c r="R11" s="47">
        <f>'gadu šķirošana'!S12*'Datu ievade'!$B$133*30/1000</f>
        <v>0</v>
      </c>
      <c r="S11" s="47">
        <f>'gadu šķirošana'!T12*'Datu ievade'!$B$133*30/1000</f>
        <v>0</v>
      </c>
      <c r="T11" s="47">
        <f>'gadu šķirošana'!U12*'Datu ievade'!$B$133*30/1000</f>
        <v>0</v>
      </c>
      <c r="U11" s="47">
        <f>'gadu šķirošana'!V12*'Datu ievade'!$B$133*30/1000</f>
        <v>0</v>
      </c>
      <c r="V11" s="47">
        <f>'gadu šķirošana'!W12*'Datu ievade'!$B$133*30/1000</f>
        <v>0</v>
      </c>
      <c r="W11" s="47">
        <f>'gadu šķirošana'!X12*'Datu ievade'!$B$133*30/1000</f>
        <v>0</v>
      </c>
      <c r="X11" s="47">
        <f>'gadu šķirošana'!Y12*'Datu ievade'!$B$133*30/1000</f>
        <v>0</v>
      </c>
      <c r="Y11" s="47">
        <f>'gadu šķirošana'!Z12*'Datu ievade'!$B$133*30/1000</f>
        <v>0</v>
      </c>
      <c r="Z11" s="47">
        <f>'gadu šķirošana'!AA12*'Datu ievade'!$B$133*30/1000</f>
        <v>0</v>
      </c>
      <c r="AA11" s="47">
        <f>'gadu šķirošana'!AB12*'Datu ievade'!$B$133*30/1000</f>
        <v>0</v>
      </c>
      <c r="AB11" s="47">
        <f>'gadu šķirošana'!AC12*'Datu ievade'!$B$133*30/1000</f>
        <v>0</v>
      </c>
      <c r="AC11" s="47">
        <f>'gadu šķirošana'!AD12*'Datu ievade'!$B$133*30/1000</f>
        <v>0</v>
      </c>
      <c r="AD11" s="47">
        <f>'gadu šķirošana'!AE12*'Datu ievade'!$B$133*30/1000</f>
        <v>0</v>
      </c>
      <c r="AE11" s="47">
        <f>'gadu šķirošana'!AF12*'Datu ievade'!$B$133*30/1000</f>
        <v>0</v>
      </c>
      <c r="AF11" s="47">
        <f>'gadu šķirošana'!AG12*'Datu ievade'!$B$133*30/1000</f>
        <v>0</v>
      </c>
      <c r="AG11" s="47">
        <f>'gadu šķirošana'!AH12*'Datu ievade'!$B$133*30/1000</f>
        <v>0</v>
      </c>
      <c r="AH11" s="47">
        <f>'gadu šķirošana'!AI12*'Datu ievade'!$B$133*30/1000</f>
        <v>0</v>
      </c>
      <c r="AI11" s="47">
        <f>'gadu šķirošana'!AJ12*'Datu ievade'!$B$133*30/1000</f>
        <v>0</v>
      </c>
      <c r="AJ11" s="47">
        <f>'gadu šķirošana'!AK12*'Datu ievade'!$B$133*30/1000</f>
        <v>0</v>
      </c>
    </row>
    <row r="12" spans="1:36" s="13" customFormat="1" ht="14.25" customHeight="1" x14ac:dyDescent="0.2">
      <c r="A12" s="20" t="s">
        <v>299</v>
      </c>
      <c r="B12" s="62" t="e">
        <f>'Saimnieciskas pamatdarbibas NP'!B123*1.21</f>
        <v>#DIV/0!</v>
      </c>
      <c r="C12" s="49" t="e">
        <f>'Saimnieciskas pamatdarbibas NP'!C123*1.21</f>
        <v>#DIV/0!</v>
      </c>
      <c r="D12" s="49" t="e">
        <f>'Saimnieciskas pamatdarbibas NP'!D123*1.21</f>
        <v>#DIV/0!</v>
      </c>
      <c r="E12" s="49" t="e">
        <f>'Saimnieciskas pamatdarbibas NP'!E123*1.21</f>
        <v>#DIV/0!</v>
      </c>
      <c r="F12" s="49" t="e">
        <f>'Saimnieciskas pamatdarbibas NP'!F123*1.21</f>
        <v>#DIV/0!</v>
      </c>
      <c r="G12" s="49" t="e">
        <f>'Saimnieciskas pamatdarbibas NP'!G123*1.21</f>
        <v>#DIV/0!</v>
      </c>
      <c r="H12" s="49" t="e">
        <f>'Saimnieciskas pamatdarbibas NP'!H123*1.21</f>
        <v>#DIV/0!</v>
      </c>
      <c r="I12" s="49" t="e">
        <f>'Saimnieciskas pamatdarbibas NP'!I123*1.21</f>
        <v>#DIV/0!</v>
      </c>
      <c r="J12" s="49" t="e">
        <f>'Saimnieciskas pamatdarbibas NP'!J123*1.21</f>
        <v>#DIV/0!</v>
      </c>
      <c r="K12" s="49" t="e">
        <f>'Saimnieciskas pamatdarbibas NP'!K123*1.21</f>
        <v>#DIV/0!</v>
      </c>
      <c r="L12" s="49" t="e">
        <f>'Saimnieciskas pamatdarbibas NP'!L123*1.21</f>
        <v>#DIV/0!</v>
      </c>
      <c r="M12" s="49" t="e">
        <f>'Saimnieciskas pamatdarbibas NP'!M123*1.21</f>
        <v>#DIV/0!</v>
      </c>
      <c r="N12" s="49" t="e">
        <f>'Saimnieciskas pamatdarbibas NP'!N123*1.21</f>
        <v>#DIV/0!</v>
      </c>
      <c r="O12" s="49" t="e">
        <f>'Saimnieciskas pamatdarbibas NP'!O123*1.21</f>
        <v>#DIV/0!</v>
      </c>
      <c r="P12" s="49" t="e">
        <f>'Saimnieciskas pamatdarbibas NP'!P123*1.21</f>
        <v>#DIV/0!</v>
      </c>
      <c r="Q12" s="49" t="e">
        <f>'Saimnieciskas pamatdarbibas NP'!Q123*1.21</f>
        <v>#DIV/0!</v>
      </c>
      <c r="R12" s="49" t="e">
        <f>'Saimnieciskas pamatdarbibas NP'!R123*1.21</f>
        <v>#DIV/0!</v>
      </c>
      <c r="S12" s="49" t="e">
        <f>'Saimnieciskas pamatdarbibas NP'!S123*1.21</f>
        <v>#DIV/0!</v>
      </c>
      <c r="T12" s="49" t="e">
        <f>'Saimnieciskas pamatdarbibas NP'!T123*1.21</f>
        <v>#DIV/0!</v>
      </c>
      <c r="U12" s="49" t="e">
        <f>'Saimnieciskas pamatdarbibas NP'!U123*1.21</f>
        <v>#DIV/0!</v>
      </c>
      <c r="V12" s="49" t="e">
        <f>'Saimnieciskas pamatdarbibas NP'!V123*1.21</f>
        <v>#DIV/0!</v>
      </c>
      <c r="W12" s="49" t="e">
        <f>'Saimnieciskas pamatdarbibas NP'!W123*1.21</f>
        <v>#DIV/0!</v>
      </c>
      <c r="X12" s="49" t="e">
        <f>'Saimnieciskas pamatdarbibas NP'!X123*1.21</f>
        <v>#DIV/0!</v>
      </c>
      <c r="Y12" s="49" t="e">
        <f>'Saimnieciskas pamatdarbibas NP'!Y123*1.21</f>
        <v>#DIV/0!</v>
      </c>
      <c r="Z12" s="49" t="e">
        <f>'Saimnieciskas pamatdarbibas NP'!Z123*1.21</f>
        <v>#DIV/0!</v>
      </c>
      <c r="AA12" s="49" t="e">
        <f>'Saimnieciskas pamatdarbibas NP'!AA123*1.21</f>
        <v>#DIV/0!</v>
      </c>
      <c r="AB12" s="49" t="e">
        <f>'Saimnieciskas pamatdarbibas NP'!AB123*1.21</f>
        <v>#DIV/0!</v>
      </c>
      <c r="AC12" s="49" t="e">
        <f>'Saimnieciskas pamatdarbibas NP'!AC123*1.21</f>
        <v>#DIV/0!</v>
      </c>
      <c r="AD12" s="49" t="e">
        <f>'Saimnieciskas pamatdarbibas NP'!AD123*1.21</f>
        <v>#DIV/0!</v>
      </c>
      <c r="AE12" s="49" t="e">
        <f>'Saimnieciskas pamatdarbibas NP'!AE123*1.21</f>
        <v>#DIV/0!</v>
      </c>
      <c r="AF12" s="49" t="e">
        <f>'Saimnieciskas pamatdarbibas NP'!AF123*1.21</f>
        <v>#DIV/0!</v>
      </c>
      <c r="AG12" s="49" t="e">
        <f>'Saimnieciskas pamatdarbibas NP'!AG123*1.21</f>
        <v>#DIV/0!</v>
      </c>
      <c r="AH12" s="49" t="e">
        <f>'Saimnieciskas pamatdarbibas NP'!AH123*1.21</f>
        <v>#DIV/0!</v>
      </c>
      <c r="AI12" s="49" t="e">
        <f>'Saimnieciskas pamatdarbibas NP'!AI123*1.21</f>
        <v>#DIV/0!</v>
      </c>
      <c r="AJ12" s="49" t="e">
        <f>'Saimnieciskas pamatdarbibas NP'!AJ123*1.21</f>
        <v>#DIV/0!</v>
      </c>
    </row>
    <row r="13" spans="1:36" s="12" customFormat="1" ht="14.25" customHeight="1" x14ac:dyDescent="0.2">
      <c r="A13" s="25" t="s">
        <v>300</v>
      </c>
      <c r="B13" s="47" t="e">
        <f>B11*B12</f>
        <v>#DIV/0!</v>
      </c>
      <c r="C13" s="47" t="e">
        <f t="shared" ref="C13:AH13" si="2">C11*C12</f>
        <v>#DIV/0!</v>
      </c>
      <c r="D13" s="47" t="e">
        <f t="shared" si="2"/>
        <v>#DIV/0!</v>
      </c>
      <c r="E13" s="47" t="e">
        <f t="shared" si="2"/>
        <v>#DIV/0!</v>
      </c>
      <c r="F13" s="47" t="e">
        <f t="shared" si="2"/>
        <v>#DIV/0!</v>
      </c>
      <c r="G13" s="47" t="e">
        <f t="shared" si="2"/>
        <v>#DIV/0!</v>
      </c>
      <c r="H13" s="47" t="e">
        <f t="shared" si="2"/>
        <v>#DIV/0!</v>
      </c>
      <c r="I13" s="47" t="e">
        <f t="shared" si="2"/>
        <v>#DIV/0!</v>
      </c>
      <c r="J13" s="47" t="e">
        <f t="shared" si="2"/>
        <v>#DIV/0!</v>
      </c>
      <c r="K13" s="47" t="e">
        <f t="shared" si="2"/>
        <v>#DIV/0!</v>
      </c>
      <c r="L13" s="47" t="e">
        <f t="shared" si="2"/>
        <v>#DIV/0!</v>
      </c>
      <c r="M13" s="47" t="e">
        <f t="shared" si="2"/>
        <v>#DIV/0!</v>
      </c>
      <c r="N13" s="47" t="e">
        <f t="shared" si="2"/>
        <v>#DIV/0!</v>
      </c>
      <c r="O13" s="47" t="e">
        <f t="shared" si="2"/>
        <v>#DIV/0!</v>
      </c>
      <c r="P13" s="47" t="e">
        <f t="shared" si="2"/>
        <v>#DIV/0!</v>
      </c>
      <c r="Q13" s="47" t="e">
        <f t="shared" si="2"/>
        <v>#DIV/0!</v>
      </c>
      <c r="R13" s="47" t="e">
        <f t="shared" si="2"/>
        <v>#DIV/0!</v>
      </c>
      <c r="S13" s="47" t="e">
        <f t="shared" si="2"/>
        <v>#DIV/0!</v>
      </c>
      <c r="T13" s="47" t="e">
        <f t="shared" si="2"/>
        <v>#DIV/0!</v>
      </c>
      <c r="U13" s="47" t="e">
        <f t="shared" si="2"/>
        <v>#DIV/0!</v>
      </c>
      <c r="V13" s="47" t="e">
        <f t="shared" si="2"/>
        <v>#DIV/0!</v>
      </c>
      <c r="W13" s="47" t="e">
        <f t="shared" si="2"/>
        <v>#DIV/0!</v>
      </c>
      <c r="X13" s="47" t="e">
        <f t="shared" si="2"/>
        <v>#DIV/0!</v>
      </c>
      <c r="Y13" s="47" t="e">
        <f t="shared" si="2"/>
        <v>#DIV/0!</v>
      </c>
      <c r="Z13" s="47" t="e">
        <f t="shared" si="2"/>
        <v>#DIV/0!</v>
      </c>
      <c r="AA13" s="47" t="e">
        <f t="shared" si="2"/>
        <v>#DIV/0!</v>
      </c>
      <c r="AB13" s="47" t="e">
        <f t="shared" si="2"/>
        <v>#DIV/0!</v>
      </c>
      <c r="AC13" s="47" t="e">
        <f t="shared" si="2"/>
        <v>#DIV/0!</v>
      </c>
      <c r="AD13" s="47" t="e">
        <f t="shared" si="2"/>
        <v>#DIV/0!</v>
      </c>
      <c r="AE13" s="47" t="e">
        <f t="shared" si="2"/>
        <v>#DIV/0!</v>
      </c>
      <c r="AF13" s="47" t="e">
        <f t="shared" si="2"/>
        <v>#DIV/0!</v>
      </c>
      <c r="AG13" s="47" t="e">
        <f t="shared" si="2"/>
        <v>#DIV/0!</v>
      </c>
      <c r="AH13" s="47" t="e">
        <f t="shared" si="2"/>
        <v>#DIV/0!</v>
      </c>
      <c r="AI13" s="47" t="e">
        <f>AI11*AI12</f>
        <v>#DIV/0!</v>
      </c>
      <c r="AJ13" s="47" t="e">
        <f>AJ11*AJ12</f>
        <v>#DIV/0!</v>
      </c>
    </row>
    <row r="14" spans="1:36" ht="14.25" customHeight="1" x14ac:dyDescent="0.2">
      <c r="A14" s="25" t="s">
        <v>101</v>
      </c>
      <c r="B14" s="49" t="e">
        <f t="shared" ref="B14:AG14" si="3">SUM(B10,B13)</f>
        <v>#DIV/0!</v>
      </c>
      <c r="C14" s="50" t="e">
        <f t="shared" si="3"/>
        <v>#DIV/0!</v>
      </c>
      <c r="D14" s="50" t="e">
        <f t="shared" si="3"/>
        <v>#DIV/0!</v>
      </c>
      <c r="E14" s="50" t="e">
        <f t="shared" si="3"/>
        <v>#DIV/0!</v>
      </c>
      <c r="F14" s="50" t="e">
        <f t="shared" si="3"/>
        <v>#DIV/0!</v>
      </c>
      <c r="G14" s="50" t="e">
        <f t="shared" si="3"/>
        <v>#DIV/0!</v>
      </c>
      <c r="H14" s="50" t="e">
        <f t="shared" si="3"/>
        <v>#DIV/0!</v>
      </c>
      <c r="I14" s="50" t="e">
        <f t="shared" si="3"/>
        <v>#DIV/0!</v>
      </c>
      <c r="J14" s="48" t="e">
        <f t="shared" si="3"/>
        <v>#DIV/0!</v>
      </c>
      <c r="K14" s="50" t="e">
        <f t="shared" si="3"/>
        <v>#DIV/0!</v>
      </c>
      <c r="L14" s="50" t="e">
        <f t="shared" si="3"/>
        <v>#DIV/0!</v>
      </c>
      <c r="M14" s="50" t="e">
        <f t="shared" si="3"/>
        <v>#DIV/0!</v>
      </c>
      <c r="N14" s="50" t="e">
        <f t="shared" si="3"/>
        <v>#DIV/0!</v>
      </c>
      <c r="O14" s="50" t="e">
        <f t="shared" si="3"/>
        <v>#DIV/0!</v>
      </c>
      <c r="P14" s="50" t="e">
        <f t="shared" si="3"/>
        <v>#DIV/0!</v>
      </c>
      <c r="Q14" s="50" t="e">
        <f t="shared" si="3"/>
        <v>#DIV/0!</v>
      </c>
      <c r="R14" s="50" t="e">
        <f t="shared" si="3"/>
        <v>#DIV/0!</v>
      </c>
      <c r="S14" s="50" t="e">
        <f t="shared" si="3"/>
        <v>#DIV/0!</v>
      </c>
      <c r="T14" s="50" t="e">
        <f t="shared" si="3"/>
        <v>#DIV/0!</v>
      </c>
      <c r="U14" s="50" t="e">
        <f t="shared" si="3"/>
        <v>#DIV/0!</v>
      </c>
      <c r="V14" s="50" t="e">
        <f t="shared" si="3"/>
        <v>#DIV/0!</v>
      </c>
      <c r="W14" s="50" t="e">
        <f t="shared" si="3"/>
        <v>#DIV/0!</v>
      </c>
      <c r="X14" s="50" t="e">
        <f t="shared" si="3"/>
        <v>#DIV/0!</v>
      </c>
      <c r="Y14" s="50" t="e">
        <f t="shared" si="3"/>
        <v>#DIV/0!</v>
      </c>
      <c r="Z14" s="50" t="e">
        <f t="shared" si="3"/>
        <v>#DIV/0!</v>
      </c>
      <c r="AA14" s="50" t="e">
        <f t="shared" si="3"/>
        <v>#DIV/0!</v>
      </c>
      <c r="AB14" s="50" t="e">
        <f t="shared" si="3"/>
        <v>#DIV/0!</v>
      </c>
      <c r="AC14" s="50" t="e">
        <f t="shared" si="3"/>
        <v>#DIV/0!</v>
      </c>
      <c r="AD14" s="50" t="e">
        <f t="shared" si="3"/>
        <v>#DIV/0!</v>
      </c>
      <c r="AE14" s="50" t="e">
        <f t="shared" si="3"/>
        <v>#DIV/0!</v>
      </c>
      <c r="AF14" s="50" t="e">
        <f t="shared" si="3"/>
        <v>#DIV/0!</v>
      </c>
      <c r="AG14" s="50" t="e">
        <f t="shared" si="3"/>
        <v>#DIV/0!</v>
      </c>
      <c r="AH14" s="50" t="e">
        <f>SUM(AH10,AH13)</f>
        <v>#DIV/0!</v>
      </c>
      <c r="AI14" s="50" t="e">
        <f>SUM(AI10,AI13)</f>
        <v>#DIV/0!</v>
      </c>
      <c r="AJ14" s="50" t="e">
        <f>SUM(AJ10,AJ13)</f>
        <v>#DIV/0!</v>
      </c>
    </row>
    <row r="15" spans="1:36" ht="14.25" customHeight="1" x14ac:dyDescent="0.2">
      <c r="A15" s="25" t="s">
        <v>102</v>
      </c>
      <c r="B15" s="51">
        <f>IF(B7=0,0,B14/B7)</f>
        <v>0</v>
      </c>
      <c r="C15" s="51">
        <f t="shared" ref="C15:AG15" si="4">IF(C7=0,0,C14/C7)</f>
        <v>0</v>
      </c>
      <c r="D15" s="51">
        <f t="shared" si="4"/>
        <v>0</v>
      </c>
      <c r="E15" s="51">
        <f t="shared" si="4"/>
        <v>0</v>
      </c>
      <c r="F15" s="51">
        <f t="shared" si="4"/>
        <v>0</v>
      </c>
      <c r="G15" s="51">
        <f t="shared" si="4"/>
        <v>0</v>
      </c>
      <c r="H15" s="51">
        <f t="shared" si="4"/>
        <v>0</v>
      </c>
      <c r="I15" s="51">
        <f t="shared" si="4"/>
        <v>0</v>
      </c>
      <c r="J15" s="52">
        <f t="shared" si="4"/>
        <v>0</v>
      </c>
      <c r="K15" s="51">
        <f t="shared" si="4"/>
        <v>0</v>
      </c>
      <c r="L15" s="51">
        <f t="shared" si="4"/>
        <v>0</v>
      </c>
      <c r="M15" s="51">
        <f t="shared" si="4"/>
        <v>0</v>
      </c>
      <c r="N15" s="51">
        <f t="shared" si="4"/>
        <v>0</v>
      </c>
      <c r="O15" s="51">
        <f t="shared" si="4"/>
        <v>0</v>
      </c>
      <c r="P15" s="51">
        <f t="shared" si="4"/>
        <v>0</v>
      </c>
      <c r="Q15" s="51">
        <f t="shared" si="4"/>
        <v>0</v>
      </c>
      <c r="R15" s="51">
        <f t="shared" si="4"/>
        <v>0</v>
      </c>
      <c r="S15" s="51">
        <f t="shared" si="4"/>
        <v>0</v>
      </c>
      <c r="T15" s="51">
        <f t="shared" si="4"/>
        <v>0</v>
      </c>
      <c r="U15" s="51">
        <f t="shared" si="4"/>
        <v>0</v>
      </c>
      <c r="V15" s="51">
        <f t="shared" si="4"/>
        <v>0</v>
      </c>
      <c r="W15" s="51">
        <f t="shared" si="4"/>
        <v>0</v>
      </c>
      <c r="X15" s="51">
        <f t="shared" si="4"/>
        <v>0</v>
      </c>
      <c r="Y15" s="51">
        <f t="shared" si="4"/>
        <v>0</v>
      </c>
      <c r="Z15" s="51">
        <f t="shared" si="4"/>
        <v>0</v>
      </c>
      <c r="AA15" s="51">
        <f t="shared" si="4"/>
        <v>0</v>
      </c>
      <c r="AB15" s="51">
        <f t="shared" si="4"/>
        <v>0</v>
      </c>
      <c r="AC15" s="51">
        <f t="shared" si="4"/>
        <v>0</v>
      </c>
      <c r="AD15" s="51">
        <f t="shared" si="4"/>
        <v>0</v>
      </c>
      <c r="AE15" s="51">
        <f t="shared" si="4"/>
        <v>0</v>
      </c>
      <c r="AF15" s="51">
        <f t="shared" si="4"/>
        <v>0</v>
      </c>
      <c r="AG15" s="51">
        <f t="shared" si="4"/>
        <v>0</v>
      </c>
      <c r="AH15" s="51">
        <f>IF(AH7=0,0,AH14/AH7)</f>
        <v>0</v>
      </c>
      <c r="AI15" s="51">
        <f>IF(AI7=0,0,AI14/AI7)</f>
        <v>0</v>
      </c>
      <c r="AJ15" s="51">
        <f>IF(AJ7=0,0,AJ14/AJ7)</f>
        <v>0</v>
      </c>
    </row>
    <row r="16" spans="1:36" x14ac:dyDescent="0.2">
      <c r="B16" s="53"/>
      <c r="C16" s="53"/>
      <c r="D16" s="53"/>
      <c r="E16" s="53"/>
      <c r="F16" s="53"/>
      <c r="G16" s="53"/>
      <c r="H16" s="53"/>
      <c r="I16" s="53"/>
      <c r="J16" s="54"/>
      <c r="K16" s="53"/>
      <c r="L16" s="53"/>
      <c r="M16" s="53"/>
      <c r="N16" s="53"/>
      <c r="O16" s="53"/>
      <c r="P16" s="53"/>
      <c r="Q16" s="53"/>
      <c r="R16" s="53"/>
      <c r="S16" s="53"/>
      <c r="T16" s="53"/>
      <c r="U16" s="53"/>
    </row>
    <row r="17" spans="1:36" ht="12.75" x14ac:dyDescent="0.2">
      <c r="A17" s="10" t="s">
        <v>390</v>
      </c>
      <c r="B17" s="53"/>
      <c r="C17" s="53"/>
      <c r="D17" s="53"/>
      <c r="E17" s="53"/>
      <c r="F17" s="53"/>
      <c r="G17" s="53"/>
      <c r="H17" s="53"/>
      <c r="I17" s="53"/>
      <c r="J17" s="54"/>
      <c r="K17" s="53"/>
      <c r="L17" s="53"/>
      <c r="M17" s="53"/>
      <c r="N17" s="53"/>
      <c r="O17" s="53"/>
      <c r="P17" s="53"/>
      <c r="Q17" s="53"/>
      <c r="R17" s="53"/>
      <c r="S17" s="53"/>
      <c r="T17" s="53"/>
      <c r="U17" s="53"/>
    </row>
    <row r="18" spans="1:36" outlineLevel="1" x14ac:dyDescent="0.2">
      <c r="A18" s="63" t="str">
        <f>"Pieļaujamie kopējie mājsaimn. izdevumi "&amp;'Datu ievade'!B141*100&amp;"% robežās"</f>
        <v>Pieļaujamie kopējie mājsaimn. izdevumi 4% robežās</v>
      </c>
      <c r="B18" s="53">
        <f>B7*'Datu ievade'!$B$141</f>
        <v>0</v>
      </c>
      <c r="C18" s="53">
        <f>C7*'Datu ievade'!$B$141</f>
        <v>0</v>
      </c>
      <c r="D18" s="53">
        <f>D7*'Datu ievade'!$B$141</f>
        <v>0</v>
      </c>
      <c r="E18" s="53">
        <f>E7*'Datu ievade'!$B$141</f>
        <v>0</v>
      </c>
      <c r="F18" s="53">
        <f>F7*'Datu ievade'!$B$141</f>
        <v>0</v>
      </c>
      <c r="G18" s="53">
        <f>G7*'Datu ievade'!$B$141</f>
        <v>0</v>
      </c>
      <c r="H18" s="53">
        <f>H7*'Datu ievade'!$B$141</f>
        <v>0</v>
      </c>
      <c r="I18" s="53">
        <f>I7*'Datu ievade'!$B$141</f>
        <v>0</v>
      </c>
      <c r="J18" s="53">
        <f>J7*'Datu ievade'!$B$141</f>
        <v>0</v>
      </c>
      <c r="K18" s="53">
        <f>K7*'Datu ievade'!$B$141</f>
        <v>0</v>
      </c>
      <c r="L18" s="53">
        <f>L7*'Datu ievade'!$B$141</f>
        <v>0</v>
      </c>
      <c r="M18" s="53">
        <f>M7*'Datu ievade'!$B$141</f>
        <v>0</v>
      </c>
      <c r="N18" s="53">
        <f>N7*'Datu ievade'!$B$141</f>
        <v>0</v>
      </c>
      <c r="O18" s="53">
        <f>O7*'Datu ievade'!$B$141</f>
        <v>0</v>
      </c>
      <c r="P18" s="53">
        <f>P7*'Datu ievade'!$B$141</f>
        <v>0</v>
      </c>
      <c r="Q18" s="53">
        <f>Q7*'Datu ievade'!$B$141</f>
        <v>0</v>
      </c>
      <c r="R18" s="53">
        <f>R7*'Datu ievade'!$B$141</f>
        <v>0</v>
      </c>
      <c r="S18" s="53">
        <f>S7*'Datu ievade'!$B$141</f>
        <v>0</v>
      </c>
      <c r="T18" s="53">
        <f>T7*'Datu ievade'!$B$141</f>
        <v>0</v>
      </c>
      <c r="U18" s="53">
        <f>U7*'Datu ievade'!$B$141</f>
        <v>0</v>
      </c>
      <c r="V18" s="53">
        <f>V7*'Datu ievade'!$B$141</f>
        <v>0</v>
      </c>
      <c r="W18" s="53">
        <f>W7*'Datu ievade'!$B$141</f>
        <v>0</v>
      </c>
      <c r="X18" s="53">
        <f>X7*'Datu ievade'!$B$141</f>
        <v>0</v>
      </c>
      <c r="Y18" s="53">
        <f>Y7*'Datu ievade'!$B$141</f>
        <v>0</v>
      </c>
      <c r="Z18" s="53">
        <f>Z7*'Datu ievade'!$B$141</f>
        <v>0</v>
      </c>
      <c r="AA18" s="53">
        <f>AA7*'Datu ievade'!$B$141</f>
        <v>0</v>
      </c>
      <c r="AB18" s="53">
        <f>AB7*'Datu ievade'!$B$141</f>
        <v>0</v>
      </c>
      <c r="AC18" s="53">
        <f>AC7*'Datu ievade'!$B$141</f>
        <v>0</v>
      </c>
      <c r="AD18" s="53">
        <f>AD7*'Datu ievade'!$B$141</f>
        <v>0</v>
      </c>
      <c r="AE18" s="53">
        <f>AE7*'Datu ievade'!$B$141</f>
        <v>0</v>
      </c>
      <c r="AF18" s="53">
        <f>AF7*'Datu ievade'!$B$141</f>
        <v>0</v>
      </c>
      <c r="AG18" s="53">
        <f>AG7*'Datu ievade'!$B$141</f>
        <v>0</v>
      </c>
      <c r="AH18" s="53">
        <f>AH7*'Datu ievade'!$B$141</f>
        <v>0</v>
      </c>
      <c r="AI18" s="53">
        <f>AI7*'Datu ievade'!$B$141</f>
        <v>0</v>
      </c>
      <c r="AJ18" s="53">
        <f>AJ7*'Datu ievade'!$B$141</f>
        <v>0</v>
      </c>
    </row>
    <row r="19" spans="1:36" outlineLevel="1" x14ac:dyDescent="0.2">
      <c r="A19" s="63"/>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row>
    <row r="20" spans="1:36" outlineLevel="1" x14ac:dyDescent="0.2">
      <c r="A20" s="63" t="s">
        <v>223</v>
      </c>
      <c r="B20" s="53" t="e">
        <f>B10/B14</f>
        <v>#DIV/0!</v>
      </c>
      <c r="C20" s="53" t="e">
        <f>C10/C14</f>
        <v>#DIV/0!</v>
      </c>
      <c r="D20" s="53" t="e">
        <f>D10/D14</f>
        <v>#DIV/0!</v>
      </c>
      <c r="E20" s="53" t="e">
        <f t="shared" ref="E20:AH20" si="5">E10/E14</f>
        <v>#DIV/0!</v>
      </c>
      <c r="F20" s="53" t="e">
        <f t="shared" si="5"/>
        <v>#DIV/0!</v>
      </c>
      <c r="G20" s="53" t="e">
        <f t="shared" si="5"/>
        <v>#DIV/0!</v>
      </c>
      <c r="H20" s="53" t="e">
        <f t="shared" si="5"/>
        <v>#DIV/0!</v>
      </c>
      <c r="I20" s="53" t="e">
        <f t="shared" si="5"/>
        <v>#DIV/0!</v>
      </c>
      <c r="J20" s="53" t="e">
        <f t="shared" si="5"/>
        <v>#DIV/0!</v>
      </c>
      <c r="K20" s="53" t="e">
        <f t="shared" si="5"/>
        <v>#DIV/0!</v>
      </c>
      <c r="L20" s="53" t="e">
        <f t="shared" si="5"/>
        <v>#DIV/0!</v>
      </c>
      <c r="M20" s="53" t="e">
        <f t="shared" si="5"/>
        <v>#DIV/0!</v>
      </c>
      <c r="N20" s="53" t="e">
        <f t="shared" si="5"/>
        <v>#DIV/0!</v>
      </c>
      <c r="O20" s="53" t="e">
        <f t="shared" si="5"/>
        <v>#DIV/0!</v>
      </c>
      <c r="P20" s="53" t="e">
        <f t="shared" si="5"/>
        <v>#DIV/0!</v>
      </c>
      <c r="Q20" s="53" t="e">
        <f t="shared" si="5"/>
        <v>#DIV/0!</v>
      </c>
      <c r="R20" s="53" t="e">
        <f t="shared" si="5"/>
        <v>#DIV/0!</v>
      </c>
      <c r="S20" s="53" t="e">
        <f t="shared" si="5"/>
        <v>#DIV/0!</v>
      </c>
      <c r="T20" s="53" t="e">
        <f t="shared" si="5"/>
        <v>#DIV/0!</v>
      </c>
      <c r="U20" s="53" t="e">
        <f t="shared" si="5"/>
        <v>#DIV/0!</v>
      </c>
      <c r="V20" s="53" t="e">
        <f t="shared" si="5"/>
        <v>#DIV/0!</v>
      </c>
      <c r="W20" s="53" t="e">
        <f t="shared" si="5"/>
        <v>#DIV/0!</v>
      </c>
      <c r="X20" s="53" t="e">
        <f t="shared" si="5"/>
        <v>#DIV/0!</v>
      </c>
      <c r="Y20" s="53" t="e">
        <f t="shared" si="5"/>
        <v>#DIV/0!</v>
      </c>
      <c r="Z20" s="53" t="e">
        <f t="shared" si="5"/>
        <v>#DIV/0!</v>
      </c>
      <c r="AA20" s="53" t="e">
        <f t="shared" si="5"/>
        <v>#DIV/0!</v>
      </c>
      <c r="AB20" s="53" t="e">
        <f t="shared" si="5"/>
        <v>#DIV/0!</v>
      </c>
      <c r="AC20" s="53" t="e">
        <f t="shared" si="5"/>
        <v>#DIV/0!</v>
      </c>
      <c r="AD20" s="53" t="e">
        <f t="shared" si="5"/>
        <v>#DIV/0!</v>
      </c>
      <c r="AE20" s="53" t="e">
        <f t="shared" si="5"/>
        <v>#DIV/0!</v>
      </c>
      <c r="AF20" s="53" t="e">
        <f t="shared" si="5"/>
        <v>#DIV/0!</v>
      </c>
      <c r="AG20" s="53" t="e">
        <f t="shared" si="5"/>
        <v>#DIV/0!</v>
      </c>
      <c r="AH20" s="53" t="e">
        <f t="shared" si="5"/>
        <v>#DIV/0!</v>
      </c>
      <c r="AI20" s="53" t="e">
        <f>AI10/AI14</f>
        <v>#DIV/0!</v>
      </c>
      <c r="AJ20" s="53" t="e">
        <f>AJ10/AJ14</f>
        <v>#DIV/0!</v>
      </c>
    </row>
    <row r="21" spans="1:36" outlineLevel="1" x14ac:dyDescent="0.2">
      <c r="A21" s="63" t="s">
        <v>224</v>
      </c>
      <c r="B21" s="53" t="e">
        <f>B13/B14</f>
        <v>#DIV/0!</v>
      </c>
      <c r="C21" s="53" t="e">
        <f>C13/C14</f>
        <v>#DIV/0!</v>
      </c>
      <c r="D21" s="53" t="e">
        <f>D13/D14</f>
        <v>#DIV/0!</v>
      </c>
      <c r="E21" s="53" t="e">
        <f t="shared" ref="E21:AH21" si="6">E13/E14</f>
        <v>#DIV/0!</v>
      </c>
      <c r="F21" s="53" t="e">
        <f t="shared" si="6"/>
        <v>#DIV/0!</v>
      </c>
      <c r="G21" s="53" t="e">
        <f t="shared" si="6"/>
        <v>#DIV/0!</v>
      </c>
      <c r="H21" s="53" t="e">
        <f t="shared" si="6"/>
        <v>#DIV/0!</v>
      </c>
      <c r="I21" s="53" t="e">
        <f t="shared" si="6"/>
        <v>#DIV/0!</v>
      </c>
      <c r="J21" s="53" t="e">
        <f t="shared" si="6"/>
        <v>#DIV/0!</v>
      </c>
      <c r="K21" s="53" t="e">
        <f t="shared" si="6"/>
        <v>#DIV/0!</v>
      </c>
      <c r="L21" s="53" t="e">
        <f t="shared" si="6"/>
        <v>#DIV/0!</v>
      </c>
      <c r="M21" s="53" t="e">
        <f t="shared" si="6"/>
        <v>#DIV/0!</v>
      </c>
      <c r="N21" s="53" t="e">
        <f t="shared" si="6"/>
        <v>#DIV/0!</v>
      </c>
      <c r="O21" s="53" t="e">
        <f t="shared" si="6"/>
        <v>#DIV/0!</v>
      </c>
      <c r="P21" s="53" t="e">
        <f t="shared" si="6"/>
        <v>#DIV/0!</v>
      </c>
      <c r="Q21" s="53" t="e">
        <f t="shared" si="6"/>
        <v>#DIV/0!</v>
      </c>
      <c r="R21" s="53" t="e">
        <f t="shared" si="6"/>
        <v>#DIV/0!</v>
      </c>
      <c r="S21" s="53" t="e">
        <f t="shared" si="6"/>
        <v>#DIV/0!</v>
      </c>
      <c r="T21" s="53" t="e">
        <f t="shared" si="6"/>
        <v>#DIV/0!</v>
      </c>
      <c r="U21" s="53" t="e">
        <f t="shared" si="6"/>
        <v>#DIV/0!</v>
      </c>
      <c r="V21" s="53" t="e">
        <f t="shared" si="6"/>
        <v>#DIV/0!</v>
      </c>
      <c r="W21" s="53" t="e">
        <f t="shared" si="6"/>
        <v>#DIV/0!</v>
      </c>
      <c r="X21" s="53" t="e">
        <f t="shared" si="6"/>
        <v>#DIV/0!</v>
      </c>
      <c r="Y21" s="53" t="e">
        <f t="shared" si="6"/>
        <v>#DIV/0!</v>
      </c>
      <c r="Z21" s="53" t="e">
        <f t="shared" si="6"/>
        <v>#DIV/0!</v>
      </c>
      <c r="AA21" s="53" t="e">
        <f t="shared" si="6"/>
        <v>#DIV/0!</v>
      </c>
      <c r="AB21" s="53" t="e">
        <f t="shared" si="6"/>
        <v>#DIV/0!</v>
      </c>
      <c r="AC21" s="53" t="e">
        <f t="shared" si="6"/>
        <v>#DIV/0!</v>
      </c>
      <c r="AD21" s="53" t="e">
        <f t="shared" si="6"/>
        <v>#DIV/0!</v>
      </c>
      <c r="AE21" s="53" t="e">
        <f t="shared" si="6"/>
        <v>#DIV/0!</v>
      </c>
      <c r="AF21" s="53" t="e">
        <f t="shared" si="6"/>
        <v>#DIV/0!</v>
      </c>
      <c r="AG21" s="53" t="e">
        <f t="shared" si="6"/>
        <v>#DIV/0!</v>
      </c>
      <c r="AH21" s="53" t="e">
        <f t="shared" si="6"/>
        <v>#DIV/0!</v>
      </c>
      <c r="AI21" s="53" t="e">
        <f>AI13/AI14</f>
        <v>#DIV/0!</v>
      </c>
      <c r="AJ21" s="53" t="e">
        <f>AJ13/AJ14</f>
        <v>#DIV/0!</v>
      </c>
    </row>
    <row r="22" spans="1:36" outlineLevel="1" x14ac:dyDescent="0.2">
      <c r="A22" s="63" t="s">
        <v>225</v>
      </c>
      <c r="B22" s="53" t="e">
        <f>B18*B20</f>
        <v>#DIV/0!</v>
      </c>
      <c r="C22" s="53" t="e">
        <f>C18*C20</f>
        <v>#DIV/0!</v>
      </c>
      <c r="D22" s="53" t="e">
        <f>D18*D20</f>
        <v>#DIV/0!</v>
      </c>
      <c r="E22" s="53" t="e">
        <f t="shared" ref="E22:AH22" si="7">E18*E20</f>
        <v>#DIV/0!</v>
      </c>
      <c r="F22" s="53" t="e">
        <f t="shared" si="7"/>
        <v>#DIV/0!</v>
      </c>
      <c r="G22" s="53" t="e">
        <f t="shared" si="7"/>
        <v>#DIV/0!</v>
      </c>
      <c r="H22" s="53" t="e">
        <f t="shared" si="7"/>
        <v>#DIV/0!</v>
      </c>
      <c r="I22" s="53" t="e">
        <f t="shared" si="7"/>
        <v>#DIV/0!</v>
      </c>
      <c r="J22" s="53" t="e">
        <f t="shared" si="7"/>
        <v>#DIV/0!</v>
      </c>
      <c r="K22" s="53" t="e">
        <f t="shared" si="7"/>
        <v>#DIV/0!</v>
      </c>
      <c r="L22" s="53" t="e">
        <f t="shared" si="7"/>
        <v>#DIV/0!</v>
      </c>
      <c r="M22" s="53" t="e">
        <f t="shared" si="7"/>
        <v>#DIV/0!</v>
      </c>
      <c r="N22" s="53" t="e">
        <f t="shared" si="7"/>
        <v>#DIV/0!</v>
      </c>
      <c r="O22" s="53" t="e">
        <f t="shared" si="7"/>
        <v>#DIV/0!</v>
      </c>
      <c r="P22" s="53" t="e">
        <f t="shared" si="7"/>
        <v>#DIV/0!</v>
      </c>
      <c r="Q22" s="53" t="e">
        <f t="shared" si="7"/>
        <v>#DIV/0!</v>
      </c>
      <c r="R22" s="53" t="e">
        <f t="shared" si="7"/>
        <v>#DIV/0!</v>
      </c>
      <c r="S22" s="53" t="e">
        <f t="shared" si="7"/>
        <v>#DIV/0!</v>
      </c>
      <c r="T22" s="53" t="e">
        <f t="shared" si="7"/>
        <v>#DIV/0!</v>
      </c>
      <c r="U22" s="53" t="e">
        <f t="shared" si="7"/>
        <v>#DIV/0!</v>
      </c>
      <c r="V22" s="53" t="e">
        <f t="shared" si="7"/>
        <v>#DIV/0!</v>
      </c>
      <c r="W22" s="53" t="e">
        <f t="shared" si="7"/>
        <v>#DIV/0!</v>
      </c>
      <c r="X22" s="53" t="e">
        <f t="shared" si="7"/>
        <v>#DIV/0!</v>
      </c>
      <c r="Y22" s="53" t="e">
        <f t="shared" si="7"/>
        <v>#DIV/0!</v>
      </c>
      <c r="Z22" s="53" t="e">
        <f t="shared" si="7"/>
        <v>#DIV/0!</v>
      </c>
      <c r="AA22" s="53" t="e">
        <f t="shared" si="7"/>
        <v>#DIV/0!</v>
      </c>
      <c r="AB22" s="53" t="e">
        <f t="shared" si="7"/>
        <v>#DIV/0!</v>
      </c>
      <c r="AC22" s="53" t="e">
        <f t="shared" si="7"/>
        <v>#DIV/0!</v>
      </c>
      <c r="AD22" s="53" t="e">
        <f t="shared" si="7"/>
        <v>#DIV/0!</v>
      </c>
      <c r="AE22" s="53" t="e">
        <f t="shared" si="7"/>
        <v>#DIV/0!</v>
      </c>
      <c r="AF22" s="53" t="e">
        <f t="shared" si="7"/>
        <v>#DIV/0!</v>
      </c>
      <c r="AG22" s="53" t="e">
        <f t="shared" si="7"/>
        <v>#DIV/0!</v>
      </c>
      <c r="AH22" s="53" t="e">
        <f t="shared" si="7"/>
        <v>#DIV/0!</v>
      </c>
      <c r="AI22" s="53" t="e">
        <f>AI18*AI20</f>
        <v>#DIV/0!</v>
      </c>
      <c r="AJ22" s="53" t="e">
        <f>AJ18*AJ20</f>
        <v>#DIV/0!</v>
      </c>
    </row>
    <row r="23" spans="1:36" outlineLevel="1" x14ac:dyDescent="0.2">
      <c r="A23" s="63" t="s">
        <v>226</v>
      </c>
      <c r="B23" s="53" t="e">
        <f>B18*B21</f>
        <v>#DIV/0!</v>
      </c>
      <c r="C23" s="53" t="e">
        <f>C18*C21</f>
        <v>#DIV/0!</v>
      </c>
      <c r="D23" s="53" t="e">
        <f>D18*D21</f>
        <v>#DIV/0!</v>
      </c>
      <c r="E23" s="53" t="e">
        <f t="shared" ref="E23:AH23" si="8">E18*E21</f>
        <v>#DIV/0!</v>
      </c>
      <c r="F23" s="53" t="e">
        <f t="shared" si="8"/>
        <v>#DIV/0!</v>
      </c>
      <c r="G23" s="53" t="e">
        <f t="shared" si="8"/>
        <v>#DIV/0!</v>
      </c>
      <c r="H23" s="53" t="e">
        <f t="shared" si="8"/>
        <v>#DIV/0!</v>
      </c>
      <c r="I23" s="53" t="e">
        <f t="shared" si="8"/>
        <v>#DIV/0!</v>
      </c>
      <c r="J23" s="53" t="e">
        <f t="shared" si="8"/>
        <v>#DIV/0!</v>
      </c>
      <c r="K23" s="53" t="e">
        <f t="shared" si="8"/>
        <v>#DIV/0!</v>
      </c>
      <c r="L23" s="53" t="e">
        <f t="shared" si="8"/>
        <v>#DIV/0!</v>
      </c>
      <c r="M23" s="53" t="e">
        <f t="shared" si="8"/>
        <v>#DIV/0!</v>
      </c>
      <c r="N23" s="53" t="e">
        <f t="shared" si="8"/>
        <v>#DIV/0!</v>
      </c>
      <c r="O23" s="53" t="e">
        <f t="shared" si="8"/>
        <v>#DIV/0!</v>
      </c>
      <c r="P23" s="53" t="e">
        <f t="shared" si="8"/>
        <v>#DIV/0!</v>
      </c>
      <c r="Q23" s="53" t="e">
        <f t="shared" si="8"/>
        <v>#DIV/0!</v>
      </c>
      <c r="R23" s="53" t="e">
        <f t="shared" si="8"/>
        <v>#DIV/0!</v>
      </c>
      <c r="S23" s="53" t="e">
        <f t="shared" si="8"/>
        <v>#DIV/0!</v>
      </c>
      <c r="T23" s="53" t="e">
        <f t="shared" si="8"/>
        <v>#DIV/0!</v>
      </c>
      <c r="U23" s="53" t="e">
        <f t="shared" si="8"/>
        <v>#DIV/0!</v>
      </c>
      <c r="V23" s="53" t="e">
        <f t="shared" si="8"/>
        <v>#DIV/0!</v>
      </c>
      <c r="W23" s="53" t="e">
        <f t="shared" si="8"/>
        <v>#DIV/0!</v>
      </c>
      <c r="X23" s="53" t="e">
        <f t="shared" si="8"/>
        <v>#DIV/0!</v>
      </c>
      <c r="Y23" s="53" t="e">
        <f t="shared" si="8"/>
        <v>#DIV/0!</v>
      </c>
      <c r="Z23" s="53" t="e">
        <f t="shared" si="8"/>
        <v>#DIV/0!</v>
      </c>
      <c r="AA23" s="53" t="e">
        <f t="shared" si="8"/>
        <v>#DIV/0!</v>
      </c>
      <c r="AB23" s="53" t="e">
        <f t="shared" si="8"/>
        <v>#DIV/0!</v>
      </c>
      <c r="AC23" s="53" t="e">
        <f t="shared" si="8"/>
        <v>#DIV/0!</v>
      </c>
      <c r="AD23" s="53" t="e">
        <f t="shared" si="8"/>
        <v>#DIV/0!</v>
      </c>
      <c r="AE23" s="53" t="e">
        <f t="shared" si="8"/>
        <v>#DIV/0!</v>
      </c>
      <c r="AF23" s="53" t="e">
        <f t="shared" si="8"/>
        <v>#DIV/0!</v>
      </c>
      <c r="AG23" s="53" t="e">
        <f t="shared" si="8"/>
        <v>#DIV/0!</v>
      </c>
      <c r="AH23" s="53" t="e">
        <f t="shared" si="8"/>
        <v>#DIV/0!</v>
      </c>
      <c r="AI23" s="53" t="e">
        <f>AI18*AI21</f>
        <v>#DIV/0!</v>
      </c>
      <c r="AJ23" s="53" t="e">
        <f>AJ18*AJ21</f>
        <v>#DIV/0!</v>
      </c>
    </row>
    <row r="24" spans="1:36" outlineLevel="1" x14ac:dyDescent="0.2">
      <c r="A24" s="63" t="s">
        <v>325</v>
      </c>
      <c r="B24" s="53" t="e">
        <f>B22/B8</f>
        <v>#DIV/0!</v>
      </c>
      <c r="C24" s="53" t="e">
        <f>C22/C8</f>
        <v>#DIV/0!</v>
      </c>
      <c r="D24" s="53" t="e">
        <f>D22/D8</f>
        <v>#DIV/0!</v>
      </c>
      <c r="E24" s="53" t="e">
        <f t="shared" ref="E24:AH24" si="9">E22/E8</f>
        <v>#DIV/0!</v>
      </c>
      <c r="F24" s="53" t="e">
        <f t="shared" si="9"/>
        <v>#DIV/0!</v>
      </c>
      <c r="G24" s="53" t="e">
        <f t="shared" si="9"/>
        <v>#DIV/0!</v>
      </c>
      <c r="H24" s="53" t="e">
        <f t="shared" si="9"/>
        <v>#DIV/0!</v>
      </c>
      <c r="I24" s="53" t="e">
        <f t="shared" si="9"/>
        <v>#DIV/0!</v>
      </c>
      <c r="J24" s="53" t="e">
        <f t="shared" si="9"/>
        <v>#DIV/0!</v>
      </c>
      <c r="K24" s="53" t="e">
        <f t="shared" si="9"/>
        <v>#DIV/0!</v>
      </c>
      <c r="L24" s="53" t="e">
        <f t="shared" si="9"/>
        <v>#DIV/0!</v>
      </c>
      <c r="M24" s="53" t="e">
        <f t="shared" si="9"/>
        <v>#DIV/0!</v>
      </c>
      <c r="N24" s="53" t="e">
        <f t="shared" si="9"/>
        <v>#DIV/0!</v>
      </c>
      <c r="O24" s="53" t="e">
        <f t="shared" si="9"/>
        <v>#DIV/0!</v>
      </c>
      <c r="P24" s="53" t="e">
        <f t="shared" si="9"/>
        <v>#DIV/0!</v>
      </c>
      <c r="Q24" s="53" t="e">
        <f t="shared" si="9"/>
        <v>#DIV/0!</v>
      </c>
      <c r="R24" s="53" t="e">
        <f t="shared" si="9"/>
        <v>#DIV/0!</v>
      </c>
      <c r="S24" s="53" t="e">
        <f t="shared" si="9"/>
        <v>#DIV/0!</v>
      </c>
      <c r="T24" s="53" t="e">
        <f t="shared" si="9"/>
        <v>#DIV/0!</v>
      </c>
      <c r="U24" s="53" t="e">
        <f t="shared" si="9"/>
        <v>#DIV/0!</v>
      </c>
      <c r="V24" s="53" t="e">
        <f t="shared" si="9"/>
        <v>#DIV/0!</v>
      </c>
      <c r="W24" s="53" t="e">
        <f t="shared" si="9"/>
        <v>#DIV/0!</v>
      </c>
      <c r="X24" s="53" t="e">
        <f t="shared" si="9"/>
        <v>#DIV/0!</v>
      </c>
      <c r="Y24" s="53" t="e">
        <f t="shared" si="9"/>
        <v>#DIV/0!</v>
      </c>
      <c r="Z24" s="53" t="e">
        <f t="shared" si="9"/>
        <v>#DIV/0!</v>
      </c>
      <c r="AA24" s="53" t="e">
        <f t="shared" si="9"/>
        <v>#DIV/0!</v>
      </c>
      <c r="AB24" s="53" t="e">
        <f t="shared" si="9"/>
        <v>#DIV/0!</v>
      </c>
      <c r="AC24" s="53" t="e">
        <f t="shared" si="9"/>
        <v>#DIV/0!</v>
      </c>
      <c r="AD24" s="53" t="e">
        <f t="shared" si="9"/>
        <v>#DIV/0!</v>
      </c>
      <c r="AE24" s="53" t="e">
        <f t="shared" si="9"/>
        <v>#DIV/0!</v>
      </c>
      <c r="AF24" s="53" t="e">
        <f t="shared" si="9"/>
        <v>#DIV/0!</v>
      </c>
      <c r="AG24" s="53" t="e">
        <f t="shared" si="9"/>
        <v>#DIV/0!</v>
      </c>
      <c r="AH24" s="53" t="e">
        <f t="shared" si="9"/>
        <v>#DIV/0!</v>
      </c>
      <c r="AI24" s="53" t="e">
        <f>AI22/AI8</f>
        <v>#DIV/0!</v>
      </c>
      <c r="AJ24" s="53" t="e">
        <f>AJ22/AJ8</f>
        <v>#DIV/0!</v>
      </c>
    </row>
    <row r="25" spans="1:36" outlineLevel="1" x14ac:dyDescent="0.2">
      <c r="A25" s="63" t="s">
        <v>326</v>
      </c>
      <c r="B25" s="53" t="e">
        <f>B23/B11</f>
        <v>#DIV/0!</v>
      </c>
      <c r="C25" s="53" t="e">
        <f>C23/C11</f>
        <v>#DIV/0!</v>
      </c>
      <c r="D25" s="53" t="e">
        <f>D23/D11</f>
        <v>#DIV/0!</v>
      </c>
      <c r="E25" s="53" t="e">
        <f t="shared" ref="E25:AH25" si="10">E23/E11</f>
        <v>#DIV/0!</v>
      </c>
      <c r="F25" s="53" t="e">
        <f t="shared" si="10"/>
        <v>#DIV/0!</v>
      </c>
      <c r="G25" s="53" t="e">
        <f t="shared" si="10"/>
        <v>#DIV/0!</v>
      </c>
      <c r="H25" s="53" t="e">
        <f t="shared" si="10"/>
        <v>#DIV/0!</v>
      </c>
      <c r="I25" s="53" t="e">
        <f t="shared" si="10"/>
        <v>#DIV/0!</v>
      </c>
      <c r="J25" s="53" t="e">
        <f t="shared" si="10"/>
        <v>#DIV/0!</v>
      </c>
      <c r="K25" s="53" t="e">
        <f t="shared" si="10"/>
        <v>#DIV/0!</v>
      </c>
      <c r="L25" s="53" t="e">
        <f t="shared" si="10"/>
        <v>#DIV/0!</v>
      </c>
      <c r="M25" s="53" t="e">
        <f t="shared" si="10"/>
        <v>#DIV/0!</v>
      </c>
      <c r="N25" s="53" t="e">
        <f t="shared" si="10"/>
        <v>#DIV/0!</v>
      </c>
      <c r="O25" s="53" t="e">
        <f t="shared" si="10"/>
        <v>#DIV/0!</v>
      </c>
      <c r="P25" s="53" t="e">
        <f t="shared" si="10"/>
        <v>#DIV/0!</v>
      </c>
      <c r="Q25" s="53" t="e">
        <f t="shared" si="10"/>
        <v>#DIV/0!</v>
      </c>
      <c r="R25" s="53" t="e">
        <f t="shared" si="10"/>
        <v>#DIV/0!</v>
      </c>
      <c r="S25" s="53" t="e">
        <f t="shared" si="10"/>
        <v>#DIV/0!</v>
      </c>
      <c r="T25" s="53" t="e">
        <f t="shared" si="10"/>
        <v>#DIV/0!</v>
      </c>
      <c r="U25" s="53" t="e">
        <f t="shared" si="10"/>
        <v>#DIV/0!</v>
      </c>
      <c r="V25" s="53" t="e">
        <f t="shared" si="10"/>
        <v>#DIV/0!</v>
      </c>
      <c r="W25" s="53" t="e">
        <f t="shared" si="10"/>
        <v>#DIV/0!</v>
      </c>
      <c r="X25" s="53" t="e">
        <f t="shared" si="10"/>
        <v>#DIV/0!</v>
      </c>
      <c r="Y25" s="53" t="e">
        <f t="shared" si="10"/>
        <v>#DIV/0!</v>
      </c>
      <c r="Z25" s="53" t="e">
        <f t="shared" si="10"/>
        <v>#DIV/0!</v>
      </c>
      <c r="AA25" s="53" t="e">
        <f t="shared" si="10"/>
        <v>#DIV/0!</v>
      </c>
      <c r="AB25" s="53" t="e">
        <f t="shared" si="10"/>
        <v>#DIV/0!</v>
      </c>
      <c r="AC25" s="53" t="e">
        <f t="shared" si="10"/>
        <v>#DIV/0!</v>
      </c>
      <c r="AD25" s="53" t="e">
        <f t="shared" si="10"/>
        <v>#DIV/0!</v>
      </c>
      <c r="AE25" s="53" t="e">
        <f t="shared" si="10"/>
        <v>#DIV/0!</v>
      </c>
      <c r="AF25" s="53" t="e">
        <f t="shared" si="10"/>
        <v>#DIV/0!</v>
      </c>
      <c r="AG25" s="53" t="e">
        <f t="shared" si="10"/>
        <v>#DIV/0!</v>
      </c>
      <c r="AH25" s="53" t="e">
        <f t="shared" si="10"/>
        <v>#DIV/0!</v>
      </c>
      <c r="AI25" s="53" t="e">
        <f>AI23/AI11</f>
        <v>#DIV/0!</v>
      </c>
      <c r="AJ25" s="53" t="e">
        <f>AJ23/AJ11</f>
        <v>#DIV/0!</v>
      </c>
    </row>
    <row r="26" spans="1:36" outlineLevel="1" x14ac:dyDescent="0.2">
      <c r="B26" s="53"/>
      <c r="C26" s="53"/>
      <c r="D26" s="53"/>
      <c r="E26" s="53"/>
      <c r="F26" s="53"/>
      <c r="G26" s="53"/>
      <c r="H26" s="53"/>
      <c r="I26" s="53"/>
      <c r="J26" s="54"/>
      <c r="K26" s="53"/>
      <c r="L26" s="53"/>
      <c r="M26" s="53"/>
      <c r="N26" s="53"/>
      <c r="O26" s="53"/>
      <c r="P26" s="53"/>
      <c r="Q26" s="53"/>
      <c r="R26" s="53"/>
      <c r="S26" s="53"/>
      <c r="T26" s="53"/>
      <c r="U26" s="53"/>
    </row>
    <row r="27" spans="1:36" outlineLevel="1" x14ac:dyDescent="0.2">
      <c r="A27" s="63" t="s">
        <v>384</v>
      </c>
      <c r="B27" s="53" t="e">
        <f>MIN(B9,B24)</f>
        <v>#DIV/0!</v>
      </c>
      <c r="C27" s="53" t="e">
        <f t="shared" ref="C27:AH27" si="11">MIN(C9,C24)</f>
        <v>#DIV/0!</v>
      </c>
      <c r="D27" s="53" t="e">
        <f t="shared" si="11"/>
        <v>#DIV/0!</v>
      </c>
      <c r="E27" s="53" t="e">
        <f t="shared" si="11"/>
        <v>#DIV/0!</v>
      </c>
      <c r="F27" s="53" t="e">
        <f t="shared" si="11"/>
        <v>#DIV/0!</v>
      </c>
      <c r="G27" s="53" t="e">
        <f t="shared" si="11"/>
        <v>#DIV/0!</v>
      </c>
      <c r="H27" s="53" t="e">
        <f t="shared" si="11"/>
        <v>#DIV/0!</v>
      </c>
      <c r="I27" s="53" t="e">
        <f t="shared" si="11"/>
        <v>#DIV/0!</v>
      </c>
      <c r="J27" s="53" t="e">
        <f t="shared" si="11"/>
        <v>#DIV/0!</v>
      </c>
      <c r="K27" s="53" t="e">
        <f t="shared" si="11"/>
        <v>#DIV/0!</v>
      </c>
      <c r="L27" s="53" t="e">
        <f t="shared" si="11"/>
        <v>#DIV/0!</v>
      </c>
      <c r="M27" s="53" t="e">
        <f t="shared" si="11"/>
        <v>#DIV/0!</v>
      </c>
      <c r="N27" s="53" t="e">
        <f t="shared" si="11"/>
        <v>#DIV/0!</v>
      </c>
      <c r="O27" s="53" t="e">
        <f t="shared" si="11"/>
        <v>#DIV/0!</v>
      </c>
      <c r="P27" s="53" t="e">
        <f t="shared" si="11"/>
        <v>#DIV/0!</v>
      </c>
      <c r="Q27" s="53" t="e">
        <f t="shared" si="11"/>
        <v>#DIV/0!</v>
      </c>
      <c r="R27" s="53" t="e">
        <f t="shared" si="11"/>
        <v>#DIV/0!</v>
      </c>
      <c r="S27" s="53" t="e">
        <f t="shared" si="11"/>
        <v>#DIV/0!</v>
      </c>
      <c r="T27" s="53" t="e">
        <f t="shared" si="11"/>
        <v>#DIV/0!</v>
      </c>
      <c r="U27" s="53" t="e">
        <f t="shared" si="11"/>
        <v>#DIV/0!</v>
      </c>
      <c r="V27" s="53" t="e">
        <f t="shared" si="11"/>
        <v>#DIV/0!</v>
      </c>
      <c r="W27" s="53" t="e">
        <f t="shared" si="11"/>
        <v>#DIV/0!</v>
      </c>
      <c r="X27" s="53" t="e">
        <f t="shared" si="11"/>
        <v>#DIV/0!</v>
      </c>
      <c r="Y27" s="53" t="e">
        <f t="shared" si="11"/>
        <v>#DIV/0!</v>
      </c>
      <c r="Z27" s="53" t="e">
        <f t="shared" si="11"/>
        <v>#DIV/0!</v>
      </c>
      <c r="AA27" s="53" t="e">
        <f t="shared" si="11"/>
        <v>#DIV/0!</v>
      </c>
      <c r="AB27" s="53" t="e">
        <f t="shared" si="11"/>
        <v>#DIV/0!</v>
      </c>
      <c r="AC27" s="53" t="e">
        <f t="shared" si="11"/>
        <v>#DIV/0!</v>
      </c>
      <c r="AD27" s="53" t="e">
        <f t="shared" si="11"/>
        <v>#DIV/0!</v>
      </c>
      <c r="AE27" s="53" t="e">
        <f t="shared" si="11"/>
        <v>#DIV/0!</v>
      </c>
      <c r="AF27" s="53" t="e">
        <f t="shared" si="11"/>
        <v>#DIV/0!</v>
      </c>
      <c r="AG27" s="53" t="e">
        <f t="shared" si="11"/>
        <v>#DIV/0!</v>
      </c>
      <c r="AH27" s="53" t="e">
        <f t="shared" si="11"/>
        <v>#DIV/0!</v>
      </c>
      <c r="AI27" s="53" t="e">
        <f>MIN(AI9,AI24)</f>
        <v>#DIV/0!</v>
      </c>
      <c r="AJ27" s="53" t="e">
        <f>MIN(AJ9,AJ24)</f>
        <v>#DIV/0!</v>
      </c>
    </row>
    <row r="28" spans="1:36" outlineLevel="1" x14ac:dyDescent="0.2">
      <c r="A28" s="63" t="s">
        <v>385</v>
      </c>
      <c r="B28" s="53" t="e">
        <f>MIN(B12,B25)</f>
        <v>#DIV/0!</v>
      </c>
      <c r="C28" s="53" t="e">
        <f t="shared" ref="C28:AH28" si="12">MIN(C12,C25)</f>
        <v>#DIV/0!</v>
      </c>
      <c r="D28" s="53" t="e">
        <f t="shared" si="12"/>
        <v>#DIV/0!</v>
      </c>
      <c r="E28" s="53" t="e">
        <f t="shared" si="12"/>
        <v>#DIV/0!</v>
      </c>
      <c r="F28" s="53" t="e">
        <f t="shared" si="12"/>
        <v>#DIV/0!</v>
      </c>
      <c r="G28" s="53" t="e">
        <f t="shared" si="12"/>
        <v>#DIV/0!</v>
      </c>
      <c r="H28" s="53" t="e">
        <f t="shared" si="12"/>
        <v>#DIV/0!</v>
      </c>
      <c r="I28" s="53" t="e">
        <f t="shared" si="12"/>
        <v>#DIV/0!</v>
      </c>
      <c r="J28" s="53" t="e">
        <f t="shared" si="12"/>
        <v>#DIV/0!</v>
      </c>
      <c r="K28" s="53" t="e">
        <f t="shared" si="12"/>
        <v>#DIV/0!</v>
      </c>
      <c r="L28" s="53" t="e">
        <f t="shared" si="12"/>
        <v>#DIV/0!</v>
      </c>
      <c r="M28" s="53" t="e">
        <f t="shared" si="12"/>
        <v>#DIV/0!</v>
      </c>
      <c r="N28" s="53" t="e">
        <f t="shared" si="12"/>
        <v>#DIV/0!</v>
      </c>
      <c r="O28" s="53" t="e">
        <f t="shared" si="12"/>
        <v>#DIV/0!</v>
      </c>
      <c r="P28" s="53" t="e">
        <f t="shared" si="12"/>
        <v>#DIV/0!</v>
      </c>
      <c r="Q28" s="53" t="e">
        <f t="shared" si="12"/>
        <v>#DIV/0!</v>
      </c>
      <c r="R28" s="53" t="e">
        <f t="shared" si="12"/>
        <v>#DIV/0!</v>
      </c>
      <c r="S28" s="53" t="e">
        <f t="shared" si="12"/>
        <v>#DIV/0!</v>
      </c>
      <c r="T28" s="53" t="e">
        <f t="shared" si="12"/>
        <v>#DIV/0!</v>
      </c>
      <c r="U28" s="53" t="e">
        <f t="shared" si="12"/>
        <v>#DIV/0!</v>
      </c>
      <c r="V28" s="53" t="e">
        <f t="shared" si="12"/>
        <v>#DIV/0!</v>
      </c>
      <c r="W28" s="53" t="e">
        <f t="shared" si="12"/>
        <v>#DIV/0!</v>
      </c>
      <c r="X28" s="53" t="e">
        <f t="shared" si="12"/>
        <v>#DIV/0!</v>
      </c>
      <c r="Y28" s="53" t="e">
        <f t="shared" si="12"/>
        <v>#DIV/0!</v>
      </c>
      <c r="Z28" s="53" t="e">
        <f t="shared" si="12"/>
        <v>#DIV/0!</v>
      </c>
      <c r="AA28" s="53" t="e">
        <f t="shared" si="12"/>
        <v>#DIV/0!</v>
      </c>
      <c r="AB28" s="53" t="e">
        <f t="shared" si="12"/>
        <v>#DIV/0!</v>
      </c>
      <c r="AC28" s="53" t="e">
        <f t="shared" si="12"/>
        <v>#DIV/0!</v>
      </c>
      <c r="AD28" s="53" t="e">
        <f t="shared" si="12"/>
        <v>#DIV/0!</v>
      </c>
      <c r="AE28" s="53" t="e">
        <f t="shared" si="12"/>
        <v>#DIV/0!</v>
      </c>
      <c r="AF28" s="53" t="e">
        <f t="shared" si="12"/>
        <v>#DIV/0!</v>
      </c>
      <c r="AG28" s="53" t="e">
        <f t="shared" si="12"/>
        <v>#DIV/0!</v>
      </c>
      <c r="AH28" s="53" t="e">
        <f t="shared" si="12"/>
        <v>#DIV/0!</v>
      </c>
      <c r="AI28" s="53" t="e">
        <f>MIN(AI12,AI25)</f>
        <v>#DIV/0!</v>
      </c>
      <c r="AJ28" s="53" t="e">
        <f>MIN(AJ12,AJ25)</f>
        <v>#DIV/0!</v>
      </c>
    </row>
    <row r="29" spans="1:36" x14ac:dyDescent="0.2">
      <c r="B29" s="53"/>
      <c r="C29" s="53"/>
      <c r="D29" s="53"/>
      <c r="E29" s="53"/>
      <c r="F29" s="53"/>
      <c r="G29" s="53"/>
      <c r="H29" s="53"/>
      <c r="I29" s="53"/>
      <c r="J29" s="54"/>
      <c r="K29" s="53"/>
      <c r="L29" s="53"/>
      <c r="M29" s="53"/>
      <c r="N29" s="53"/>
      <c r="O29" s="53"/>
      <c r="P29" s="53"/>
      <c r="Q29" s="53"/>
      <c r="R29" s="53"/>
      <c r="S29" s="53"/>
      <c r="T29" s="53"/>
      <c r="U29" s="53"/>
    </row>
    <row r="30" spans="1:36" ht="25.5" x14ac:dyDescent="0.2">
      <c r="A30" s="44" t="str">
        <f>"Pie ierobežota tarifu apjoma, kas nepārsniedz "&amp;'Datu ievade'!B141*100&amp;"% no mājsaimniecību ienākumiem"</f>
        <v>Pie ierobežota tarifu apjoma, kas nepārsniedz 4% no mājsaimniecību ienākumiem</v>
      </c>
      <c r="B30" s="45">
        <f>Aprekini!B5</f>
        <v>2016</v>
      </c>
      <c r="C30" s="45">
        <f t="shared" ref="C30:AG30" si="13">B30+1</f>
        <v>2017</v>
      </c>
      <c r="D30" s="45">
        <f t="shared" si="13"/>
        <v>2018</v>
      </c>
      <c r="E30" s="45">
        <f t="shared" si="13"/>
        <v>2019</v>
      </c>
      <c r="F30" s="45">
        <f t="shared" si="13"/>
        <v>2020</v>
      </c>
      <c r="G30" s="45">
        <f t="shared" si="13"/>
        <v>2021</v>
      </c>
      <c r="H30" s="45">
        <f t="shared" si="13"/>
        <v>2022</v>
      </c>
      <c r="I30" s="45">
        <f t="shared" si="13"/>
        <v>2023</v>
      </c>
      <c r="J30" s="23">
        <f t="shared" si="13"/>
        <v>2024</v>
      </c>
      <c r="K30" s="45">
        <f t="shared" si="13"/>
        <v>2025</v>
      </c>
      <c r="L30" s="45">
        <f t="shared" si="13"/>
        <v>2026</v>
      </c>
      <c r="M30" s="45">
        <f t="shared" si="13"/>
        <v>2027</v>
      </c>
      <c r="N30" s="45">
        <f t="shared" si="13"/>
        <v>2028</v>
      </c>
      <c r="O30" s="45">
        <f t="shared" si="13"/>
        <v>2029</v>
      </c>
      <c r="P30" s="45">
        <f t="shared" si="13"/>
        <v>2030</v>
      </c>
      <c r="Q30" s="45">
        <f t="shared" si="13"/>
        <v>2031</v>
      </c>
      <c r="R30" s="45">
        <f t="shared" si="13"/>
        <v>2032</v>
      </c>
      <c r="S30" s="45">
        <f t="shared" si="13"/>
        <v>2033</v>
      </c>
      <c r="T30" s="45">
        <f t="shared" si="13"/>
        <v>2034</v>
      </c>
      <c r="U30" s="45">
        <f t="shared" si="13"/>
        <v>2035</v>
      </c>
      <c r="V30" s="45">
        <f t="shared" si="13"/>
        <v>2036</v>
      </c>
      <c r="W30" s="45">
        <f t="shared" si="13"/>
        <v>2037</v>
      </c>
      <c r="X30" s="45">
        <f t="shared" si="13"/>
        <v>2038</v>
      </c>
      <c r="Y30" s="45">
        <f t="shared" si="13"/>
        <v>2039</v>
      </c>
      <c r="Z30" s="45">
        <f t="shared" si="13"/>
        <v>2040</v>
      </c>
      <c r="AA30" s="45">
        <f t="shared" si="13"/>
        <v>2041</v>
      </c>
      <c r="AB30" s="45">
        <f t="shared" si="13"/>
        <v>2042</v>
      </c>
      <c r="AC30" s="45">
        <f t="shared" si="13"/>
        <v>2043</v>
      </c>
      <c r="AD30" s="45">
        <f t="shared" si="13"/>
        <v>2044</v>
      </c>
      <c r="AE30" s="45">
        <f t="shared" si="13"/>
        <v>2045</v>
      </c>
      <c r="AF30" s="45">
        <f t="shared" si="13"/>
        <v>2046</v>
      </c>
      <c r="AG30" s="46">
        <f t="shared" si="13"/>
        <v>2047</v>
      </c>
      <c r="AH30" s="46">
        <f>AG30+1</f>
        <v>2048</v>
      </c>
      <c r="AI30" s="46">
        <f>AH30+1</f>
        <v>2049</v>
      </c>
      <c r="AJ30" s="46">
        <f>AI30+1</f>
        <v>2050</v>
      </c>
    </row>
    <row r="31" spans="1:36" s="12" customFormat="1" ht="14.25" customHeight="1" x14ac:dyDescent="0.2">
      <c r="A31" s="25" t="str">
        <f t="shared" ref="A31:AH31" si="14">A7</f>
        <v>11.1.Vidējie mājsaimniecības mēneša ienākumi (EUR)</v>
      </c>
      <c r="B31" s="61">
        <f t="shared" si="14"/>
        <v>0</v>
      </c>
      <c r="C31" s="61">
        <f t="shared" si="14"/>
        <v>0</v>
      </c>
      <c r="D31" s="47">
        <f t="shared" si="14"/>
        <v>0</v>
      </c>
      <c r="E31" s="47">
        <f t="shared" si="14"/>
        <v>0</v>
      </c>
      <c r="F31" s="47">
        <f t="shared" si="14"/>
        <v>0</v>
      </c>
      <c r="G31" s="47">
        <f t="shared" si="14"/>
        <v>0</v>
      </c>
      <c r="H31" s="47">
        <f t="shared" si="14"/>
        <v>0</v>
      </c>
      <c r="I31" s="47">
        <f t="shared" si="14"/>
        <v>0</v>
      </c>
      <c r="J31" s="47">
        <f t="shared" si="14"/>
        <v>0</v>
      </c>
      <c r="K31" s="47">
        <f t="shared" si="14"/>
        <v>0</v>
      </c>
      <c r="L31" s="47">
        <f t="shared" si="14"/>
        <v>0</v>
      </c>
      <c r="M31" s="47">
        <f t="shared" si="14"/>
        <v>0</v>
      </c>
      <c r="N31" s="47">
        <f t="shared" si="14"/>
        <v>0</v>
      </c>
      <c r="O31" s="47">
        <f t="shared" si="14"/>
        <v>0</v>
      </c>
      <c r="P31" s="47">
        <f t="shared" si="14"/>
        <v>0</v>
      </c>
      <c r="Q31" s="47">
        <f t="shared" si="14"/>
        <v>0</v>
      </c>
      <c r="R31" s="47">
        <f t="shared" si="14"/>
        <v>0</v>
      </c>
      <c r="S31" s="47">
        <f t="shared" si="14"/>
        <v>0</v>
      </c>
      <c r="T31" s="47">
        <f t="shared" si="14"/>
        <v>0</v>
      </c>
      <c r="U31" s="47">
        <f t="shared" si="14"/>
        <v>0</v>
      </c>
      <c r="V31" s="47">
        <f t="shared" si="14"/>
        <v>0</v>
      </c>
      <c r="W31" s="47">
        <f t="shared" si="14"/>
        <v>0</v>
      </c>
      <c r="X31" s="47">
        <f t="shared" si="14"/>
        <v>0</v>
      </c>
      <c r="Y31" s="47">
        <f t="shared" si="14"/>
        <v>0</v>
      </c>
      <c r="Z31" s="47">
        <f t="shared" si="14"/>
        <v>0</v>
      </c>
      <c r="AA31" s="47">
        <f t="shared" si="14"/>
        <v>0</v>
      </c>
      <c r="AB31" s="47">
        <f t="shared" si="14"/>
        <v>0</v>
      </c>
      <c r="AC31" s="47">
        <f t="shared" si="14"/>
        <v>0</v>
      </c>
      <c r="AD31" s="47">
        <f t="shared" si="14"/>
        <v>0</v>
      </c>
      <c r="AE31" s="47">
        <f t="shared" si="14"/>
        <v>0</v>
      </c>
      <c r="AF31" s="47">
        <f t="shared" si="14"/>
        <v>0</v>
      </c>
      <c r="AG31" s="47">
        <f t="shared" si="14"/>
        <v>0</v>
      </c>
      <c r="AH31" s="47">
        <f t="shared" si="14"/>
        <v>0</v>
      </c>
      <c r="AI31" s="47">
        <f>AI7</f>
        <v>0</v>
      </c>
      <c r="AJ31" s="47">
        <f>AJ7</f>
        <v>0</v>
      </c>
    </row>
    <row r="32" spans="1:36" s="12" customFormat="1" ht="13.5" customHeight="1" x14ac:dyDescent="0.2">
      <c r="A32" s="25" t="str">
        <f t="shared" ref="A32:AH32" si="15">A8</f>
        <v>11.2. Ūdens patēriņš (m3/uz mājsaimniecību mēnesī)</v>
      </c>
      <c r="B32" s="61">
        <f t="shared" si="15"/>
        <v>0</v>
      </c>
      <c r="C32" s="47">
        <f t="shared" si="15"/>
        <v>0</v>
      </c>
      <c r="D32" s="47">
        <f t="shared" si="15"/>
        <v>0</v>
      </c>
      <c r="E32" s="47">
        <f t="shared" si="15"/>
        <v>0</v>
      </c>
      <c r="F32" s="47">
        <f t="shared" si="15"/>
        <v>0</v>
      </c>
      <c r="G32" s="47">
        <f t="shared" si="15"/>
        <v>0</v>
      </c>
      <c r="H32" s="47">
        <f t="shared" si="15"/>
        <v>0</v>
      </c>
      <c r="I32" s="47">
        <f t="shared" si="15"/>
        <v>0</v>
      </c>
      <c r="J32" s="47">
        <f t="shared" si="15"/>
        <v>0</v>
      </c>
      <c r="K32" s="47">
        <f t="shared" si="15"/>
        <v>0</v>
      </c>
      <c r="L32" s="47">
        <f t="shared" si="15"/>
        <v>0</v>
      </c>
      <c r="M32" s="47">
        <f t="shared" si="15"/>
        <v>0</v>
      </c>
      <c r="N32" s="47">
        <f t="shared" si="15"/>
        <v>0</v>
      </c>
      <c r="O32" s="47">
        <f t="shared" si="15"/>
        <v>0</v>
      </c>
      <c r="P32" s="47">
        <f t="shared" si="15"/>
        <v>0</v>
      </c>
      <c r="Q32" s="47">
        <f t="shared" si="15"/>
        <v>0</v>
      </c>
      <c r="R32" s="47">
        <f t="shared" si="15"/>
        <v>0</v>
      </c>
      <c r="S32" s="47">
        <f t="shared" si="15"/>
        <v>0</v>
      </c>
      <c r="T32" s="47">
        <f t="shared" si="15"/>
        <v>0</v>
      </c>
      <c r="U32" s="47">
        <f t="shared" si="15"/>
        <v>0</v>
      </c>
      <c r="V32" s="47">
        <f t="shared" si="15"/>
        <v>0</v>
      </c>
      <c r="W32" s="47">
        <f t="shared" si="15"/>
        <v>0</v>
      </c>
      <c r="X32" s="47">
        <f t="shared" si="15"/>
        <v>0</v>
      </c>
      <c r="Y32" s="47">
        <f t="shared" si="15"/>
        <v>0</v>
      </c>
      <c r="Z32" s="47">
        <f t="shared" si="15"/>
        <v>0</v>
      </c>
      <c r="AA32" s="47">
        <f t="shared" si="15"/>
        <v>0</v>
      </c>
      <c r="AB32" s="47">
        <f t="shared" si="15"/>
        <v>0</v>
      </c>
      <c r="AC32" s="47">
        <f t="shared" si="15"/>
        <v>0</v>
      </c>
      <c r="AD32" s="47">
        <f t="shared" si="15"/>
        <v>0</v>
      </c>
      <c r="AE32" s="47">
        <f t="shared" si="15"/>
        <v>0</v>
      </c>
      <c r="AF32" s="47">
        <f t="shared" si="15"/>
        <v>0</v>
      </c>
      <c r="AG32" s="47">
        <f t="shared" si="15"/>
        <v>0</v>
      </c>
      <c r="AH32" s="47">
        <f t="shared" si="15"/>
        <v>0</v>
      </c>
      <c r="AI32" s="47">
        <f>AI8</f>
        <v>0</v>
      </c>
      <c r="AJ32" s="47">
        <f>AJ8</f>
        <v>0</v>
      </c>
    </row>
    <row r="33" spans="1:36" s="12" customFormat="1" ht="13.5" customHeight="1" x14ac:dyDescent="0.2">
      <c r="A33" s="25" t="str">
        <f t="shared" ref="A33:A39" si="16">A9</f>
        <v>11.3. Ūdensapgādes tarifs (EUR/m3), iesk. PVN 21%</v>
      </c>
      <c r="B33" s="49" t="e">
        <f>B27</f>
        <v>#DIV/0!</v>
      </c>
      <c r="C33" s="49" t="e">
        <f t="shared" ref="C33:AH33" si="17">C27</f>
        <v>#DIV/0!</v>
      </c>
      <c r="D33" s="49" t="e">
        <f t="shared" si="17"/>
        <v>#DIV/0!</v>
      </c>
      <c r="E33" s="49" t="e">
        <f t="shared" si="17"/>
        <v>#DIV/0!</v>
      </c>
      <c r="F33" s="49" t="e">
        <f t="shared" si="17"/>
        <v>#DIV/0!</v>
      </c>
      <c r="G33" s="49" t="e">
        <f t="shared" si="17"/>
        <v>#DIV/0!</v>
      </c>
      <c r="H33" s="49" t="e">
        <f t="shared" si="17"/>
        <v>#DIV/0!</v>
      </c>
      <c r="I33" s="49" t="e">
        <f t="shared" si="17"/>
        <v>#DIV/0!</v>
      </c>
      <c r="J33" s="49" t="e">
        <f t="shared" si="17"/>
        <v>#DIV/0!</v>
      </c>
      <c r="K33" s="49" t="e">
        <f t="shared" si="17"/>
        <v>#DIV/0!</v>
      </c>
      <c r="L33" s="49" t="e">
        <f t="shared" si="17"/>
        <v>#DIV/0!</v>
      </c>
      <c r="M33" s="49" t="e">
        <f t="shared" si="17"/>
        <v>#DIV/0!</v>
      </c>
      <c r="N33" s="49" t="e">
        <f t="shared" si="17"/>
        <v>#DIV/0!</v>
      </c>
      <c r="O33" s="49" t="e">
        <f t="shared" si="17"/>
        <v>#DIV/0!</v>
      </c>
      <c r="P33" s="49" t="e">
        <f t="shared" si="17"/>
        <v>#DIV/0!</v>
      </c>
      <c r="Q33" s="49" t="e">
        <f t="shared" si="17"/>
        <v>#DIV/0!</v>
      </c>
      <c r="R33" s="49" t="e">
        <f t="shared" si="17"/>
        <v>#DIV/0!</v>
      </c>
      <c r="S33" s="49" t="e">
        <f t="shared" si="17"/>
        <v>#DIV/0!</v>
      </c>
      <c r="T33" s="49" t="e">
        <f t="shared" si="17"/>
        <v>#DIV/0!</v>
      </c>
      <c r="U33" s="49" t="e">
        <f t="shared" si="17"/>
        <v>#DIV/0!</v>
      </c>
      <c r="V33" s="49" t="e">
        <f t="shared" si="17"/>
        <v>#DIV/0!</v>
      </c>
      <c r="W33" s="49" t="e">
        <f t="shared" si="17"/>
        <v>#DIV/0!</v>
      </c>
      <c r="X33" s="49" t="e">
        <f t="shared" si="17"/>
        <v>#DIV/0!</v>
      </c>
      <c r="Y33" s="49" t="e">
        <f t="shared" si="17"/>
        <v>#DIV/0!</v>
      </c>
      <c r="Z33" s="49" t="e">
        <f t="shared" si="17"/>
        <v>#DIV/0!</v>
      </c>
      <c r="AA33" s="49" t="e">
        <f t="shared" si="17"/>
        <v>#DIV/0!</v>
      </c>
      <c r="AB33" s="49" t="e">
        <f t="shared" si="17"/>
        <v>#DIV/0!</v>
      </c>
      <c r="AC33" s="49" t="e">
        <f t="shared" si="17"/>
        <v>#DIV/0!</v>
      </c>
      <c r="AD33" s="49" t="e">
        <f t="shared" si="17"/>
        <v>#DIV/0!</v>
      </c>
      <c r="AE33" s="49" t="e">
        <f t="shared" si="17"/>
        <v>#DIV/0!</v>
      </c>
      <c r="AF33" s="49" t="e">
        <f t="shared" si="17"/>
        <v>#DIV/0!</v>
      </c>
      <c r="AG33" s="49" t="e">
        <f t="shared" si="17"/>
        <v>#DIV/0!</v>
      </c>
      <c r="AH33" s="49" t="e">
        <f t="shared" si="17"/>
        <v>#DIV/0!</v>
      </c>
      <c r="AI33" s="49" t="e">
        <f>AI27</f>
        <v>#DIV/0!</v>
      </c>
      <c r="AJ33" s="49" t="e">
        <f>AJ27</f>
        <v>#DIV/0!</v>
      </c>
    </row>
    <row r="34" spans="1:36" ht="13.5" customHeight="1" x14ac:dyDescent="0.2">
      <c r="A34" s="27" t="str">
        <f t="shared" si="16"/>
        <v>11.4. Mājsaimniecības izdevumi ūdensapgādes pakalpojumiem mēnesī (EUR)</v>
      </c>
      <c r="B34" s="47" t="e">
        <f>B32*B33</f>
        <v>#DIV/0!</v>
      </c>
      <c r="C34" s="47" t="e">
        <f t="shared" ref="C34:AH34" si="18">C32*C33</f>
        <v>#DIV/0!</v>
      </c>
      <c r="D34" s="47" t="e">
        <f t="shared" si="18"/>
        <v>#DIV/0!</v>
      </c>
      <c r="E34" s="47" t="e">
        <f t="shared" si="18"/>
        <v>#DIV/0!</v>
      </c>
      <c r="F34" s="47" t="e">
        <f t="shared" si="18"/>
        <v>#DIV/0!</v>
      </c>
      <c r="G34" s="47" t="e">
        <f t="shared" si="18"/>
        <v>#DIV/0!</v>
      </c>
      <c r="H34" s="47" t="e">
        <f t="shared" si="18"/>
        <v>#DIV/0!</v>
      </c>
      <c r="I34" s="47" t="e">
        <f t="shared" si="18"/>
        <v>#DIV/0!</v>
      </c>
      <c r="J34" s="47" t="e">
        <f t="shared" si="18"/>
        <v>#DIV/0!</v>
      </c>
      <c r="K34" s="47" t="e">
        <f t="shared" si="18"/>
        <v>#DIV/0!</v>
      </c>
      <c r="L34" s="47" t="e">
        <f t="shared" si="18"/>
        <v>#DIV/0!</v>
      </c>
      <c r="M34" s="47" t="e">
        <f t="shared" si="18"/>
        <v>#DIV/0!</v>
      </c>
      <c r="N34" s="47" t="e">
        <f t="shared" si="18"/>
        <v>#DIV/0!</v>
      </c>
      <c r="O34" s="47" t="e">
        <f t="shared" si="18"/>
        <v>#DIV/0!</v>
      </c>
      <c r="P34" s="47" t="e">
        <f t="shared" si="18"/>
        <v>#DIV/0!</v>
      </c>
      <c r="Q34" s="47" t="e">
        <f t="shared" si="18"/>
        <v>#DIV/0!</v>
      </c>
      <c r="R34" s="47" t="e">
        <f t="shared" si="18"/>
        <v>#DIV/0!</v>
      </c>
      <c r="S34" s="47" t="e">
        <f t="shared" si="18"/>
        <v>#DIV/0!</v>
      </c>
      <c r="T34" s="47" t="e">
        <f t="shared" si="18"/>
        <v>#DIV/0!</v>
      </c>
      <c r="U34" s="47" t="e">
        <f t="shared" si="18"/>
        <v>#DIV/0!</v>
      </c>
      <c r="V34" s="47" t="e">
        <f t="shared" si="18"/>
        <v>#DIV/0!</v>
      </c>
      <c r="W34" s="47" t="e">
        <f t="shared" si="18"/>
        <v>#DIV/0!</v>
      </c>
      <c r="X34" s="47" t="e">
        <f t="shared" si="18"/>
        <v>#DIV/0!</v>
      </c>
      <c r="Y34" s="47" t="e">
        <f t="shared" si="18"/>
        <v>#DIV/0!</v>
      </c>
      <c r="Z34" s="47" t="e">
        <f t="shared" si="18"/>
        <v>#DIV/0!</v>
      </c>
      <c r="AA34" s="47" t="e">
        <f t="shared" si="18"/>
        <v>#DIV/0!</v>
      </c>
      <c r="AB34" s="47" t="e">
        <f t="shared" si="18"/>
        <v>#DIV/0!</v>
      </c>
      <c r="AC34" s="47" t="e">
        <f t="shared" si="18"/>
        <v>#DIV/0!</v>
      </c>
      <c r="AD34" s="47" t="e">
        <f t="shared" si="18"/>
        <v>#DIV/0!</v>
      </c>
      <c r="AE34" s="47" t="e">
        <f t="shared" si="18"/>
        <v>#DIV/0!</v>
      </c>
      <c r="AF34" s="47" t="e">
        <f t="shared" si="18"/>
        <v>#DIV/0!</v>
      </c>
      <c r="AG34" s="47" t="e">
        <f t="shared" si="18"/>
        <v>#DIV/0!</v>
      </c>
      <c r="AH34" s="47" t="e">
        <f t="shared" si="18"/>
        <v>#DIV/0!</v>
      </c>
      <c r="AI34" s="47" t="e">
        <f>AI32*AI33</f>
        <v>#DIV/0!</v>
      </c>
      <c r="AJ34" s="47" t="e">
        <f>AJ32*AJ33</f>
        <v>#DIV/0!</v>
      </c>
    </row>
    <row r="35" spans="1:36" ht="14.25" customHeight="1" x14ac:dyDescent="0.2">
      <c r="A35" s="25" t="str">
        <f t="shared" si="16"/>
        <v>11.5. Notekūdeņu apjoms (m3/uz mājsaimniecību mēnesī)</v>
      </c>
      <c r="B35" s="61">
        <f t="shared" ref="B35:AH35" si="19">B11</f>
        <v>0</v>
      </c>
      <c r="C35" s="47">
        <f t="shared" si="19"/>
        <v>0</v>
      </c>
      <c r="D35" s="47">
        <f t="shared" si="19"/>
        <v>0</v>
      </c>
      <c r="E35" s="47">
        <f t="shared" si="19"/>
        <v>0</v>
      </c>
      <c r="F35" s="47">
        <f t="shared" si="19"/>
        <v>0</v>
      </c>
      <c r="G35" s="47">
        <f t="shared" si="19"/>
        <v>0</v>
      </c>
      <c r="H35" s="47">
        <f t="shared" si="19"/>
        <v>0</v>
      </c>
      <c r="I35" s="47">
        <f t="shared" si="19"/>
        <v>0</v>
      </c>
      <c r="J35" s="47">
        <f t="shared" si="19"/>
        <v>0</v>
      </c>
      <c r="K35" s="47">
        <f t="shared" si="19"/>
        <v>0</v>
      </c>
      <c r="L35" s="47">
        <f t="shared" si="19"/>
        <v>0</v>
      </c>
      <c r="M35" s="47">
        <f t="shared" si="19"/>
        <v>0</v>
      </c>
      <c r="N35" s="47">
        <f t="shared" si="19"/>
        <v>0</v>
      </c>
      <c r="O35" s="47">
        <f t="shared" si="19"/>
        <v>0</v>
      </c>
      <c r="P35" s="47">
        <f t="shared" si="19"/>
        <v>0</v>
      </c>
      <c r="Q35" s="47">
        <f t="shared" si="19"/>
        <v>0</v>
      </c>
      <c r="R35" s="47">
        <f t="shared" si="19"/>
        <v>0</v>
      </c>
      <c r="S35" s="47">
        <f t="shared" si="19"/>
        <v>0</v>
      </c>
      <c r="T35" s="47">
        <f t="shared" si="19"/>
        <v>0</v>
      </c>
      <c r="U35" s="47">
        <f t="shared" si="19"/>
        <v>0</v>
      </c>
      <c r="V35" s="47">
        <f t="shared" si="19"/>
        <v>0</v>
      </c>
      <c r="W35" s="47">
        <f t="shared" si="19"/>
        <v>0</v>
      </c>
      <c r="X35" s="47">
        <f t="shared" si="19"/>
        <v>0</v>
      </c>
      <c r="Y35" s="47">
        <f t="shared" si="19"/>
        <v>0</v>
      </c>
      <c r="Z35" s="47">
        <f t="shared" si="19"/>
        <v>0</v>
      </c>
      <c r="AA35" s="47">
        <f t="shared" si="19"/>
        <v>0</v>
      </c>
      <c r="AB35" s="47">
        <f t="shared" si="19"/>
        <v>0</v>
      </c>
      <c r="AC35" s="47">
        <f t="shared" si="19"/>
        <v>0</v>
      </c>
      <c r="AD35" s="47">
        <f t="shared" si="19"/>
        <v>0</v>
      </c>
      <c r="AE35" s="47">
        <f t="shared" si="19"/>
        <v>0</v>
      </c>
      <c r="AF35" s="47">
        <f t="shared" si="19"/>
        <v>0</v>
      </c>
      <c r="AG35" s="47">
        <f t="shared" si="19"/>
        <v>0</v>
      </c>
      <c r="AH35" s="47">
        <f t="shared" si="19"/>
        <v>0</v>
      </c>
      <c r="AI35" s="47">
        <f>AI11</f>
        <v>0</v>
      </c>
      <c r="AJ35" s="47">
        <f>AJ11</f>
        <v>0</v>
      </c>
    </row>
    <row r="36" spans="1:36" ht="14.25" customHeight="1" x14ac:dyDescent="0.2">
      <c r="A36" s="25" t="str">
        <f t="shared" si="16"/>
        <v>11.6. Kanalizācijas tarifs (EUR/m3), iesk. PVN 21%</v>
      </c>
      <c r="B36" s="49" t="e">
        <f>B28</f>
        <v>#DIV/0!</v>
      </c>
      <c r="C36" s="49" t="e">
        <f t="shared" ref="C36:AH36" si="20">C28</f>
        <v>#DIV/0!</v>
      </c>
      <c r="D36" s="49" t="e">
        <f t="shared" si="20"/>
        <v>#DIV/0!</v>
      </c>
      <c r="E36" s="49" t="e">
        <f t="shared" si="20"/>
        <v>#DIV/0!</v>
      </c>
      <c r="F36" s="49" t="e">
        <f t="shared" si="20"/>
        <v>#DIV/0!</v>
      </c>
      <c r="G36" s="49" t="e">
        <f t="shared" si="20"/>
        <v>#DIV/0!</v>
      </c>
      <c r="H36" s="49" t="e">
        <f t="shared" si="20"/>
        <v>#DIV/0!</v>
      </c>
      <c r="I36" s="49" t="e">
        <f t="shared" si="20"/>
        <v>#DIV/0!</v>
      </c>
      <c r="J36" s="49" t="e">
        <f t="shared" si="20"/>
        <v>#DIV/0!</v>
      </c>
      <c r="K36" s="49" t="e">
        <f t="shared" si="20"/>
        <v>#DIV/0!</v>
      </c>
      <c r="L36" s="49" t="e">
        <f t="shared" si="20"/>
        <v>#DIV/0!</v>
      </c>
      <c r="M36" s="49" t="e">
        <f t="shared" si="20"/>
        <v>#DIV/0!</v>
      </c>
      <c r="N36" s="49" t="e">
        <f t="shared" si="20"/>
        <v>#DIV/0!</v>
      </c>
      <c r="O36" s="49" t="e">
        <f t="shared" si="20"/>
        <v>#DIV/0!</v>
      </c>
      <c r="P36" s="49" t="e">
        <f t="shared" si="20"/>
        <v>#DIV/0!</v>
      </c>
      <c r="Q36" s="49" t="e">
        <f t="shared" si="20"/>
        <v>#DIV/0!</v>
      </c>
      <c r="R36" s="49" t="e">
        <f t="shared" si="20"/>
        <v>#DIV/0!</v>
      </c>
      <c r="S36" s="49" t="e">
        <f t="shared" si="20"/>
        <v>#DIV/0!</v>
      </c>
      <c r="T36" s="49" t="e">
        <f t="shared" si="20"/>
        <v>#DIV/0!</v>
      </c>
      <c r="U36" s="49" t="e">
        <f t="shared" si="20"/>
        <v>#DIV/0!</v>
      </c>
      <c r="V36" s="49" t="e">
        <f t="shared" si="20"/>
        <v>#DIV/0!</v>
      </c>
      <c r="W36" s="49" t="e">
        <f t="shared" si="20"/>
        <v>#DIV/0!</v>
      </c>
      <c r="X36" s="49" t="e">
        <f t="shared" si="20"/>
        <v>#DIV/0!</v>
      </c>
      <c r="Y36" s="49" t="e">
        <f t="shared" si="20"/>
        <v>#DIV/0!</v>
      </c>
      <c r="Z36" s="49" t="e">
        <f t="shared" si="20"/>
        <v>#DIV/0!</v>
      </c>
      <c r="AA36" s="49" t="e">
        <f t="shared" si="20"/>
        <v>#DIV/0!</v>
      </c>
      <c r="AB36" s="49" t="e">
        <f t="shared" si="20"/>
        <v>#DIV/0!</v>
      </c>
      <c r="AC36" s="49" t="e">
        <f t="shared" si="20"/>
        <v>#DIV/0!</v>
      </c>
      <c r="AD36" s="49" t="e">
        <f t="shared" si="20"/>
        <v>#DIV/0!</v>
      </c>
      <c r="AE36" s="49" t="e">
        <f t="shared" si="20"/>
        <v>#DIV/0!</v>
      </c>
      <c r="AF36" s="49" t="e">
        <f t="shared" si="20"/>
        <v>#DIV/0!</v>
      </c>
      <c r="AG36" s="49" t="e">
        <f t="shared" si="20"/>
        <v>#DIV/0!</v>
      </c>
      <c r="AH36" s="49" t="e">
        <f t="shared" si="20"/>
        <v>#DIV/0!</v>
      </c>
      <c r="AI36" s="49" t="e">
        <f>AI28</f>
        <v>#DIV/0!</v>
      </c>
      <c r="AJ36" s="49" t="e">
        <f>AJ28</f>
        <v>#DIV/0!</v>
      </c>
    </row>
    <row r="37" spans="1:36" ht="14.25" customHeight="1" x14ac:dyDescent="0.2">
      <c r="A37" s="25" t="str">
        <f t="shared" si="16"/>
        <v>11.7. Mājsaimniecības izdevumi kanalizācijas pakalpojumiem mēnesī (EUR)</v>
      </c>
      <c r="B37" s="47" t="e">
        <f>B36*B35</f>
        <v>#DIV/0!</v>
      </c>
      <c r="C37" s="47" t="e">
        <f t="shared" ref="C37:AH37" si="21">C36*C35</f>
        <v>#DIV/0!</v>
      </c>
      <c r="D37" s="47" t="e">
        <f t="shared" si="21"/>
        <v>#DIV/0!</v>
      </c>
      <c r="E37" s="47" t="e">
        <f t="shared" si="21"/>
        <v>#DIV/0!</v>
      </c>
      <c r="F37" s="47" t="e">
        <f t="shared" si="21"/>
        <v>#DIV/0!</v>
      </c>
      <c r="G37" s="47" t="e">
        <f t="shared" si="21"/>
        <v>#DIV/0!</v>
      </c>
      <c r="H37" s="47" t="e">
        <f t="shared" si="21"/>
        <v>#DIV/0!</v>
      </c>
      <c r="I37" s="47" t="e">
        <f t="shared" si="21"/>
        <v>#DIV/0!</v>
      </c>
      <c r="J37" s="47" t="e">
        <f t="shared" si="21"/>
        <v>#DIV/0!</v>
      </c>
      <c r="K37" s="47" t="e">
        <f t="shared" si="21"/>
        <v>#DIV/0!</v>
      </c>
      <c r="L37" s="47" t="e">
        <f t="shared" si="21"/>
        <v>#DIV/0!</v>
      </c>
      <c r="M37" s="47" t="e">
        <f t="shared" si="21"/>
        <v>#DIV/0!</v>
      </c>
      <c r="N37" s="47" t="e">
        <f t="shared" si="21"/>
        <v>#DIV/0!</v>
      </c>
      <c r="O37" s="47" t="e">
        <f t="shared" si="21"/>
        <v>#DIV/0!</v>
      </c>
      <c r="P37" s="47" t="e">
        <f t="shared" si="21"/>
        <v>#DIV/0!</v>
      </c>
      <c r="Q37" s="47" t="e">
        <f t="shared" si="21"/>
        <v>#DIV/0!</v>
      </c>
      <c r="R37" s="47" t="e">
        <f t="shared" si="21"/>
        <v>#DIV/0!</v>
      </c>
      <c r="S37" s="47" t="e">
        <f t="shared" si="21"/>
        <v>#DIV/0!</v>
      </c>
      <c r="T37" s="47" t="e">
        <f t="shared" si="21"/>
        <v>#DIV/0!</v>
      </c>
      <c r="U37" s="47" t="e">
        <f t="shared" si="21"/>
        <v>#DIV/0!</v>
      </c>
      <c r="V37" s="47" t="e">
        <f t="shared" si="21"/>
        <v>#DIV/0!</v>
      </c>
      <c r="W37" s="47" t="e">
        <f t="shared" si="21"/>
        <v>#DIV/0!</v>
      </c>
      <c r="X37" s="47" t="e">
        <f t="shared" si="21"/>
        <v>#DIV/0!</v>
      </c>
      <c r="Y37" s="47" t="e">
        <f t="shared" si="21"/>
        <v>#DIV/0!</v>
      </c>
      <c r="Z37" s="47" t="e">
        <f t="shared" si="21"/>
        <v>#DIV/0!</v>
      </c>
      <c r="AA37" s="47" t="e">
        <f t="shared" si="21"/>
        <v>#DIV/0!</v>
      </c>
      <c r="AB37" s="47" t="e">
        <f t="shared" si="21"/>
        <v>#DIV/0!</v>
      </c>
      <c r="AC37" s="47" t="e">
        <f t="shared" si="21"/>
        <v>#DIV/0!</v>
      </c>
      <c r="AD37" s="47" t="e">
        <f t="shared" si="21"/>
        <v>#DIV/0!</v>
      </c>
      <c r="AE37" s="47" t="e">
        <f t="shared" si="21"/>
        <v>#DIV/0!</v>
      </c>
      <c r="AF37" s="47" t="e">
        <f t="shared" si="21"/>
        <v>#DIV/0!</v>
      </c>
      <c r="AG37" s="47" t="e">
        <f t="shared" si="21"/>
        <v>#DIV/0!</v>
      </c>
      <c r="AH37" s="47" t="e">
        <f t="shared" si="21"/>
        <v>#DIV/0!</v>
      </c>
      <c r="AI37" s="47" t="e">
        <f>AI36*AI35</f>
        <v>#DIV/0!</v>
      </c>
      <c r="AJ37" s="47" t="e">
        <f>AJ36*AJ35</f>
        <v>#DIV/0!</v>
      </c>
    </row>
    <row r="38" spans="1:36" ht="14.25" customHeight="1" x14ac:dyDescent="0.2">
      <c r="A38" s="25" t="str">
        <f t="shared" si="16"/>
        <v>11.8. Kopā izdevumi ūdenssaimniecības pakalpojumiem</v>
      </c>
      <c r="B38" s="50" t="e">
        <f t="shared" ref="B38:AG38" si="22">SUM(B34,B37)</f>
        <v>#DIV/0!</v>
      </c>
      <c r="C38" s="50" t="e">
        <f t="shared" si="22"/>
        <v>#DIV/0!</v>
      </c>
      <c r="D38" s="50" t="e">
        <f t="shared" si="22"/>
        <v>#DIV/0!</v>
      </c>
      <c r="E38" s="50" t="e">
        <f t="shared" si="22"/>
        <v>#DIV/0!</v>
      </c>
      <c r="F38" s="50" t="e">
        <f t="shared" si="22"/>
        <v>#DIV/0!</v>
      </c>
      <c r="G38" s="50" t="e">
        <f t="shared" si="22"/>
        <v>#DIV/0!</v>
      </c>
      <c r="H38" s="50" t="e">
        <f t="shared" si="22"/>
        <v>#DIV/0!</v>
      </c>
      <c r="I38" s="50" t="e">
        <f t="shared" si="22"/>
        <v>#DIV/0!</v>
      </c>
      <c r="J38" s="50" t="e">
        <f t="shared" si="22"/>
        <v>#DIV/0!</v>
      </c>
      <c r="K38" s="50" t="e">
        <f t="shared" si="22"/>
        <v>#DIV/0!</v>
      </c>
      <c r="L38" s="50" t="e">
        <f t="shared" si="22"/>
        <v>#DIV/0!</v>
      </c>
      <c r="M38" s="50" t="e">
        <f t="shared" si="22"/>
        <v>#DIV/0!</v>
      </c>
      <c r="N38" s="50" t="e">
        <f t="shared" si="22"/>
        <v>#DIV/0!</v>
      </c>
      <c r="O38" s="50" t="e">
        <f t="shared" si="22"/>
        <v>#DIV/0!</v>
      </c>
      <c r="P38" s="50" t="e">
        <f t="shared" si="22"/>
        <v>#DIV/0!</v>
      </c>
      <c r="Q38" s="50" t="e">
        <f t="shared" si="22"/>
        <v>#DIV/0!</v>
      </c>
      <c r="R38" s="50" t="e">
        <f t="shared" si="22"/>
        <v>#DIV/0!</v>
      </c>
      <c r="S38" s="50" t="e">
        <f t="shared" si="22"/>
        <v>#DIV/0!</v>
      </c>
      <c r="T38" s="50" t="e">
        <f t="shared" si="22"/>
        <v>#DIV/0!</v>
      </c>
      <c r="U38" s="50" t="e">
        <f t="shared" si="22"/>
        <v>#DIV/0!</v>
      </c>
      <c r="V38" s="50" t="e">
        <f t="shared" si="22"/>
        <v>#DIV/0!</v>
      </c>
      <c r="W38" s="50" t="e">
        <f t="shared" si="22"/>
        <v>#DIV/0!</v>
      </c>
      <c r="X38" s="50" t="e">
        <f t="shared" si="22"/>
        <v>#DIV/0!</v>
      </c>
      <c r="Y38" s="50" t="e">
        <f t="shared" si="22"/>
        <v>#DIV/0!</v>
      </c>
      <c r="Z38" s="50" t="e">
        <f t="shared" si="22"/>
        <v>#DIV/0!</v>
      </c>
      <c r="AA38" s="50" t="e">
        <f t="shared" si="22"/>
        <v>#DIV/0!</v>
      </c>
      <c r="AB38" s="50" t="e">
        <f t="shared" si="22"/>
        <v>#DIV/0!</v>
      </c>
      <c r="AC38" s="50" t="e">
        <f t="shared" si="22"/>
        <v>#DIV/0!</v>
      </c>
      <c r="AD38" s="50" t="e">
        <f t="shared" si="22"/>
        <v>#DIV/0!</v>
      </c>
      <c r="AE38" s="50" t="e">
        <f t="shared" si="22"/>
        <v>#DIV/0!</v>
      </c>
      <c r="AF38" s="50" t="e">
        <f t="shared" si="22"/>
        <v>#DIV/0!</v>
      </c>
      <c r="AG38" s="50" t="e">
        <f t="shared" si="22"/>
        <v>#DIV/0!</v>
      </c>
      <c r="AH38" s="50" t="e">
        <f>SUM(AH34,AH37)</f>
        <v>#DIV/0!</v>
      </c>
      <c r="AI38" s="50" t="e">
        <f>SUM(AI34,AI37)</f>
        <v>#DIV/0!</v>
      </c>
      <c r="AJ38" s="50" t="e">
        <f>SUM(AJ34,AJ37)</f>
        <v>#DIV/0!</v>
      </c>
    </row>
    <row r="39" spans="1:36" ht="14.25" customHeight="1" x14ac:dyDescent="0.2">
      <c r="A39" s="25" t="str">
        <f t="shared" si="16"/>
        <v>11.9. Izdevumi % no mājsaimn.vidējiem mēn. ienākumiem</v>
      </c>
      <c r="B39" s="51">
        <f>IF(B31=0,0,B38/B31)</f>
        <v>0</v>
      </c>
      <c r="C39" s="51">
        <f>IF(C31=0,0,C38/C31)</f>
        <v>0</v>
      </c>
      <c r="D39" s="51">
        <f t="shared" ref="D39:AG39" si="23">IF(D31=0,0,D38/D31)</f>
        <v>0</v>
      </c>
      <c r="E39" s="51">
        <f t="shared" si="23"/>
        <v>0</v>
      </c>
      <c r="F39" s="51">
        <f t="shared" si="23"/>
        <v>0</v>
      </c>
      <c r="G39" s="51">
        <f t="shared" si="23"/>
        <v>0</v>
      </c>
      <c r="H39" s="51">
        <f t="shared" si="23"/>
        <v>0</v>
      </c>
      <c r="I39" s="51">
        <f t="shared" si="23"/>
        <v>0</v>
      </c>
      <c r="J39" s="51">
        <f t="shared" si="23"/>
        <v>0</v>
      </c>
      <c r="K39" s="51">
        <f t="shared" si="23"/>
        <v>0</v>
      </c>
      <c r="L39" s="51">
        <f t="shared" si="23"/>
        <v>0</v>
      </c>
      <c r="M39" s="51">
        <f t="shared" si="23"/>
        <v>0</v>
      </c>
      <c r="N39" s="51">
        <f t="shared" si="23"/>
        <v>0</v>
      </c>
      <c r="O39" s="51">
        <f t="shared" si="23"/>
        <v>0</v>
      </c>
      <c r="P39" s="51">
        <f t="shared" si="23"/>
        <v>0</v>
      </c>
      <c r="Q39" s="51">
        <f t="shared" si="23"/>
        <v>0</v>
      </c>
      <c r="R39" s="51">
        <f t="shared" si="23"/>
        <v>0</v>
      </c>
      <c r="S39" s="51">
        <f t="shared" si="23"/>
        <v>0</v>
      </c>
      <c r="T39" s="51">
        <f t="shared" si="23"/>
        <v>0</v>
      </c>
      <c r="U39" s="51">
        <f t="shared" si="23"/>
        <v>0</v>
      </c>
      <c r="V39" s="51">
        <f t="shared" si="23"/>
        <v>0</v>
      </c>
      <c r="W39" s="51">
        <f t="shared" si="23"/>
        <v>0</v>
      </c>
      <c r="X39" s="51">
        <f t="shared" si="23"/>
        <v>0</v>
      </c>
      <c r="Y39" s="51">
        <f t="shared" si="23"/>
        <v>0</v>
      </c>
      <c r="Z39" s="51">
        <f t="shared" si="23"/>
        <v>0</v>
      </c>
      <c r="AA39" s="51">
        <f t="shared" si="23"/>
        <v>0</v>
      </c>
      <c r="AB39" s="51">
        <f t="shared" si="23"/>
        <v>0</v>
      </c>
      <c r="AC39" s="51">
        <f t="shared" si="23"/>
        <v>0</v>
      </c>
      <c r="AD39" s="51">
        <f t="shared" si="23"/>
        <v>0</v>
      </c>
      <c r="AE39" s="51">
        <f t="shared" si="23"/>
        <v>0</v>
      </c>
      <c r="AF39" s="51">
        <f t="shared" si="23"/>
        <v>0</v>
      </c>
      <c r="AG39" s="51">
        <f t="shared" si="23"/>
        <v>0</v>
      </c>
      <c r="AH39" s="51">
        <f>IF(AH31=0,0,AH38/AH31)</f>
        <v>0</v>
      </c>
      <c r="AI39" s="51">
        <f>IF(AI31=0,0,AI38/AI31)</f>
        <v>0</v>
      </c>
      <c r="AJ39" s="51">
        <f>IF(AJ31=0,0,AJ38/AJ31)</f>
        <v>0</v>
      </c>
    </row>
    <row r="40" spans="1:36" s="8" customFormat="1" ht="12.75" x14ac:dyDescent="0.2"/>
  </sheetData>
  <sheetProtection algorithmName="SHA-512" hashValue="0zeGSvE91bAsaJ8MlGvDnJojE8kwL0aGWV3I+HJjAtBbxU93kksUYBore/lyFhqOMSqKHrSPt3yE06zZQhJuoA==" saltValue="r8ibkzhN1dhrMw4yrTnHIQ==" spinCount="100000" sheet="1" objects="1" scenarios="1"/>
  <phoneticPr fontId="2" type="noConversion"/>
  <printOptions horizontalCentered="1"/>
  <pageMargins left="0.59027777777777779" right="0.59027777777777779" top="0.75" bottom="0.88888888888888884" header="0.51180555555555551" footer="0.75"/>
  <pageSetup paperSize="9" scale="61" firstPageNumber="0" orientation="landscape" horizontalDpi="300" verticalDpi="300" r:id="rId1"/>
  <headerFooter alignWithMargins="0">
    <oddFooter>&amp;L&amp;A&amp;R&amp;P</oddFooter>
  </headerFooter>
  <colBreaks count="1" manualBreakCount="1">
    <brk id="1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6" tint="0.59999389629810485"/>
  </sheetPr>
  <dimension ref="A1:AM75"/>
  <sheetViews>
    <sheetView workbookViewId="0">
      <selection activeCell="O32" sqref="O32"/>
    </sheetView>
  </sheetViews>
  <sheetFormatPr defaultRowHeight="11.25" x14ac:dyDescent="0.2"/>
  <cols>
    <col min="1" max="1" width="28" customWidth="1"/>
    <col min="2" max="2" width="11.42578125" customWidth="1"/>
  </cols>
  <sheetData>
    <row r="1" spans="1:39" s="323" customFormat="1" ht="23.25" customHeight="1" x14ac:dyDescent="0.2">
      <c r="A1" s="1037" t="s">
        <v>605</v>
      </c>
      <c r="B1" s="1037"/>
      <c r="C1" s="1037"/>
    </row>
    <row r="2" spans="1:39" s="323" customFormat="1" ht="14.25" customHeight="1" x14ac:dyDescent="0.2">
      <c r="A2" s="1048">
        <f>'Datu ievade'!B10</f>
        <v>0</v>
      </c>
      <c r="B2" s="1048"/>
      <c r="C2" s="1048">
        <f>'Datu ievade'!B11:G11</f>
        <v>0</v>
      </c>
      <c r="D2" s="1048"/>
      <c r="E2" s="1048"/>
      <c r="F2" s="1048"/>
    </row>
    <row r="3" spans="1:39" s="323" customFormat="1" ht="14.25" customHeight="1" x14ac:dyDescent="0.2">
      <c r="A3" s="798"/>
      <c r="B3" s="798"/>
      <c r="C3" s="798"/>
      <c r="D3" s="798"/>
      <c r="E3" s="798"/>
      <c r="F3" s="798"/>
    </row>
    <row r="4" spans="1:39" s="323" customFormat="1" ht="14.25" customHeight="1" x14ac:dyDescent="0.2">
      <c r="A4" s="799"/>
      <c r="B4" s="799"/>
      <c r="C4" s="799"/>
      <c r="F4" s="798"/>
    </row>
    <row r="5" spans="1:39" s="323" customFormat="1" ht="14.25" customHeight="1" x14ac:dyDescent="0.15">
      <c r="A5" s="800" t="s">
        <v>579</v>
      </c>
      <c r="B5" s="800" t="s">
        <v>580</v>
      </c>
      <c r="C5" s="801">
        <f>3%</f>
        <v>0.03</v>
      </c>
      <c r="D5" s="801">
        <v>0.05</v>
      </c>
      <c r="E5" s="802">
        <f>'Kopējie pieņēmumi'!B16</f>
        <v>0.09</v>
      </c>
      <c r="F5" s="801">
        <v>0.1</v>
      </c>
    </row>
    <row r="6" spans="1:39" s="323" customFormat="1" ht="14.25" customHeight="1" x14ac:dyDescent="0.2">
      <c r="A6" s="803" t="s">
        <v>581</v>
      </c>
      <c r="B6" s="804"/>
      <c r="C6" s="804"/>
      <c r="D6" s="804"/>
      <c r="E6" s="804"/>
      <c r="F6" s="804"/>
    </row>
    <row r="7" spans="1:39" s="259" customFormat="1" ht="14.25" customHeight="1" x14ac:dyDescent="0.2">
      <c r="A7" s="805" t="s">
        <v>582</v>
      </c>
      <c r="B7" s="806" t="s">
        <v>583</v>
      </c>
      <c r="C7" s="807" t="e">
        <f>NPV(C5,Aprekini!$E200:$AH200)/1000</f>
        <v>#DIV/0!</v>
      </c>
      <c r="D7" s="807" t="e">
        <f>NPV(D5,Aprekini!$E200:$AH200)/1000</f>
        <v>#DIV/0!</v>
      </c>
      <c r="E7" s="807" t="e">
        <f>NPV(E5,Aprekini!$E200:$AH200)/1000</f>
        <v>#DIV/0!</v>
      </c>
      <c r="F7" s="807" t="e">
        <f>NPV(F5,Aprekini!$E200:$AH200)/1000</f>
        <v>#DIV/0!</v>
      </c>
    </row>
    <row r="8" spans="1:39" s="259" customFormat="1" ht="14.25" customHeight="1" x14ac:dyDescent="0.2">
      <c r="A8" s="805" t="s">
        <v>584</v>
      </c>
      <c r="B8" s="806" t="s">
        <v>585</v>
      </c>
      <c r="C8" s="1049" t="e">
        <f>IRR(Aprekini!E200:AH200,-0.1)/1000</f>
        <v>#VALUE!</v>
      </c>
      <c r="D8" s="1049"/>
      <c r="E8" s="1049"/>
      <c r="F8" s="1049"/>
    </row>
    <row r="9" spans="1:39" s="259" customFormat="1" ht="14.25" customHeight="1" x14ac:dyDescent="0.2">
      <c r="A9" s="808" t="s">
        <v>586</v>
      </c>
      <c r="B9" s="806"/>
      <c r="C9" s="396"/>
      <c r="D9" s="396"/>
      <c r="E9" s="396"/>
      <c r="F9" s="396"/>
    </row>
    <row r="10" spans="1:39" s="259" customFormat="1" ht="14.25" customHeight="1" x14ac:dyDescent="0.2">
      <c r="A10" s="805" t="s">
        <v>587</v>
      </c>
      <c r="B10" s="806" t="s">
        <v>583</v>
      </c>
      <c r="C10" s="807" t="e">
        <f>NPV(C5,Aprekini!$E253:$AH253)/1000</f>
        <v>#DIV/0!</v>
      </c>
      <c r="D10" s="807" t="e">
        <f>NPV(D5,Aprekini!$E253:$AH253)/1000</f>
        <v>#DIV/0!</v>
      </c>
      <c r="E10" s="807" t="e">
        <f>NPV(E5,Aprekini!$E253:$AH253)/1000</f>
        <v>#DIV/0!</v>
      </c>
      <c r="F10" s="807" t="e">
        <f>NPV(F5,Aprekini!$E253:$AH253)/1000</f>
        <v>#DIV/0!</v>
      </c>
    </row>
    <row r="11" spans="1:39" s="259" customFormat="1" ht="18" customHeight="1" x14ac:dyDescent="0.2">
      <c r="A11" s="805" t="s">
        <v>588</v>
      </c>
      <c r="B11" s="806" t="s">
        <v>585</v>
      </c>
      <c r="C11" s="1049" t="e">
        <f>IRR(Aprekini!E253:AH253,-0.1)/1000</f>
        <v>#VALUE!</v>
      </c>
      <c r="D11" s="1049"/>
      <c r="E11" s="1049"/>
      <c r="F11" s="1049"/>
    </row>
    <row r="12" spans="1:39" s="323" customFormat="1" ht="14.25" customHeight="1" x14ac:dyDescent="0.2">
      <c r="A12" s="798"/>
      <c r="B12" s="798"/>
      <c r="C12" s="798"/>
      <c r="D12" s="798"/>
      <c r="E12" s="798"/>
      <c r="F12" s="798"/>
    </row>
    <row r="13" spans="1:39" s="370" customFormat="1" ht="28.5" customHeight="1" x14ac:dyDescent="0.2">
      <c r="A13" s="370" t="s">
        <v>603</v>
      </c>
      <c r="B13" s="370" t="s">
        <v>604</v>
      </c>
      <c r="C13" s="370">
        <f>Aprekini!B5</f>
        <v>2016</v>
      </c>
      <c r="D13" s="370">
        <f>Aprekini!C5</f>
        <v>2017</v>
      </c>
      <c r="E13" s="370">
        <f>Aprekini!D5</f>
        <v>2018</v>
      </c>
      <c r="F13" s="370">
        <f>Aprekini!E5</f>
        <v>2019</v>
      </c>
      <c r="G13" s="370">
        <f>Aprekini!F5</f>
        <v>2020</v>
      </c>
      <c r="H13" s="370">
        <f>Aprekini!G5</f>
        <v>2021</v>
      </c>
      <c r="I13" s="370">
        <f>Aprekini!H5</f>
        <v>2022</v>
      </c>
      <c r="J13" s="370">
        <f>Aprekini!I5</f>
        <v>2023</v>
      </c>
      <c r="K13" s="370">
        <f>Aprekini!J5</f>
        <v>2024</v>
      </c>
      <c r="L13" s="370">
        <f>Aprekini!K5</f>
        <v>2025</v>
      </c>
      <c r="M13" s="370">
        <f>Aprekini!L5</f>
        <v>2026</v>
      </c>
      <c r="N13" s="370">
        <f>Aprekini!M5</f>
        <v>2027</v>
      </c>
      <c r="O13" s="370">
        <f>Aprekini!N5</f>
        <v>2028</v>
      </c>
      <c r="P13" s="370">
        <f>Aprekini!O5</f>
        <v>2029</v>
      </c>
      <c r="Q13" s="370">
        <f>Aprekini!P5</f>
        <v>2030</v>
      </c>
      <c r="R13" s="370">
        <f>Aprekini!Q5</f>
        <v>2031</v>
      </c>
      <c r="S13" s="370">
        <f>Aprekini!R5</f>
        <v>2032</v>
      </c>
      <c r="T13" s="370">
        <f>Aprekini!S5</f>
        <v>2033</v>
      </c>
      <c r="U13" s="370">
        <f>Aprekini!T5</f>
        <v>2034</v>
      </c>
      <c r="V13" s="370">
        <f>Aprekini!U5</f>
        <v>2035</v>
      </c>
      <c r="W13" s="370">
        <f>Aprekini!V5</f>
        <v>2036</v>
      </c>
      <c r="X13" s="370">
        <f>Aprekini!W5</f>
        <v>2037</v>
      </c>
      <c r="Y13" s="370">
        <f>Aprekini!X5</f>
        <v>2038</v>
      </c>
      <c r="Z13" s="370">
        <f>Aprekini!Y5</f>
        <v>2039</v>
      </c>
      <c r="AA13" s="370">
        <f>Aprekini!Z5</f>
        <v>2040</v>
      </c>
      <c r="AB13" s="370">
        <f>Aprekini!AA5</f>
        <v>2041</v>
      </c>
      <c r="AC13" s="370">
        <f>Aprekini!AB5</f>
        <v>2042</v>
      </c>
      <c r="AD13" s="370">
        <f>Aprekini!AC5</f>
        <v>2043</v>
      </c>
      <c r="AE13" s="370">
        <f>Aprekini!AD5</f>
        <v>2044</v>
      </c>
      <c r="AF13" s="370">
        <f>Aprekini!AE5</f>
        <v>2045</v>
      </c>
      <c r="AG13" s="370">
        <f>Aprekini!AF5</f>
        <v>2046</v>
      </c>
      <c r="AH13" s="370">
        <f>Aprekini!AG5</f>
        <v>2047</v>
      </c>
      <c r="AI13" s="370">
        <f>Aprekini!AH5</f>
        <v>2048</v>
      </c>
      <c r="AJ13" s="370">
        <f>Aprekini!AI5</f>
        <v>2049</v>
      </c>
      <c r="AK13" s="370">
        <f>Aprekini!AJ5</f>
        <v>2050</v>
      </c>
    </row>
    <row r="14" spans="1:39" s="323" customFormat="1" ht="13.5" x14ac:dyDescent="0.25">
      <c r="A14" s="809" t="s">
        <v>589</v>
      </c>
      <c r="B14" s="799"/>
      <c r="C14" s="799"/>
    </row>
    <row r="15" spans="1:39" s="259" customFormat="1" ht="10.5" customHeight="1" x14ac:dyDescent="0.2">
      <c r="A15" s="389" t="s">
        <v>590</v>
      </c>
      <c r="B15" s="810"/>
      <c r="C15" s="811"/>
      <c r="D15" s="811"/>
      <c r="E15" s="811"/>
      <c r="F15" s="811"/>
      <c r="G15" s="811"/>
      <c r="H15" s="811"/>
      <c r="I15" s="811"/>
      <c r="J15" s="811"/>
      <c r="K15" s="811"/>
      <c r="L15" s="811"/>
      <c r="M15" s="811"/>
      <c r="N15" s="811"/>
      <c r="O15" s="811"/>
      <c r="P15" s="811"/>
      <c r="Q15" s="811"/>
      <c r="R15" s="811"/>
      <c r="S15" s="811"/>
      <c r="T15" s="811"/>
      <c r="U15" s="811"/>
      <c r="V15" s="811"/>
      <c r="W15" s="811"/>
      <c r="X15" s="811"/>
      <c r="Y15" s="811"/>
      <c r="Z15" s="811"/>
      <c r="AA15" s="811"/>
      <c r="AB15" s="811"/>
      <c r="AC15" s="811"/>
      <c r="AD15" s="811"/>
      <c r="AE15" s="811"/>
      <c r="AF15" s="811"/>
      <c r="AG15" s="811"/>
      <c r="AH15" s="811"/>
      <c r="AI15" s="811"/>
      <c r="AJ15" s="811"/>
      <c r="AK15" s="811"/>
      <c r="AL15" s="811"/>
      <c r="AM15" s="811"/>
    </row>
    <row r="16" spans="1:39" s="259" customFormat="1" ht="12.75" x14ac:dyDescent="0.2">
      <c r="A16" s="389"/>
      <c r="B16" s="810">
        <v>0.01</v>
      </c>
      <c r="C16" s="812">
        <f>Aprekini!B$200+Aprekini!B$196*'Jutiguma analize'!$B16</f>
        <v>0</v>
      </c>
      <c r="D16" s="812">
        <f>Aprekini!C$200+Aprekini!C$196*'Jutiguma analize'!$B16</f>
        <v>0</v>
      </c>
      <c r="E16" s="812">
        <f>Aprekini!D$200+Aprekini!D$196*'Jutiguma analize'!$B16</f>
        <v>0</v>
      </c>
      <c r="F16" s="812" t="e">
        <f>Aprekini!E$200+Aprekini!E$196*'Jutiguma analize'!$B16</f>
        <v>#DIV/0!</v>
      </c>
      <c r="G16" s="812" t="e">
        <f>Aprekini!F$200+Aprekini!F$196*'Jutiguma analize'!$B16</f>
        <v>#DIV/0!</v>
      </c>
      <c r="H16" s="812" t="e">
        <f>Aprekini!G$200+Aprekini!G$196*'Jutiguma analize'!$B16</f>
        <v>#DIV/0!</v>
      </c>
      <c r="I16" s="812" t="e">
        <f>Aprekini!H$200+Aprekini!H$196*'Jutiguma analize'!$B16</f>
        <v>#DIV/0!</v>
      </c>
      <c r="J16" s="812" t="e">
        <f>Aprekini!I$200+Aprekini!I$196*'Jutiguma analize'!$B16</f>
        <v>#DIV/0!</v>
      </c>
      <c r="K16" s="812" t="e">
        <f>Aprekini!J$200+Aprekini!J$196*'Jutiguma analize'!$B16</f>
        <v>#DIV/0!</v>
      </c>
      <c r="L16" s="812" t="e">
        <f>Aprekini!K$200+Aprekini!K$196*'Jutiguma analize'!$B16</f>
        <v>#DIV/0!</v>
      </c>
      <c r="M16" s="812" t="e">
        <f>Aprekini!L$200+Aprekini!L$196*'Jutiguma analize'!$B16</f>
        <v>#DIV/0!</v>
      </c>
      <c r="N16" s="812" t="e">
        <f>Aprekini!M$200+Aprekini!M$196*'Jutiguma analize'!$B16</f>
        <v>#DIV/0!</v>
      </c>
      <c r="O16" s="812" t="e">
        <f>Aprekini!N$200+Aprekini!N$196*'Jutiguma analize'!$B16</f>
        <v>#DIV/0!</v>
      </c>
      <c r="P16" s="812" t="e">
        <f>Aprekini!O$200+Aprekini!O$196*'Jutiguma analize'!$B16</f>
        <v>#DIV/0!</v>
      </c>
      <c r="Q16" s="812" t="e">
        <f>Aprekini!P$200+Aprekini!P$196*'Jutiguma analize'!$B16</f>
        <v>#DIV/0!</v>
      </c>
      <c r="R16" s="812" t="e">
        <f>Aprekini!Q$200+Aprekini!Q$196*'Jutiguma analize'!$B16</f>
        <v>#DIV/0!</v>
      </c>
      <c r="S16" s="812" t="e">
        <f>Aprekini!R$200+Aprekini!R$196*'Jutiguma analize'!$B16</f>
        <v>#DIV/0!</v>
      </c>
      <c r="T16" s="812" t="e">
        <f>Aprekini!S$200+Aprekini!S$196*'Jutiguma analize'!$B16</f>
        <v>#DIV/0!</v>
      </c>
      <c r="U16" s="812" t="e">
        <f>Aprekini!T$200+Aprekini!T$196*'Jutiguma analize'!$B16</f>
        <v>#DIV/0!</v>
      </c>
      <c r="V16" s="812" t="e">
        <f>Aprekini!U$200+Aprekini!U$196*'Jutiguma analize'!$B16</f>
        <v>#DIV/0!</v>
      </c>
      <c r="W16" s="812" t="e">
        <f>Aprekini!V$200+Aprekini!V$196*'Jutiguma analize'!$B16</f>
        <v>#DIV/0!</v>
      </c>
      <c r="X16" s="812" t="e">
        <f>Aprekini!W$200+Aprekini!W$196*'Jutiguma analize'!$B16</f>
        <v>#DIV/0!</v>
      </c>
      <c r="Y16" s="812" t="e">
        <f>Aprekini!X$200+Aprekini!X$196*'Jutiguma analize'!$B16</f>
        <v>#DIV/0!</v>
      </c>
      <c r="Z16" s="812" t="e">
        <f>Aprekini!Y$200+Aprekini!Y$196*'Jutiguma analize'!$B16</f>
        <v>#DIV/0!</v>
      </c>
      <c r="AA16" s="812" t="e">
        <f>Aprekini!Z$200+Aprekini!Z$196*'Jutiguma analize'!$B16</f>
        <v>#DIV/0!</v>
      </c>
      <c r="AB16" s="812" t="e">
        <f>Aprekini!AA$200+Aprekini!AA$196*'Jutiguma analize'!$B16</f>
        <v>#DIV/0!</v>
      </c>
      <c r="AC16" s="812" t="e">
        <f>Aprekini!AB$200+Aprekini!AB$196*'Jutiguma analize'!$B16</f>
        <v>#DIV/0!</v>
      </c>
      <c r="AD16" s="812" t="e">
        <f>Aprekini!AC$200+Aprekini!AC$196*'Jutiguma analize'!$B16</f>
        <v>#DIV/0!</v>
      </c>
      <c r="AE16" s="812" t="e">
        <f>Aprekini!AD$200+Aprekini!AD$196*'Jutiguma analize'!$B16</f>
        <v>#DIV/0!</v>
      </c>
      <c r="AF16" s="812" t="e">
        <f>Aprekini!AE$200+Aprekini!AE$196*'Jutiguma analize'!$B16</f>
        <v>#DIV/0!</v>
      </c>
      <c r="AG16" s="812" t="e">
        <f>Aprekini!AF$200+Aprekini!AF$196*'Jutiguma analize'!$B16</f>
        <v>#DIV/0!</v>
      </c>
      <c r="AH16" s="812" t="e">
        <f>Aprekini!AG$200+Aprekini!AG$196*'Jutiguma analize'!$B16</f>
        <v>#DIV/0!</v>
      </c>
      <c r="AI16" s="812" t="e">
        <f>Aprekini!AH$200+Aprekini!AH$196*'Jutiguma analize'!$B16</f>
        <v>#DIV/0!</v>
      </c>
      <c r="AJ16" s="812" t="e">
        <f>Aprekini!AI$200+Aprekini!AI$196*'Jutiguma analize'!$B16</f>
        <v>#DIV/0!</v>
      </c>
      <c r="AK16" s="812" t="e">
        <f>Aprekini!AJ$200+Aprekini!AJ$196*'Jutiguma analize'!$B16</f>
        <v>#DIV/0!</v>
      </c>
    </row>
    <row r="17" spans="1:37" s="259" customFormat="1" ht="12.75" x14ac:dyDescent="0.2">
      <c r="A17" s="389"/>
      <c r="B17" s="813">
        <v>0</v>
      </c>
      <c r="C17" s="812">
        <f>Aprekini!B$200+Aprekini!B$196*'Jutiguma analize'!$B17</f>
        <v>0</v>
      </c>
      <c r="D17" s="812">
        <f>Aprekini!C$200+Aprekini!C$196*'Jutiguma analize'!$B17</f>
        <v>0</v>
      </c>
      <c r="E17" s="812">
        <f>Aprekini!D$200+Aprekini!D$196*'Jutiguma analize'!$B17</f>
        <v>0</v>
      </c>
      <c r="F17" s="812" t="e">
        <f>Aprekini!E$200+Aprekini!E$196*'Jutiguma analize'!$B17</f>
        <v>#DIV/0!</v>
      </c>
      <c r="G17" s="812" t="e">
        <f>Aprekini!F$200+Aprekini!F$196*'Jutiguma analize'!$B17</f>
        <v>#DIV/0!</v>
      </c>
      <c r="H17" s="812" t="e">
        <f>Aprekini!G$200+Aprekini!G$196*'Jutiguma analize'!$B17</f>
        <v>#DIV/0!</v>
      </c>
      <c r="I17" s="812" t="e">
        <f>Aprekini!H$200+Aprekini!H$196*'Jutiguma analize'!$B17</f>
        <v>#DIV/0!</v>
      </c>
      <c r="J17" s="812" t="e">
        <f>Aprekini!I$200+Aprekini!I$196*'Jutiguma analize'!$B17</f>
        <v>#DIV/0!</v>
      </c>
      <c r="K17" s="812" t="e">
        <f>Aprekini!J$200+Aprekini!J$196*'Jutiguma analize'!$B17</f>
        <v>#DIV/0!</v>
      </c>
      <c r="L17" s="812" t="e">
        <f>Aprekini!K$200+Aprekini!K$196*'Jutiguma analize'!$B17</f>
        <v>#DIV/0!</v>
      </c>
      <c r="M17" s="812" t="e">
        <f>Aprekini!L$200+Aprekini!L$196*'Jutiguma analize'!$B17</f>
        <v>#DIV/0!</v>
      </c>
      <c r="N17" s="812" t="e">
        <f>Aprekini!M$200+Aprekini!M$196*'Jutiguma analize'!$B17</f>
        <v>#DIV/0!</v>
      </c>
      <c r="O17" s="812" t="e">
        <f>Aprekini!N$200+Aprekini!N$196*'Jutiguma analize'!$B17</f>
        <v>#DIV/0!</v>
      </c>
      <c r="P17" s="812" t="e">
        <f>Aprekini!O$200+Aprekini!O$196*'Jutiguma analize'!$B17</f>
        <v>#DIV/0!</v>
      </c>
      <c r="Q17" s="812" t="e">
        <f>Aprekini!P$200+Aprekini!P$196*'Jutiguma analize'!$B17</f>
        <v>#DIV/0!</v>
      </c>
      <c r="R17" s="812" t="e">
        <f>Aprekini!Q$200+Aprekini!Q$196*'Jutiguma analize'!$B17</f>
        <v>#DIV/0!</v>
      </c>
      <c r="S17" s="812" t="e">
        <f>Aprekini!R$200+Aprekini!R$196*'Jutiguma analize'!$B17</f>
        <v>#DIV/0!</v>
      </c>
      <c r="T17" s="812" t="e">
        <f>Aprekini!S$200+Aprekini!S$196*'Jutiguma analize'!$B17</f>
        <v>#DIV/0!</v>
      </c>
      <c r="U17" s="812" t="e">
        <f>Aprekini!T$200+Aprekini!T$196*'Jutiguma analize'!$B17</f>
        <v>#DIV/0!</v>
      </c>
      <c r="V17" s="812" t="e">
        <f>Aprekini!U$200+Aprekini!U$196*'Jutiguma analize'!$B17</f>
        <v>#DIV/0!</v>
      </c>
      <c r="W17" s="812" t="e">
        <f>Aprekini!V$200+Aprekini!V$196*'Jutiguma analize'!$B17</f>
        <v>#DIV/0!</v>
      </c>
      <c r="X17" s="812" t="e">
        <f>Aprekini!W$200+Aprekini!W$196*'Jutiguma analize'!$B17</f>
        <v>#DIV/0!</v>
      </c>
      <c r="Y17" s="812" t="e">
        <f>Aprekini!X$200+Aprekini!X$196*'Jutiguma analize'!$B17</f>
        <v>#DIV/0!</v>
      </c>
      <c r="Z17" s="812" t="e">
        <f>Aprekini!Y$200+Aprekini!Y$196*'Jutiguma analize'!$B17</f>
        <v>#DIV/0!</v>
      </c>
      <c r="AA17" s="812" t="e">
        <f>Aprekini!Z$200+Aprekini!Z$196*'Jutiguma analize'!$B17</f>
        <v>#DIV/0!</v>
      </c>
      <c r="AB17" s="812" t="e">
        <f>Aprekini!AA$200+Aprekini!AA$196*'Jutiguma analize'!$B17</f>
        <v>#DIV/0!</v>
      </c>
      <c r="AC17" s="812" t="e">
        <f>Aprekini!AB$200+Aprekini!AB$196*'Jutiguma analize'!$B17</f>
        <v>#DIV/0!</v>
      </c>
      <c r="AD17" s="812" t="e">
        <f>Aprekini!AC$200+Aprekini!AC$196*'Jutiguma analize'!$B17</f>
        <v>#DIV/0!</v>
      </c>
      <c r="AE17" s="812" t="e">
        <f>Aprekini!AD$200+Aprekini!AD$196*'Jutiguma analize'!$B17</f>
        <v>#DIV/0!</v>
      </c>
      <c r="AF17" s="812" t="e">
        <f>Aprekini!AE$200+Aprekini!AE$196*'Jutiguma analize'!$B17</f>
        <v>#DIV/0!</v>
      </c>
      <c r="AG17" s="812" t="e">
        <f>Aprekini!AF$200+Aprekini!AF$196*'Jutiguma analize'!$B17</f>
        <v>#DIV/0!</v>
      </c>
      <c r="AH17" s="812" t="e">
        <f>Aprekini!AG$200+Aprekini!AG$196*'Jutiguma analize'!$B17</f>
        <v>#DIV/0!</v>
      </c>
      <c r="AI17" s="812" t="e">
        <f>Aprekini!AH$200+Aprekini!AH$196*'Jutiguma analize'!$B17</f>
        <v>#DIV/0!</v>
      </c>
      <c r="AJ17" s="812" t="e">
        <f>Aprekini!AI$200+Aprekini!AI$196*'Jutiguma analize'!$B17</f>
        <v>#DIV/0!</v>
      </c>
      <c r="AK17" s="812" t="e">
        <f>Aprekini!AJ$200+Aprekini!AJ$196*'Jutiguma analize'!$B17</f>
        <v>#DIV/0!</v>
      </c>
    </row>
    <row r="18" spans="1:37" s="259" customFormat="1" ht="12.75" x14ac:dyDescent="0.2">
      <c r="A18" s="389"/>
      <c r="B18" s="810">
        <v>-0.01</v>
      </c>
      <c r="C18" s="812">
        <f>Aprekini!B$200+Aprekini!B$196*'Jutiguma analize'!$B18</f>
        <v>0</v>
      </c>
      <c r="D18" s="812">
        <f>Aprekini!C$200+Aprekini!C$196*'Jutiguma analize'!$B18</f>
        <v>0</v>
      </c>
      <c r="E18" s="812">
        <f>Aprekini!D$200+Aprekini!D$196*'Jutiguma analize'!$B18</f>
        <v>0</v>
      </c>
      <c r="F18" s="812" t="e">
        <f>Aprekini!E$200+Aprekini!E$196*'Jutiguma analize'!$B18</f>
        <v>#DIV/0!</v>
      </c>
      <c r="G18" s="812" t="e">
        <f>Aprekini!F$200+Aprekini!F$196*'Jutiguma analize'!$B18</f>
        <v>#DIV/0!</v>
      </c>
      <c r="H18" s="812" t="e">
        <f>Aprekini!G$200+Aprekini!G$196*'Jutiguma analize'!$B18</f>
        <v>#DIV/0!</v>
      </c>
      <c r="I18" s="812" t="e">
        <f>Aprekini!H$200+Aprekini!H$196*'Jutiguma analize'!$B18</f>
        <v>#DIV/0!</v>
      </c>
      <c r="J18" s="812" t="e">
        <f>Aprekini!I$200+Aprekini!I$196*'Jutiguma analize'!$B18</f>
        <v>#DIV/0!</v>
      </c>
      <c r="K18" s="812" t="e">
        <f>Aprekini!J$200+Aprekini!J$196*'Jutiguma analize'!$B18</f>
        <v>#DIV/0!</v>
      </c>
      <c r="L18" s="812" t="e">
        <f>Aprekini!K$200+Aprekini!K$196*'Jutiguma analize'!$B18</f>
        <v>#DIV/0!</v>
      </c>
      <c r="M18" s="812" t="e">
        <f>Aprekini!L$200+Aprekini!L$196*'Jutiguma analize'!$B18</f>
        <v>#DIV/0!</v>
      </c>
      <c r="N18" s="812" t="e">
        <f>Aprekini!M$200+Aprekini!M$196*'Jutiguma analize'!$B18</f>
        <v>#DIV/0!</v>
      </c>
      <c r="O18" s="812" t="e">
        <f>Aprekini!N$200+Aprekini!N$196*'Jutiguma analize'!$B18</f>
        <v>#DIV/0!</v>
      </c>
      <c r="P18" s="812" t="e">
        <f>Aprekini!O$200+Aprekini!O$196*'Jutiguma analize'!$B18</f>
        <v>#DIV/0!</v>
      </c>
      <c r="Q18" s="812" t="e">
        <f>Aprekini!P$200+Aprekini!P$196*'Jutiguma analize'!$B18</f>
        <v>#DIV/0!</v>
      </c>
      <c r="R18" s="812" t="e">
        <f>Aprekini!Q$200+Aprekini!Q$196*'Jutiguma analize'!$B18</f>
        <v>#DIV/0!</v>
      </c>
      <c r="S18" s="812" t="e">
        <f>Aprekini!R$200+Aprekini!R$196*'Jutiguma analize'!$B18</f>
        <v>#DIV/0!</v>
      </c>
      <c r="T18" s="812" t="e">
        <f>Aprekini!S$200+Aprekini!S$196*'Jutiguma analize'!$B18</f>
        <v>#DIV/0!</v>
      </c>
      <c r="U18" s="812" t="e">
        <f>Aprekini!T$200+Aprekini!T$196*'Jutiguma analize'!$B18</f>
        <v>#DIV/0!</v>
      </c>
      <c r="V18" s="812" t="e">
        <f>Aprekini!U$200+Aprekini!U$196*'Jutiguma analize'!$B18</f>
        <v>#DIV/0!</v>
      </c>
      <c r="W18" s="812" t="e">
        <f>Aprekini!V$200+Aprekini!V$196*'Jutiguma analize'!$B18</f>
        <v>#DIV/0!</v>
      </c>
      <c r="X18" s="812" t="e">
        <f>Aprekini!W$200+Aprekini!W$196*'Jutiguma analize'!$B18</f>
        <v>#DIV/0!</v>
      </c>
      <c r="Y18" s="812" t="e">
        <f>Aprekini!X$200+Aprekini!X$196*'Jutiguma analize'!$B18</f>
        <v>#DIV/0!</v>
      </c>
      <c r="Z18" s="812" t="e">
        <f>Aprekini!Y$200+Aprekini!Y$196*'Jutiguma analize'!$B18</f>
        <v>#DIV/0!</v>
      </c>
      <c r="AA18" s="812" t="e">
        <f>Aprekini!Z$200+Aprekini!Z$196*'Jutiguma analize'!$B18</f>
        <v>#DIV/0!</v>
      </c>
      <c r="AB18" s="812" t="e">
        <f>Aprekini!AA$200+Aprekini!AA$196*'Jutiguma analize'!$B18</f>
        <v>#DIV/0!</v>
      </c>
      <c r="AC18" s="812" t="e">
        <f>Aprekini!AB$200+Aprekini!AB$196*'Jutiguma analize'!$B18</f>
        <v>#DIV/0!</v>
      </c>
      <c r="AD18" s="812" t="e">
        <f>Aprekini!AC$200+Aprekini!AC$196*'Jutiguma analize'!$B18</f>
        <v>#DIV/0!</v>
      </c>
      <c r="AE18" s="812" t="e">
        <f>Aprekini!AD$200+Aprekini!AD$196*'Jutiguma analize'!$B18</f>
        <v>#DIV/0!</v>
      </c>
      <c r="AF18" s="812" t="e">
        <f>Aprekini!AE$200+Aprekini!AE$196*'Jutiguma analize'!$B18</f>
        <v>#DIV/0!</v>
      </c>
      <c r="AG18" s="812" t="e">
        <f>Aprekini!AF$200+Aprekini!AF$196*'Jutiguma analize'!$B18</f>
        <v>#DIV/0!</v>
      </c>
      <c r="AH18" s="812" t="e">
        <f>Aprekini!AG$200+Aprekini!AG$196*'Jutiguma analize'!$B18</f>
        <v>#DIV/0!</v>
      </c>
      <c r="AI18" s="812" t="e">
        <f>Aprekini!AH$200+Aprekini!AH$196*'Jutiguma analize'!$B18</f>
        <v>#DIV/0!</v>
      </c>
      <c r="AJ18" s="812" t="e">
        <f>Aprekini!AI$200+Aprekini!AI$196*'Jutiguma analize'!$B18</f>
        <v>#DIV/0!</v>
      </c>
      <c r="AK18" s="812" t="e">
        <f>Aprekini!AJ$200+Aprekini!AJ$196*'Jutiguma analize'!$B18</f>
        <v>#DIV/0!</v>
      </c>
    </row>
    <row r="19" spans="1:37" s="259" customFormat="1" ht="12.75" x14ac:dyDescent="0.2">
      <c r="A19" s="389"/>
      <c r="B19" s="389"/>
      <c r="C19" s="812"/>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row>
    <row r="20" spans="1:37" s="259" customFormat="1" ht="12.75" x14ac:dyDescent="0.2">
      <c r="A20" s="389" t="s">
        <v>591</v>
      </c>
      <c r="B20" s="810"/>
      <c r="C20" s="812"/>
      <c r="D20" s="812"/>
      <c r="E20" s="812"/>
      <c r="F20" s="812"/>
      <c r="G20" s="812"/>
      <c r="H20" s="812"/>
      <c r="I20" s="812"/>
      <c r="J20" s="812"/>
      <c r="K20" s="812"/>
      <c r="L20" s="812"/>
      <c r="M20" s="812"/>
      <c r="N20" s="812"/>
      <c r="O20" s="812"/>
      <c r="P20" s="812"/>
      <c r="Q20" s="812"/>
      <c r="R20" s="812"/>
      <c r="S20" s="812"/>
      <c r="T20" s="812"/>
      <c r="U20" s="812"/>
      <c r="V20" s="812"/>
      <c r="W20" s="812"/>
      <c r="X20" s="812"/>
      <c r="Y20" s="812"/>
      <c r="Z20" s="812"/>
      <c r="AA20" s="812"/>
      <c r="AB20" s="812"/>
      <c r="AC20" s="812"/>
      <c r="AD20" s="812"/>
      <c r="AE20" s="812"/>
      <c r="AF20" s="812"/>
      <c r="AG20" s="812"/>
      <c r="AH20" s="812"/>
      <c r="AI20" s="812"/>
      <c r="AJ20" s="812"/>
      <c r="AK20" s="812"/>
    </row>
    <row r="21" spans="1:37" s="259" customFormat="1" ht="12.75" x14ac:dyDescent="0.2">
      <c r="A21" s="389"/>
      <c r="B21" s="810">
        <v>0.01</v>
      </c>
      <c r="C21" s="812" t="e">
        <f>Aprekini!B$253+Aprekini!B$247*'Jutiguma analize'!$B21</f>
        <v>#DIV/0!</v>
      </c>
      <c r="D21" s="812" t="e">
        <f>Aprekini!C$253+Aprekini!C$247*'Jutiguma analize'!$B21</f>
        <v>#DIV/0!</v>
      </c>
      <c r="E21" s="812" t="e">
        <f>Aprekini!D$253+Aprekini!D$247*'Jutiguma analize'!$B21</f>
        <v>#DIV/0!</v>
      </c>
      <c r="F21" s="812" t="e">
        <f>Aprekini!E$253+Aprekini!E$247*'Jutiguma analize'!$B21</f>
        <v>#DIV/0!</v>
      </c>
      <c r="G21" s="812" t="e">
        <f>Aprekini!F$253+Aprekini!F$247*'Jutiguma analize'!$B21</f>
        <v>#DIV/0!</v>
      </c>
      <c r="H21" s="812" t="e">
        <f>Aprekini!G$253+Aprekini!G$247*'Jutiguma analize'!$B21</f>
        <v>#DIV/0!</v>
      </c>
      <c r="I21" s="812" t="e">
        <f>Aprekini!H$253+Aprekini!H$247*'Jutiguma analize'!$B21</f>
        <v>#DIV/0!</v>
      </c>
      <c r="J21" s="812" t="e">
        <f>Aprekini!I$253+Aprekini!I$247*'Jutiguma analize'!$B21</f>
        <v>#DIV/0!</v>
      </c>
      <c r="K21" s="812" t="e">
        <f>Aprekini!J$253+Aprekini!J$247*'Jutiguma analize'!$B21</f>
        <v>#DIV/0!</v>
      </c>
      <c r="L21" s="812" t="e">
        <f>Aprekini!K$253+Aprekini!K$247*'Jutiguma analize'!$B21</f>
        <v>#DIV/0!</v>
      </c>
      <c r="M21" s="812" t="e">
        <f>Aprekini!L$253+Aprekini!L$247*'Jutiguma analize'!$B21</f>
        <v>#DIV/0!</v>
      </c>
      <c r="N21" s="812" t="e">
        <f>Aprekini!M$253+Aprekini!M$247*'Jutiguma analize'!$B21</f>
        <v>#DIV/0!</v>
      </c>
      <c r="O21" s="812" t="e">
        <f>Aprekini!N$253+Aprekini!N$247*'Jutiguma analize'!$B21</f>
        <v>#DIV/0!</v>
      </c>
      <c r="P21" s="812" t="e">
        <f>Aprekini!O$253+Aprekini!O$247*'Jutiguma analize'!$B21</f>
        <v>#DIV/0!</v>
      </c>
      <c r="Q21" s="812" t="e">
        <f>Aprekini!P$253+Aprekini!P$247*'Jutiguma analize'!$B21</f>
        <v>#DIV/0!</v>
      </c>
      <c r="R21" s="812" t="e">
        <f>Aprekini!Q$253+Aprekini!Q$247*'Jutiguma analize'!$B21</f>
        <v>#DIV/0!</v>
      </c>
      <c r="S21" s="812" t="e">
        <f>Aprekini!R$253+Aprekini!R$247*'Jutiguma analize'!$B21</f>
        <v>#DIV/0!</v>
      </c>
      <c r="T21" s="812" t="e">
        <f>Aprekini!S$253+Aprekini!S$247*'Jutiguma analize'!$B21</f>
        <v>#DIV/0!</v>
      </c>
      <c r="U21" s="812" t="e">
        <f>Aprekini!T$253+Aprekini!T$247*'Jutiguma analize'!$B21</f>
        <v>#DIV/0!</v>
      </c>
      <c r="V21" s="812" t="e">
        <f>Aprekini!U$253+Aprekini!U$247*'Jutiguma analize'!$B21</f>
        <v>#DIV/0!</v>
      </c>
      <c r="W21" s="812" t="e">
        <f>Aprekini!V$253+Aprekini!V$247*'Jutiguma analize'!$B21</f>
        <v>#DIV/0!</v>
      </c>
      <c r="X21" s="812" t="e">
        <f>Aprekini!W$253+Aprekini!W$247*'Jutiguma analize'!$B21</f>
        <v>#DIV/0!</v>
      </c>
      <c r="Y21" s="812" t="e">
        <f>Aprekini!X$253+Aprekini!X$247*'Jutiguma analize'!$B21</f>
        <v>#DIV/0!</v>
      </c>
      <c r="Z21" s="812" t="e">
        <f>Aprekini!Y$253+Aprekini!Y$247*'Jutiguma analize'!$B21</f>
        <v>#DIV/0!</v>
      </c>
      <c r="AA21" s="812" t="e">
        <f>Aprekini!Z$253+Aprekini!Z$247*'Jutiguma analize'!$B21</f>
        <v>#DIV/0!</v>
      </c>
      <c r="AB21" s="812" t="e">
        <f>Aprekini!AA$253+Aprekini!AA$247*'Jutiguma analize'!$B21</f>
        <v>#DIV/0!</v>
      </c>
      <c r="AC21" s="812" t="e">
        <f>Aprekini!AB$253+Aprekini!AB$247*'Jutiguma analize'!$B21</f>
        <v>#DIV/0!</v>
      </c>
      <c r="AD21" s="812" t="e">
        <f>Aprekini!AC$253+Aprekini!AC$247*'Jutiguma analize'!$B21</f>
        <v>#DIV/0!</v>
      </c>
      <c r="AE21" s="812" t="e">
        <f>Aprekini!AD$253+Aprekini!AD$247*'Jutiguma analize'!$B21</f>
        <v>#DIV/0!</v>
      </c>
      <c r="AF21" s="812" t="e">
        <f>Aprekini!AE$253+Aprekini!AE$247*'Jutiguma analize'!$B21</f>
        <v>#DIV/0!</v>
      </c>
      <c r="AG21" s="812" t="e">
        <f>Aprekini!AF$253+Aprekini!AF$247*'Jutiguma analize'!$B21</f>
        <v>#DIV/0!</v>
      </c>
      <c r="AH21" s="812" t="e">
        <f>Aprekini!AG$253+Aprekini!AG$247*'Jutiguma analize'!$B21</f>
        <v>#DIV/0!</v>
      </c>
      <c r="AI21" s="812" t="e">
        <f>Aprekini!AH$253+Aprekini!AH$247*'Jutiguma analize'!$B21</f>
        <v>#DIV/0!</v>
      </c>
      <c r="AJ21" s="812" t="e">
        <f>Aprekini!AI$253+Aprekini!AI$247*'Jutiguma analize'!$B21</f>
        <v>#DIV/0!</v>
      </c>
      <c r="AK21" s="812" t="e">
        <f>Aprekini!AJ$253+Aprekini!AJ$247*'Jutiguma analize'!$B21</f>
        <v>#DIV/0!</v>
      </c>
    </row>
    <row r="22" spans="1:37" s="259" customFormat="1" ht="12.75" x14ac:dyDescent="0.2">
      <c r="A22" s="389"/>
      <c r="B22" s="813">
        <v>0</v>
      </c>
      <c r="C22" s="812" t="e">
        <f>Aprekini!B$253+Aprekini!B$247*'Jutiguma analize'!$B22</f>
        <v>#DIV/0!</v>
      </c>
      <c r="D22" s="812" t="e">
        <f>Aprekini!C$253+Aprekini!C$247*'Jutiguma analize'!$B22</f>
        <v>#DIV/0!</v>
      </c>
      <c r="E22" s="812" t="e">
        <f>Aprekini!D$253+Aprekini!D$247*'Jutiguma analize'!$B22</f>
        <v>#DIV/0!</v>
      </c>
      <c r="F22" s="812" t="e">
        <f>Aprekini!E$253+Aprekini!E$247*'Jutiguma analize'!$B22</f>
        <v>#DIV/0!</v>
      </c>
      <c r="G22" s="812" t="e">
        <f>Aprekini!F$253+Aprekini!F$247*'Jutiguma analize'!$B22</f>
        <v>#DIV/0!</v>
      </c>
      <c r="H22" s="812" t="e">
        <f>Aprekini!G$253+Aprekini!G$247*'Jutiguma analize'!$B22</f>
        <v>#DIV/0!</v>
      </c>
      <c r="I22" s="812" t="e">
        <f>Aprekini!H$253+Aprekini!H$247*'Jutiguma analize'!$B22</f>
        <v>#DIV/0!</v>
      </c>
      <c r="J22" s="812" t="e">
        <f>Aprekini!I$253+Aprekini!I$247*'Jutiguma analize'!$B22</f>
        <v>#DIV/0!</v>
      </c>
      <c r="K22" s="812" t="e">
        <f>Aprekini!J$253+Aprekini!J$247*'Jutiguma analize'!$B22</f>
        <v>#DIV/0!</v>
      </c>
      <c r="L22" s="812" t="e">
        <f>Aprekini!K$253+Aprekini!K$247*'Jutiguma analize'!$B22</f>
        <v>#DIV/0!</v>
      </c>
      <c r="M22" s="812" t="e">
        <f>Aprekini!L$253+Aprekini!L$247*'Jutiguma analize'!$B22</f>
        <v>#DIV/0!</v>
      </c>
      <c r="N22" s="812" t="e">
        <f>Aprekini!M$253+Aprekini!M$247*'Jutiguma analize'!$B22</f>
        <v>#DIV/0!</v>
      </c>
      <c r="O22" s="812" t="e">
        <f>Aprekini!N$253+Aprekini!N$247*'Jutiguma analize'!$B22</f>
        <v>#DIV/0!</v>
      </c>
      <c r="P22" s="812" t="e">
        <f>Aprekini!O$253+Aprekini!O$247*'Jutiguma analize'!$B22</f>
        <v>#DIV/0!</v>
      </c>
      <c r="Q22" s="812" t="e">
        <f>Aprekini!P$253+Aprekini!P$247*'Jutiguma analize'!$B22</f>
        <v>#DIV/0!</v>
      </c>
      <c r="R22" s="812" t="e">
        <f>Aprekini!Q$253+Aprekini!Q$247*'Jutiguma analize'!$B22</f>
        <v>#DIV/0!</v>
      </c>
      <c r="S22" s="812" t="e">
        <f>Aprekini!R$253+Aprekini!R$247*'Jutiguma analize'!$B22</f>
        <v>#DIV/0!</v>
      </c>
      <c r="T22" s="812" t="e">
        <f>Aprekini!S$253+Aprekini!S$247*'Jutiguma analize'!$B22</f>
        <v>#DIV/0!</v>
      </c>
      <c r="U22" s="812" t="e">
        <f>Aprekini!T$253+Aprekini!T$247*'Jutiguma analize'!$B22</f>
        <v>#DIV/0!</v>
      </c>
      <c r="V22" s="812" t="e">
        <f>Aprekini!U$253+Aprekini!U$247*'Jutiguma analize'!$B22</f>
        <v>#DIV/0!</v>
      </c>
      <c r="W22" s="812" t="e">
        <f>Aprekini!V$253+Aprekini!V$247*'Jutiguma analize'!$B22</f>
        <v>#DIV/0!</v>
      </c>
      <c r="X22" s="812" t="e">
        <f>Aprekini!W$253+Aprekini!W$247*'Jutiguma analize'!$B22</f>
        <v>#DIV/0!</v>
      </c>
      <c r="Y22" s="812" t="e">
        <f>Aprekini!X$253+Aprekini!X$247*'Jutiguma analize'!$B22</f>
        <v>#DIV/0!</v>
      </c>
      <c r="Z22" s="812" t="e">
        <f>Aprekini!Y$253+Aprekini!Y$247*'Jutiguma analize'!$B22</f>
        <v>#DIV/0!</v>
      </c>
      <c r="AA22" s="812" t="e">
        <f>Aprekini!Z$253+Aprekini!Z$247*'Jutiguma analize'!$B22</f>
        <v>#DIV/0!</v>
      </c>
      <c r="AB22" s="812" t="e">
        <f>Aprekini!AA$253+Aprekini!AA$247*'Jutiguma analize'!$B22</f>
        <v>#DIV/0!</v>
      </c>
      <c r="AC22" s="812" t="e">
        <f>Aprekini!AB$253+Aprekini!AB$247*'Jutiguma analize'!$B22</f>
        <v>#DIV/0!</v>
      </c>
      <c r="AD22" s="812" t="e">
        <f>Aprekini!AC$253+Aprekini!AC$247*'Jutiguma analize'!$B22</f>
        <v>#DIV/0!</v>
      </c>
      <c r="AE22" s="812" t="e">
        <f>Aprekini!AD$253+Aprekini!AD$247*'Jutiguma analize'!$B22</f>
        <v>#DIV/0!</v>
      </c>
      <c r="AF22" s="812" t="e">
        <f>Aprekini!AE$253+Aprekini!AE$247*'Jutiguma analize'!$B22</f>
        <v>#DIV/0!</v>
      </c>
      <c r="AG22" s="812" t="e">
        <f>Aprekini!AF$253+Aprekini!AF$247*'Jutiguma analize'!$B22</f>
        <v>#DIV/0!</v>
      </c>
      <c r="AH22" s="812" t="e">
        <f>Aprekini!AG$253+Aprekini!AG$247*'Jutiguma analize'!$B22</f>
        <v>#DIV/0!</v>
      </c>
      <c r="AI22" s="812" t="e">
        <f>Aprekini!AH$253+Aprekini!AH$247*'Jutiguma analize'!$B22</f>
        <v>#DIV/0!</v>
      </c>
      <c r="AJ22" s="812" t="e">
        <f>Aprekini!AI$253+Aprekini!AI$247*'Jutiguma analize'!$B22</f>
        <v>#DIV/0!</v>
      </c>
      <c r="AK22" s="812" t="e">
        <f>Aprekini!AJ$253+Aprekini!AJ$247*'Jutiguma analize'!$B22</f>
        <v>#DIV/0!</v>
      </c>
    </row>
    <row r="23" spans="1:37" s="259" customFormat="1" ht="12.75" x14ac:dyDescent="0.2">
      <c r="A23" s="389"/>
      <c r="B23" s="810">
        <v>-0.01</v>
      </c>
      <c r="C23" s="812" t="e">
        <f>Aprekini!B$253+Aprekini!B$247*'Jutiguma analize'!$B23</f>
        <v>#DIV/0!</v>
      </c>
      <c r="D23" s="812" t="e">
        <f>Aprekini!C$253+Aprekini!C$247*'Jutiguma analize'!$B23</f>
        <v>#DIV/0!</v>
      </c>
      <c r="E23" s="812" t="e">
        <f>Aprekini!D$253+Aprekini!D$247*'Jutiguma analize'!$B23</f>
        <v>#DIV/0!</v>
      </c>
      <c r="F23" s="812" t="e">
        <f>Aprekini!E$253+Aprekini!E$247*'Jutiguma analize'!$B23</f>
        <v>#DIV/0!</v>
      </c>
      <c r="G23" s="812" t="e">
        <f>Aprekini!F$253+Aprekini!F$247*'Jutiguma analize'!$B23</f>
        <v>#DIV/0!</v>
      </c>
      <c r="H23" s="812" t="e">
        <f>Aprekini!G$253+Aprekini!G$247*'Jutiguma analize'!$B23</f>
        <v>#DIV/0!</v>
      </c>
      <c r="I23" s="812" t="e">
        <f>Aprekini!H$253+Aprekini!H$247*'Jutiguma analize'!$B23</f>
        <v>#DIV/0!</v>
      </c>
      <c r="J23" s="812" t="e">
        <f>Aprekini!I$253+Aprekini!I$247*'Jutiguma analize'!$B23</f>
        <v>#DIV/0!</v>
      </c>
      <c r="K23" s="812" t="e">
        <f>Aprekini!J$253+Aprekini!J$247*'Jutiguma analize'!$B23</f>
        <v>#DIV/0!</v>
      </c>
      <c r="L23" s="812" t="e">
        <f>Aprekini!K$253+Aprekini!K$247*'Jutiguma analize'!$B23</f>
        <v>#DIV/0!</v>
      </c>
      <c r="M23" s="812" t="e">
        <f>Aprekini!L$253+Aprekini!L$247*'Jutiguma analize'!$B23</f>
        <v>#DIV/0!</v>
      </c>
      <c r="N23" s="812" t="e">
        <f>Aprekini!M$253+Aprekini!M$247*'Jutiguma analize'!$B23</f>
        <v>#DIV/0!</v>
      </c>
      <c r="O23" s="812" t="e">
        <f>Aprekini!N$253+Aprekini!N$247*'Jutiguma analize'!$B23</f>
        <v>#DIV/0!</v>
      </c>
      <c r="P23" s="812" t="e">
        <f>Aprekini!O$253+Aprekini!O$247*'Jutiguma analize'!$B23</f>
        <v>#DIV/0!</v>
      </c>
      <c r="Q23" s="812" t="e">
        <f>Aprekini!P$253+Aprekini!P$247*'Jutiguma analize'!$B23</f>
        <v>#DIV/0!</v>
      </c>
      <c r="R23" s="812" t="e">
        <f>Aprekini!Q$253+Aprekini!Q$247*'Jutiguma analize'!$B23</f>
        <v>#DIV/0!</v>
      </c>
      <c r="S23" s="812" t="e">
        <f>Aprekini!R$253+Aprekini!R$247*'Jutiguma analize'!$B23</f>
        <v>#DIV/0!</v>
      </c>
      <c r="T23" s="812" t="e">
        <f>Aprekini!S$253+Aprekini!S$247*'Jutiguma analize'!$B23</f>
        <v>#DIV/0!</v>
      </c>
      <c r="U23" s="812" t="e">
        <f>Aprekini!T$253+Aprekini!T$247*'Jutiguma analize'!$B23</f>
        <v>#DIV/0!</v>
      </c>
      <c r="V23" s="812" t="e">
        <f>Aprekini!U$253+Aprekini!U$247*'Jutiguma analize'!$B23</f>
        <v>#DIV/0!</v>
      </c>
      <c r="W23" s="812" t="e">
        <f>Aprekini!V$253+Aprekini!V$247*'Jutiguma analize'!$B23</f>
        <v>#DIV/0!</v>
      </c>
      <c r="X23" s="812" t="e">
        <f>Aprekini!W$253+Aprekini!W$247*'Jutiguma analize'!$B23</f>
        <v>#DIV/0!</v>
      </c>
      <c r="Y23" s="812" t="e">
        <f>Aprekini!X$253+Aprekini!X$247*'Jutiguma analize'!$B23</f>
        <v>#DIV/0!</v>
      </c>
      <c r="Z23" s="812" t="e">
        <f>Aprekini!Y$253+Aprekini!Y$247*'Jutiguma analize'!$B23</f>
        <v>#DIV/0!</v>
      </c>
      <c r="AA23" s="812" t="e">
        <f>Aprekini!Z$253+Aprekini!Z$247*'Jutiguma analize'!$B23</f>
        <v>#DIV/0!</v>
      </c>
      <c r="AB23" s="812" t="e">
        <f>Aprekini!AA$253+Aprekini!AA$247*'Jutiguma analize'!$B23</f>
        <v>#DIV/0!</v>
      </c>
      <c r="AC23" s="812" t="e">
        <f>Aprekini!AB$253+Aprekini!AB$247*'Jutiguma analize'!$B23</f>
        <v>#DIV/0!</v>
      </c>
      <c r="AD23" s="812" t="e">
        <f>Aprekini!AC$253+Aprekini!AC$247*'Jutiguma analize'!$B23</f>
        <v>#DIV/0!</v>
      </c>
      <c r="AE23" s="812" t="e">
        <f>Aprekini!AD$253+Aprekini!AD$247*'Jutiguma analize'!$B23</f>
        <v>#DIV/0!</v>
      </c>
      <c r="AF23" s="812" t="e">
        <f>Aprekini!AE$253+Aprekini!AE$247*'Jutiguma analize'!$B23</f>
        <v>#DIV/0!</v>
      </c>
      <c r="AG23" s="812" t="e">
        <f>Aprekini!AF$253+Aprekini!AF$247*'Jutiguma analize'!$B23</f>
        <v>#DIV/0!</v>
      </c>
      <c r="AH23" s="812" t="e">
        <f>Aprekini!AG$253+Aprekini!AG$247*'Jutiguma analize'!$B23</f>
        <v>#DIV/0!</v>
      </c>
      <c r="AI23" s="812" t="e">
        <f>Aprekini!AH$253+Aprekini!AH$247*'Jutiguma analize'!$B23</f>
        <v>#DIV/0!</v>
      </c>
      <c r="AJ23" s="812" t="e">
        <f>Aprekini!AI$253+Aprekini!AI$247*'Jutiguma analize'!$B23</f>
        <v>#DIV/0!</v>
      </c>
      <c r="AK23" s="812" t="e">
        <f>Aprekini!AJ$253+Aprekini!AJ$247*'Jutiguma analize'!$B23</f>
        <v>#DIV/0!</v>
      </c>
    </row>
    <row r="24" spans="1:37" s="259" customFormat="1" ht="12.75" x14ac:dyDescent="0.2">
      <c r="A24" s="389"/>
      <c r="B24" s="389"/>
      <c r="C24" s="812"/>
      <c r="D24" s="296"/>
      <c r="E24" s="296"/>
      <c r="F24" s="296"/>
      <c r="G24" s="296"/>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6"/>
    </row>
    <row r="25" spans="1:37" s="259" customFormat="1" ht="13.5" x14ac:dyDescent="0.25">
      <c r="A25" s="814" t="s">
        <v>592</v>
      </c>
      <c r="B25" s="389"/>
      <c r="C25" s="812"/>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row>
    <row r="26" spans="1:37" s="259" customFormat="1" ht="12.75" x14ac:dyDescent="0.2">
      <c r="A26" s="389" t="s">
        <v>590</v>
      </c>
      <c r="B26" s="810"/>
      <c r="C26" s="812"/>
      <c r="D26" s="812"/>
      <c r="E26" s="812"/>
      <c r="F26" s="812"/>
      <c r="G26" s="812"/>
      <c r="H26" s="812"/>
      <c r="I26" s="812"/>
      <c r="J26" s="812"/>
      <c r="K26" s="812"/>
      <c r="L26" s="812"/>
      <c r="M26" s="812"/>
      <c r="N26" s="812"/>
      <c r="O26" s="812"/>
      <c r="P26" s="812"/>
      <c r="Q26" s="812"/>
      <c r="R26" s="812"/>
      <c r="S26" s="812"/>
      <c r="T26" s="812"/>
      <c r="U26" s="812"/>
      <c r="V26" s="812"/>
      <c r="W26" s="812"/>
      <c r="X26" s="812"/>
      <c r="Y26" s="812"/>
      <c r="Z26" s="812"/>
      <c r="AA26" s="812"/>
      <c r="AB26" s="812"/>
      <c r="AC26" s="812"/>
      <c r="AD26" s="812"/>
      <c r="AE26" s="812"/>
      <c r="AF26" s="812"/>
      <c r="AG26" s="812"/>
      <c r="AH26" s="812"/>
      <c r="AI26" s="812"/>
      <c r="AJ26" s="812"/>
      <c r="AK26" s="812"/>
    </row>
    <row r="27" spans="1:37" s="259" customFormat="1" ht="12.75" x14ac:dyDescent="0.2">
      <c r="A27" s="389"/>
      <c r="B27" s="810">
        <v>0.01</v>
      </c>
      <c r="C27" s="812">
        <f>Aprekini!B$200+Aprekini!B$199*'Jutiguma analize'!$B27</f>
        <v>0</v>
      </c>
      <c r="D27" s="812">
        <f>Aprekini!C$200+Aprekini!C$199*'Jutiguma analize'!$B27</f>
        <v>0</v>
      </c>
      <c r="E27" s="812">
        <f>Aprekini!D$200+Aprekini!D$199*'Jutiguma analize'!$B27</f>
        <v>0</v>
      </c>
      <c r="F27" s="812" t="e">
        <f>Aprekini!E$200+Aprekini!E$199*'Jutiguma analize'!$B27</f>
        <v>#DIV/0!</v>
      </c>
      <c r="G27" s="812" t="e">
        <f>Aprekini!F$200+Aprekini!F$199*'Jutiguma analize'!$B27</f>
        <v>#DIV/0!</v>
      </c>
      <c r="H27" s="812" t="e">
        <f>Aprekini!G$200+Aprekini!G$199*'Jutiguma analize'!$B27</f>
        <v>#DIV/0!</v>
      </c>
      <c r="I27" s="812" t="e">
        <f>Aprekini!H$200+Aprekini!H$199*'Jutiguma analize'!$B27</f>
        <v>#DIV/0!</v>
      </c>
      <c r="J27" s="812" t="e">
        <f>Aprekini!I$200+Aprekini!I$199*'Jutiguma analize'!$B27</f>
        <v>#DIV/0!</v>
      </c>
      <c r="K27" s="812" t="e">
        <f>Aprekini!J$200+Aprekini!J$199*'Jutiguma analize'!$B27</f>
        <v>#DIV/0!</v>
      </c>
      <c r="L27" s="812" t="e">
        <f>Aprekini!K$200+Aprekini!K$199*'Jutiguma analize'!$B27</f>
        <v>#DIV/0!</v>
      </c>
      <c r="M27" s="812" t="e">
        <f>Aprekini!L$200+Aprekini!L$199*'Jutiguma analize'!$B27</f>
        <v>#DIV/0!</v>
      </c>
      <c r="N27" s="812" t="e">
        <f>Aprekini!M$200+Aprekini!M$199*'Jutiguma analize'!$B27</f>
        <v>#DIV/0!</v>
      </c>
      <c r="O27" s="812" t="e">
        <f>Aprekini!N$200+Aprekini!N$199*'Jutiguma analize'!$B27</f>
        <v>#DIV/0!</v>
      </c>
      <c r="P27" s="812" t="e">
        <f>Aprekini!O$200+Aprekini!O$199*'Jutiguma analize'!$B27</f>
        <v>#DIV/0!</v>
      </c>
      <c r="Q27" s="812" t="e">
        <f>Aprekini!P$200+Aprekini!P$199*'Jutiguma analize'!$B27</f>
        <v>#DIV/0!</v>
      </c>
      <c r="R27" s="812" t="e">
        <f>Aprekini!Q$200+Aprekini!Q$199*'Jutiguma analize'!$B27</f>
        <v>#DIV/0!</v>
      </c>
      <c r="S27" s="812" t="e">
        <f>Aprekini!R$200+Aprekini!R$199*'Jutiguma analize'!$B27</f>
        <v>#DIV/0!</v>
      </c>
      <c r="T27" s="812" t="e">
        <f>Aprekini!S$200+Aprekini!S$199*'Jutiguma analize'!$B27</f>
        <v>#DIV/0!</v>
      </c>
      <c r="U27" s="812" t="e">
        <f>Aprekini!T$200+Aprekini!T$199*'Jutiguma analize'!$B27</f>
        <v>#DIV/0!</v>
      </c>
      <c r="V27" s="812" t="e">
        <f>Aprekini!U$200+Aprekini!U$199*'Jutiguma analize'!$B27</f>
        <v>#DIV/0!</v>
      </c>
      <c r="W27" s="812" t="e">
        <f>Aprekini!V$200+Aprekini!V$199*'Jutiguma analize'!$B27</f>
        <v>#DIV/0!</v>
      </c>
      <c r="X27" s="812" t="e">
        <f>Aprekini!W$200+Aprekini!W$199*'Jutiguma analize'!$B27</f>
        <v>#DIV/0!</v>
      </c>
      <c r="Y27" s="812" t="e">
        <f>Aprekini!X$200+Aprekini!X$199*'Jutiguma analize'!$B27</f>
        <v>#DIV/0!</v>
      </c>
      <c r="Z27" s="812" t="e">
        <f>Aprekini!Y$200+Aprekini!Y$199*'Jutiguma analize'!$B27</f>
        <v>#DIV/0!</v>
      </c>
      <c r="AA27" s="812" t="e">
        <f>Aprekini!Z$200+Aprekini!Z$199*'Jutiguma analize'!$B27</f>
        <v>#DIV/0!</v>
      </c>
      <c r="AB27" s="812" t="e">
        <f>Aprekini!AA$200+Aprekini!AA$199*'Jutiguma analize'!$B27</f>
        <v>#DIV/0!</v>
      </c>
      <c r="AC27" s="812" t="e">
        <f>Aprekini!AB$200+Aprekini!AB$199*'Jutiguma analize'!$B27</f>
        <v>#DIV/0!</v>
      </c>
      <c r="AD27" s="812" t="e">
        <f>Aprekini!AC$200+Aprekini!AC$199*'Jutiguma analize'!$B27</f>
        <v>#DIV/0!</v>
      </c>
      <c r="AE27" s="812" t="e">
        <f>Aprekini!AD$200+Aprekini!AD$199*'Jutiguma analize'!$B27</f>
        <v>#DIV/0!</v>
      </c>
      <c r="AF27" s="812" t="e">
        <f>Aprekini!AE$200+Aprekini!AE$199*'Jutiguma analize'!$B27</f>
        <v>#DIV/0!</v>
      </c>
      <c r="AG27" s="812" t="e">
        <f>Aprekini!AF$200+Aprekini!AF$199*'Jutiguma analize'!$B27</f>
        <v>#DIV/0!</v>
      </c>
      <c r="AH27" s="812" t="e">
        <f>Aprekini!AG$200+Aprekini!AG$199*'Jutiguma analize'!$B27</f>
        <v>#DIV/0!</v>
      </c>
      <c r="AI27" s="812" t="e">
        <f>Aprekini!AH$200+Aprekini!AH$199*'Jutiguma analize'!$B27</f>
        <v>#DIV/0!</v>
      </c>
      <c r="AJ27" s="812" t="e">
        <f>Aprekini!AI$200+Aprekini!AI$199*'Jutiguma analize'!$B27</f>
        <v>#DIV/0!</v>
      </c>
      <c r="AK27" s="812" t="e">
        <f>Aprekini!AJ$200+Aprekini!AJ$199*'Jutiguma analize'!$B27</f>
        <v>#DIV/0!</v>
      </c>
    </row>
    <row r="28" spans="1:37" s="259" customFormat="1" ht="12.75" x14ac:dyDescent="0.2">
      <c r="A28" s="389"/>
      <c r="B28" s="813">
        <v>0</v>
      </c>
      <c r="C28" s="812">
        <f>Aprekini!B$200+Aprekini!B$199*'Jutiguma analize'!$B28</f>
        <v>0</v>
      </c>
      <c r="D28" s="812">
        <f>Aprekini!C$200+Aprekini!C$199*'Jutiguma analize'!$B28</f>
        <v>0</v>
      </c>
      <c r="E28" s="812">
        <f>Aprekini!D$200+Aprekini!D$199*'Jutiguma analize'!$B28</f>
        <v>0</v>
      </c>
      <c r="F28" s="812" t="e">
        <f>Aprekini!E$200+Aprekini!E$199*'Jutiguma analize'!$B28</f>
        <v>#DIV/0!</v>
      </c>
      <c r="G28" s="812" t="e">
        <f>Aprekini!F$200+Aprekini!F$199*'Jutiguma analize'!$B28</f>
        <v>#DIV/0!</v>
      </c>
      <c r="H28" s="812" t="e">
        <f>Aprekini!G$200+Aprekini!G$199*'Jutiguma analize'!$B28</f>
        <v>#DIV/0!</v>
      </c>
      <c r="I28" s="812" t="e">
        <f>Aprekini!H$200+Aprekini!H$199*'Jutiguma analize'!$B28</f>
        <v>#DIV/0!</v>
      </c>
      <c r="J28" s="812" t="e">
        <f>Aprekini!I$200+Aprekini!I$199*'Jutiguma analize'!$B28</f>
        <v>#DIV/0!</v>
      </c>
      <c r="K28" s="812" t="e">
        <f>Aprekini!J$200+Aprekini!J$199*'Jutiguma analize'!$B28</f>
        <v>#DIV/0!</v>
      </c>
      <c r="L28" s="812" t="e">
        <f>Aprekini!K$200+Aprekini!K$199*'Jutiguma analize'!$B28</f>
        <v>#DIV/0!</v>
      </c>
      <c r="M28" s="812" t="e">
        <f>Aprekini!L$200+Aprekini!L$199*'Jutiguma analize'!$B28</f>
        <v>#DIV/0!</v>
      </c>
      <c r="N28" s="812" t="e">
        <f>Aprekini!M$200+Aprekini!M$199*'Jutiguma analize'!$B28</f>
        <v>#DIV/0!</v>
      </c>
      <c r="O28" s="812" t="e">
        <f>Aprekini!N$200+Aprekini!N$199*'Jutiguma analize'!$B28</f>
        <v>#DIV/0!</v>
      </c>
      <c r="P28" s="812" t="e">
        <f>Aprekini!O$200+Aprekini!O$199*'Jutiguma analize'!$B28</f>
        <v>#DIV/0!</v>
      </c>
      <c r="Q28" s="812" t="e">
        <f>Aprekini!P$200+Aprekini!P$199*'Jutiguma analize'!$B28</f>
        <v>#DIV/0!</v>
      </c>
      <c r="R28" s="812" t="e">
        <f>Aprekini!Q$200+Aprekini!Q$199*'Jutiguma analize'!$B28</f>
        <v>#DIV/0!</v>
      </c>
      <c r="S28" s="812" t="e">
        <f>Aprekini!R$200+Aprekini!R$199*'Jutiguma analize'!$B28</f>
        <v>#DIV/0!</v>
      </c>
      <c r="T28" s="812" t="e">
        <f>Aprekini!S$200+Aprekini!S$199*'Jutiguma analize'!$B28</f>
        <v>#DIV/0!</v>
      </c>
      <c r="U28" s="812" t="e">
        <f>Aprekini!T$200+Aprekini!T$199*'Jutiguma analize'!$B28</f>
        <v>#DIV/0!</v>
      </c>
      <c r="V28" s="812" t="e">
        <f>Aprekini!U$200+Aprekini!U$199*'Jutiguma analize'!$B28</f>
        <v>#DIV/0!</v>
      </c>
      <c r="W28" s="812" t="e">
        <f>Aprekini!V$200+Aprekini!V$199*'Jutiguma analize'!$B28</f>
        <v>#DIV/0!</v>
      </c>
      <c r="X28" s="812" t="e">
        <f>Aprekini!W$200+Aprekini!W$199*'Jutiguma analize'!$B28</f>
        <v>#DIV/0!</v>
      </c>
      <c r="Y28" s="812" t="e">
        <f>Aprekini!X$200+Aprekini!X$199*'Jutiguma analize'!$B28</f>
        <v>#DIV/0!</v>
      </c>
      <c r="Z28" s="812" t="e">
        <f>Aprekini!Y$200+Aprekini!Y$199*'Jutiguma analize'!$B28</f>
        <v>#DIV/0!</v>
      </c>
      <c r="AA28" s="812" t="e">
        <f>Aprekini!Z$200+Aprekini!Z$199*'Jutiguma analize'!$B28</f>
        <v>#DIV/0!</v>
      </c>
      <c r="AB28" s="812" t="e">
        <f>Aprekini!AA$200+Aprekini!AA$199*'Jutiguma analize'!$B28</f>
        <v>#DIV/0!</v>
      </c>
      <c r="AC28" s="812" t="e">
        <f>Aprekini!AB$200+Aprekini!AB$199*'Jutiguma analize'!$B28</f>
        <v>#DIV/0!</v>
      </c>
      <c r="AD28" s="812" t="e">
        <f>Aprekini!AC$200+Aprekini!AC$199*'Jutiguma analize'!$B28</f>
        <v>#DIV/0!</v>
      </c>
      <c r="AE28" s="812" t="e">
        <f>Aprekini!AD$200+Aprekini!AD$199*'Jutiguma analize'!$B28</f>
        <v>#DIV/0!</v>
      </c>
      <c r="AF28" s="812" t="e">
        <f>Aprekini!AE$200+Aprekini!AE$199*'Jutiguma analize'!$B28</f>
        <v>#DIV/0!</v>
      </c>
      <c r="AG28" s="812" t="e">
        <f>Aprekini!AF$200+Aprekini!AF$199*'Jutiguma analize'!$B28</f>
        <v>#DIV/0!</v>
      </c>
      <c r="AH28" s="812" t="e">
        <f>Aprekini!AG$200+Aprekini!AG$199*'Jutiguma analize'!$B28</f>
        <v>#DIV/0!</v>
      </c>
      <c r="AI28" s="812" t="e">
        <f>Aprekini!AH$200+Aprekini!AH$199*'Jutiguma analize'!$B28</f>
        <v>#DIV/0!</v>
      </c>
      <c r="AJ28" s="812" t="e">
        <f>Aprekini!AI$200+Aprekini!AI$199*'Jutiguma analize'!$B28</f>
        <v>#DIV/0!</v>
      </c>
      <c r="AK28" s="812" t="e">
        <f>Aprekini!AJ$200+Aprekini!AJ$199*'Jutiguma analize'!$B28</f>
        <v>#DIV/0!</v>
      </c>
    </row>
    <row r="29" spans="1:37" s="259" customFormat="1" ht="12.75" x14ac:dyDescent="0.2">
      <c r="A29" s="389"/>
      <c r="B29" s="810">
        <v>-0.01</v>
      </c>
      <c r="C29" s="812">
        <f>Aprekini!B$200+Aprekini!B$199*'Jutiguma analize'!$B29</f>
        <v>0</v>
      </c>
      <c r="D29" s="812">
        <f>Aprekini!C$200+Aprekini!C$199*'Jutiguma analize'!$B29</f>
        <v>0</v>
      </c>
      <c r="E29" s="812">
        <f>Aprekini!D$200+Aprekini!D$199*'Jutiguma analize'!$B29</f>
        <v>0</v>
      </c>
      <c r="F29" s="812" t="e">
        <f>Aprekini!E$200+Aprekini!E$199*'Jutiguma analize'!$B29</f>
        <v>#DIV/0!</v>
      </c>
      <c r="G29" s="812" t="e">
        <f>Aprekini!F$200+Aprekini!F$199*'Jutiguma analize'!$B29</f>
        <v>#DIV/0!</v>
      </c>
      <c r="H29" s="812" t="e">
        <f>Aprekini!G$200+Aprekini!G$199*'Jutiguma analize'!$B29</f>
        <v>#DIV/0!</v>
      </c>
      <c r="I29" s="812" t="e">
        <f>Aprekini!H$200+Aprekini!H$199*'Jutiguma analize'!$B29</f>
        <v>#DIV/0!</v>
      </c>
      <c r="J29" s="812" t="e">
        <f>Aprekini!I$200+Aprekini!I$199*'Jutiguma analize'!$B29</f>
        <v>#DIV/0!</v>
      </c>
      <c r="K29" s="812" t="e">
        <f>Aprekini!J$200+Aprekini!J$199*'Jutiguma analize'!$B29</f>
        <v>#DIV/0!</v>
      </c>
      <c r="L29" s="812" t="e">
        <f>Aprekini!K$200+Aprekini!K$199*'Jutiguma analize'!$B29</f>
        <v>#DIV/0!</v>
      </c>
      <c r="M29" s="812" t="e">
        <f>Aprekini!L$200+Aprekini!L$199*'Jutiguma analize'!$B29</f>
        <v>#DIV/0!</v>
      </c>
      <c r="N29" s="812" t="e">
        <f>Aprekini!M$200+Aprekini!M$199*'Jutiguma analize'!$B29</f>
        <v>#DIV/0!</v>
      </c>
      <c r="O29" s="812" t="e">
        <f>Aprekini!N$200+Aprekini!N$199*'Jutiguma analize'!$B29</f>
        <v>#DIV/0!</v>
      </c>
      <c r="P29" s="812" t="e">
        <f>Aprekini!O$200+Aprekini!O$199*'Jutiguma analize'!$B29</f>
        <v>#DIV/0!</v>
      </c>
      <c r="Q29" s="812" t="e">
        <f>Aprekini!P$200+Aprekini!P$199*'Jutiguma analize'!$B29</f>
        <v>#DIV/0!</v>
      </c>
      <c r="R29" s="812" t="e">
        <f>Aprekini!Q$200+Aprekini!Q$199*'Jutiguma analize'!$B29</f>
        <v>#DIV/0!</v>
      </c>
      <c r="S29" s="812" t="e">
        <f>Aprekini!R$200+Aprekini!R$199*'Jutiguma analize'!$B29</f>
        <v>#DIV/0!</v>
      </c>
      <c r="T29" s="812" t="e">
        <f>Aprekini!S$200+Aprekini!S$199*'Jutiguma analize'!$B29</f>
        <v>#DIV/0!</v>
      </c>
      <c r="U29" s="812" t="e">
        <f>Aprekini!T$200+Aprekini!T$199*'Jutiguma analize'!$B29</f>
        <v>#DIV/0!</v>
      </c>
      <c r="V29" s="812" t="e">
        <f>Aprekini!U$200+Aprekini!U$199*'Jutiguma analize'!$B29</f>
        <v>#DIV/0!</v>
      </c>
      <c r="W29" s="812" t="e">
        <f>Aprekini!V$200+Aprekini!V$199*'Jutiguma analize'!$B29</f>
        <v>#DIV/0!</v>
      </c>
      <c r="X29" s="812" t="e">
        <f>Aprekini!W$200+Aprekini!W$199*'Jutiguma analize'!$B29</f>
        <v>#DIV/0!</v>
      </c>
      <c r="Y29" s="812" t="e">
        <f>Aprekini!X$200+Aprekini!X$199*'Jutiguma analize'!$B29</f>
        <v>#DIV/0!</v>
      </c>
      <c r="Z29" s="812" t="e">
        <f>Aprekini!Y$200+Aprekini!Y$199*'Jutiguma analize'!$B29</f>
        <v>#DIV/0!</v>
      </c>
      <c r="AA29" s="812" t="e">
        <f>Aprekini!Z$200+Aprekini!Z$199*'Jutiguma analize'!$B29</f>
        <v>#DIV/0!</v>
      </c>
      <c r="AB29" s="812" t="e">
        <f>Aprekini!AA$200+Aprekini!AA$199*'Jutiguma analize'!$B29</f>
        <v>#DIV/0!</v>
      </c>
      <c r="AC29" s="812" t="e">
        <f>Aprekini!AB$200+Aprekini!AB$199*'Jutiguma analize'!$B29</f>
        <v>#DIV/0!</v>
      </c>
      <c r="AD29" s="812" t="e">
        <f>Aprekini!AC$200+Aprekini!AC$199*'Jutiguma analize'!$B29</f>
        <v>#DIV/0!</v>
      </c>
      <c r="AE29" s="812" t="e">
        <f>Aprekini!AD$200+Aprekini!AD$199*'Jutiguma analize'!$B29</f>
        <v>#DIV/0!</v>
      </c>
      <c r="AF29" s="812" t="e">
        <f>Aprekini!AE$200+Aprekini!AE$199*'Jutiguma analize'!$B29</f>
        <v>#DIV/0!</v>
      </c>
      <c r="AG29" s="812" t="e">
        <f>Aprekini!AF$200+Aprekini!AF$199*'Jutiguma analize'!$B29</f>
        <v>#DIV/0!</v>
      </c>
      <c r="AH29" s="812" t="e">
        <f>Aprekini!AG$200+Aprekini!AG$199*'Jutiguma analize'!$B29</f>
        <v>#DIV/0!</v>
      </c>
      <c r="AI29" s="812" t="e">
        <f>Aprekini!AH$200+Aprekini!AH$199*'Jutiguma analize'!$B29</f>
        <v>#DIV/0!</v>
      </c>
      <c r="AJ29" s="812" t="e">
        <f>Aprekini!AI$200+Aprekini!AI$199*'Jutiguma analize'!$B29</f>
        <v>#DIV/0!</v>
      </c>
      <c r="AK29" s="812" t="e">
        <f>Aprekini!AJ$200+Aprekini!AJ$199*'Jutiguma analize'!$B29</f>
        <v>#DIV/0!</v>
      </c>
    </row>
    <row r="30" spans="1:37" s="259" customFormat="1" ht="12.75" x14ac:dyDescent="0.2">
      <c r="A30" s="389"/>
      <c r="B30" s="389"/>
      <c r="C30" s="812"/>
      <c r="D30" s="296"/>
      <c r="E30" s="296"/>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row>
    <row r="31" spans="1:37" s="259" customFormat="1" ht="12" customHeight="1" x14ac:dyDescent="0.2">
      <c r="A31" s="389" t="s">
        <v>591</v>
      </c>
      <c r="B31" s="810"/>
      <c r="C31" s="812"/>
      <c r="D31" s="812"/>
      <c r="E31" s="812"/>
      <c r="F31" s="812"/>
      <c r="G31" s="812"/>
      <c r="H31" s="812"/>
      <c r="I31" s="812"/>
      <c r="J31" s="812"/>
      <c r="K31" s="812"/>
      <c r="L31" s="812"/>
      <c r="M31" s="812"/>
      <c r="N31" s="812"/>
      <c r="O31" s="812"/>
      <c r="P31" s="812"/>
      <c r="Q31" s="812"/>
      <c r="R31" s="812"/>
      <c r="S31" s="812"/>
      <c r="T31" s="812"/>
      <c r="U31" s="812"/>
      <c r="V31" s="812"/>
      <c r="W31" s="812"/>
      <c r="X31" s="812"/>
      <c r="Y31" s="812"/>
      <c r="Z31" s="812"/>
      <c r="AA31" s="812"/>
      <c r="AB31" s="812"/>
      <c r="AC31" s="812"/>
      <c r="AD31" s="812"/>
      <c r="AE31" s="812"/>
      <c r="AF31" s="812"/>
      <c r="AG31" s="812"/>
      <c r="AH31" s="812"/>
      <c r="AI31" s="812"/>
      <c r="AJ31" s="812"/>
      <c r="AK31" s="812"/>
    </row>
    <row r="32" spans="1:37" s="259" customFormat="1" ht="12.75" x14ac:dyDescent="0.2">
      <c r="A32" s="389"/>
      <c r="B32" s="810">
        <v>0.01</v>
      </c>
      <c r="C32" s="812" t="e">
        <f>Aprekini!B$253+Aprekini!B$252*'Jutiguma analize'!$B32</f>
        <v>#DIV/0!</v>
      </c>
      <c r="D32" s="812" t="e">
        <f>Aprekini!C$253+Aprekini!C$252*'Jutiguma analize'!$B32</f>
        <v>#DIV/0!</v>
      </c>
      <c r="E32" s="812" t="e">
        <f>Aprekini!D$253+Aprekini!D$252*'Jutiguma analize'!$B32</f>
        <v>#DIV/0!</v>
      </c>
      <c r="F32" s="812" t="e">
        <f>Aprekini!E$253+Aprekini!E$252*'Jutiguma analize'!$B32</f>
        <v>#DIV/0!</v>
      </c>
      <c r="G32" s="812" t="e">
        <f>Aprekini!F$253+Aprekini!F$252*'Jutiguma analize'!$B32</f>
        <v>#DIV/0!</v>
      </c>
      <c r="H32" s="812" t="e">
        <f>Aprekini!G$253+Aprekini!G$252*'Jutiguma analize'!$B32</f>
        <v>#DIV/0!</v>
      </c>
      <c r="I32" s="812" t="e">
        <f>Aprekini!H$253+Aprekini!H$252*'Jutiguma analize'!$B32</f>
        <v>#DIV/0!</v>
      </c>
      <c r="J32" s="812" t="e">
        <f>Aprekini!I$253+Aprekini!I$252*'Jutiguma analize'!$B32</f>
        <v>#DIV/0!</v>
      </c>
      <c r="K32" s="812" t="e">
        <f>Aprekini!J$253+Aprekini!J$252*'Jutiguma analize'!$B32</f>
        <v>#DIV/0!</v>
      </c>
      <c r="L32" s="812" t="e">
        <f>Aprekini!K$253+Aprekini!K$252*'Jutiguma analize'!$B32</f>
        <v>#DIV/0!</v>
      </c>
      <c r="M32" s="812" t="e">
        <f>Aprekini!L$253+Aprekini!L$252*'Jutiguma analize'!$B32</f>
        <v>#DIV/0!</v>
      </c>
      <c r="N32" s="812" t="e">
        <f>Aprekini!M$253+Aprekini!M$252*'Jutiguma analize'!$B32</f>
        <v>#DIV/0!</v>
      </c>
      <c r="O32" s="812" t="e">
        <f>Aprekini!N$253+Aprekini!N$252*'Jutiguma analize'!$B32</f>
        <v>#DIV/0!</v>
      </c>
      <c r="P32" s="812" t="e">
        <f>Aprekini!O$253+Aprekini!O$252*'Jutiguma analize'!$B32</f>
        <v>#DIV/0!</v>
      </c>
      <c r="Q32" s="812" t="e">
        <f>Aprekini!P$253+Aprekini!P$252*'Jutiguma analize'!$B32</f>
        <v>#DIV/0!</v>
      </c>
      <c r="R32" s="812" t="e">
        <f>Aprekini!Q$253+Aprekini!Q$252*'Jutiguma analize'!$B32</f>
        <v>#DIV/0!</v>
      </c>
      <c r="S32" s="812" t="e">
        <f>Aprekini!R$253+Aprekini!R$252*'Jutiguma analize'!$B32</f>
        <v>#DIV/0!</v>
      </c>
      <c r="T32" s="812" t="e">
        <f>Aprekini!S$253+Aprekini!S$252*'Jutiguma analize'!$B32</f>
        <v>#DIV/0!</v>
      </c>
      <c r="U32" s="812" t="e">
        <f>Aprekini!T$253+Aprekini!T$252*'Jutiguma analize'!$B32</f>
        <v>#DIV/0!</v>
      </c>
      <c r="V32" s="812" t="e">
        <f>Aprekini!U$253+Aprekini!U$252*'Jutiguma analize'!$B32</f>
        <v>#DIV/0!</v>
      </c>
      <c r="W32" s="812" t="e">
        <f>Aprekini!V$253+Aprekini!V$252*'Jutiguma analize'!$B32</f>
        <v>#DIV/0!</v>
      </c>
      <c r="X32" s="812" t="e">
        <f>Aprekini!W$253+Aprekini!W$252*'Jutiguma analize'!$B32</f>
        <v>#DIV/0!</v>
      </c>
      <c r="Y32" s="812" t="e">
        <f>Aprekini!X$253+Aprekini!X$252*'Jutiguma analize'!$B32</f>
        <v>#DIV/0!</v>
      </c>
      <c r="Z32" s="812" t="e">
        <f>Aprekini!Y$253+Aprekini!Y$252*'Jutiguma analize'!$B32</f>
        <v>#DIV/0!</v>
      </c>
      <c r="AA32" s="812" t="e">
        <f>Aprekini!Z$253+Aprekini!Z$252*'Jutiguma analize'!$B32</f>
        <v>#DIV/0!</v>
      </c>
      <c r="AB32" s="812" t="e">
        <f>Aprekini!AA$253+Aprekini!AA$252*'Jutiguma analize'!$B32</f>
        <v>#DIV/0!</v>
      </c>
      <c r="AC32" s="812" t="e">
        <f>Aprekini!AB$253+Aprekini!AB$252*'Jutiguma analize'!$B32</f>
        <v>#DIV/0!</v>
      </c>
      <c r="AD32" s="812" t="e">
        <f>Aprekini!AC$253+Aprekini!AC$252*'Jutiguma analize'!$B32</f>
        <v>#DIV/0!</v>
      </c>
      <c r="AE32" s="812" t="e">
        <f>Aprekini!AD$253+Aprekini!AD$252*'Jutiguma analize'!$B32</f>
        <v>#DIV/0!</v>
      </c>
      <c r="AF32" s="812" t="e">
        <f>Aprekini!AE$253+Aprekini!AE$252*'Jutiguma analize'!$B32</f>
        <v>#DIV/0!</v>
      </c>
      <c r="AG32" s="812" t="e">
        <f>Aprekini!AF$253+Aprekini!AF$252*'Jutiguma analize'!$B32</f>
        <v>#DIV/0!</v>
      </c>
      <c r="AH32" s="812" t="e">
        <f>Aprekini!AG$253+Aprekini!AG$252*'Jutiguma analize'!$B32</f>
        <v>#DIV/0!</v>
      </c>
      <c r="AI32" s="812" t="e">
        <f>Aprekini!AH$253+Aprekini!AH$252*'Jutiguma analize'!$B32</f>
        <v>#DIV/0!</v>
      </c>
      <c r="AJ32" s="812" t="e">
        <f>Aprekini!AI$253+Aprekini!AI$252*'Jutiguma analize'!$B32</f>
        <v>#DIV/0!</v>
      </c>
      <c r="AK32" s="812" t="e">
        <f>Aprekini!AJ$253+Aprekini!AJ$252*'Jutiguma analize'!$B32</f>
        <v>#DIV/0!</v>
      </c>
    </row>
    <row r="33" spans="1:37" s="259" customFormat="1" ht="12.75" x14ac:dyDescent="0.2">
      <c r="A33" s="389"/>
      <c r="B33" s="813">
        <v>0</v>
      </c>
      <c r="C33" s="812" t="e">
        <f>Aprekini!B$253+Aprekini!B$252*'Jutiguma analize'!$B33</f>
        <v>#DIV/0!</v>
      </c>
      <c r="D33" s="812" t="e">
        <f>Aprekini!C$253+Aprekini!C$252*'Jutiguma analize'!$B33</f>
        <v>#DIV/0!</v>
      </c>
      <c r="E33" s="812" t="e">
        <f>Aprekini!D$253+Aprekini!D$252*'Jutiguma analize'!$B33</f>
        <v>#DIV/0!</v>
      </c>
      <c r="F33" s="812" t="e">
        <f>Aprekini!E$253+Aprekini!E$252*'Jutiguma analize'!$B33</f>
        <v>#DIV/0!</v>
      </c>
      <c r="G33" s="812" t="e">
        <f>Aprekini!F$253+Aprekini!F$252*'Jutiguma analize'!$B33</f>
        <v>#DIV/0!</v>
      </c>
      <c r="H33" s="812" t="e">
        <f>Aprekini!G$253+Aprekini!G$252*'Jutiguma analize'!$B33</f>
        <v>#DIV/0!</v>
      </c>
      <c r="I33" s="812" t="e">
        <f>Aprekini!H$253+Aprekini!H$252*'Jutiguma analize'!$B33</f>
        <v>#DIV/0!</v>
      </c>
      <c r="J33" s="812" t="e">
        <f>Aprekini!I$253+Aprekini!I$252*'Jutiguma analize'!$B33</f>
        <v>#DIV/0!</v>
      </c>
      <c r="K33" s="812" t="e">
        <f>Aprekini!J$253+Aprekini!J$252*'Jutiguma analize'!$B33</f>
        <v>#DIV/0!</v>
      </c>
      <c r="L33" s="812" t="e">
        <f>Aprekini!K$253+Aprekini!K$252*'Jutiguma analize'!$B33</f>
        <v>#DIV/0!</v>
      </c>
      <c r="M33" s="812" t="e">
        <f>Aprekini!L$253+Aprekini!L$252*'Jutiguma analize'!$B33</f>
        <v>#DIV/0!</v>
      </c>
      <c r="N33" s="812" t="e">
        <f>Aprekini!M$253+Aprekini!M$252*'Jutiguma analize'!$B33</f>
        <v>#DIV/0!</v>
      </c>
      <c r="O33" s="812" t="e">
        <f>Aprekini!N$253+Aprekini!N$252*'Jutiguma analize'!$B33</f>
        <v>#DIV/0!</v>
      </c>
      <c r="P33" s="812" t="e">
        <f>Aprekini!O$253+Aprekini!O$252*'Jutiguma analize'!$B33</f>
        <v>#DIV/0!</v>
      </c>
      <c r="Q33" s="812" t="e">
        <f>Aprekini!P$253+Aprekini!P$252*'Jutiguma analize'!$B33</f>
        <v>#DIV/0!</v>
      </c>
      <c r="R33" s="812" t="e">
        <f>Aprekini!Q$253+Aprekini!Q$252*'Jutiguma analize'!$B33</f>
        <v>#DIV/0!</v>
      </c>
      <c r="S33" s="812" t="e">
        <f>Aprekini!R$253+Aprekini!R$252*'Jutiguma analize'!$B33</f>
        <v>#DIV/0!</v>
      </c>
      <c r="T33" s="812" t="e">
        <f>Aprekini!S$253+Aprekini!S$252*'Jutiguma analize'!$B33</f>
        <v>#DIV/0!</v>
      </c>
      <c r="U33" s="812" t="e">
        <f>Aprekini!T$253+Aprekini!T$252*'Jutiguma analize'!$B33</f>
        <v>#DIV/0!</v>
      </c>
      <c r="V33" s="812" t="e">
        <f>Aprekini!U$253+Aprekini!U$252*'Jutiguma analize'!$B33</f>
        <v>#DIV/0!</v>
      </c>
      <c r="W33" s="812" t="e">
        <f>Aprekini!V$253+Aprekini!V$252*'Jutiguma analize'!$B33</f>
        <v>#DIV/0!</v>
      </c>
      <c r="X33" s="812" t="e">
        <f>Aprekini!W$253+Aprekini!W$252*'Jutiguma analize'!$B33</f>
        <v>#DIV/0!</v>
      </c>
      <c r="Y33" s="812" t="e">
        <f>Aprekini!X$253+Aprekini!X$252*'Jutiguma analize'!$B33</f>
        <v>#DIV/0!</v>
      </c>
      <c r="Z33" s="812" t="e">
        <f>Aprekini!Y$253+Aprekini!Y$252*'Jutiguma analize'!$B33</f>
        <v>#DIV/0!</v>
      </c>
      <c r="AA33" s="812" t="e">
        <f>Aprekini!Z$253+Aprekini!Z$252*'Jutiguma analize'!$B33</f>
        <v>#DIV/0!</v>
      </c>
      <c r="AB33" s="812" t="e">
        <f>Aprekini!AA$253+Aprekini!AA$252*'Jutiguma analize'!$B33</f>
        <v>#DIV/0!</v>
      </c>
      <c r="AC33" s="812" t="e">
        <f>Aprekini!AB$253+Aprekini!AB$252*'Jutiguma analize'!$B33</f>
        <v>#DIV/0!</v>
      </c>
      <c r="AD33" s="812" t="e">
        <f>Aprekini!AC$253+Aprekini!AC$252*'Jutiguma analize'!$B33</f>
        <v>#DIV/0!</v>
      </c>
      <c r="AE33" s="812" t="e">
        <f>Aprekini!AD$253+Aprekini!AD$252*'Jutiguma analize'!$B33</f>
        <v>#DIV/0!</v>
      </c>
      <c r="AF33" s="812" t="e">
        <f>Aprekini!AE$253+Aprekini!AE$252*'Jutiguma analize'!$B33</f>
        <v>#DIV/0!</v>
      </c>
      <c r="AG33" s="812" t="e">
        <f>Aprekini!AF$253+Aprekini!AF$252*'Jutiguma analize'!$B33</f>
        <v>#DIV/0!</v>
      </c>
      <c r="AH33" s="812" t="e">
        <f>Aprekini!AG$253+Aprekini!AG$252*'Jutiguma analize'!$B33</f>
        <v>#DIV/0!</v>
      </c>
      <c r="AI33" s="812" t="e">
        <f>Aprekini!AH$253+Aprekini!AH$252*'Jutiguma analize'!$B33</f>
        <v>#DIV/0!</v>
      </c>
      <c r="AJ33" s="812" t="e">
        <f>Aprekini!AI$253+Aprekini!AI$252*'Jutiguma analize'!$B33</f>
        <v>#DIV/0!</v>
      </c>
      <c r="AK33" s="812" t="e">
        <f>Aprekini!AJ$253+Aprekini!AJ$252*'Jutiguma analize'!$B33</f>
        <v>#DIV/0!</v>
      </c>
    </row>
    <row r="34" spans="1:37" s="259" customFormat="1" ht="12.75" x14ac:dyDescent="0.2">
      <c r="A34" s="389"/>
      <c r="B34" s="810">
        <v>-0.01</v>
      </c>
      <c r="C34" s="812" t="e">
        <f>Aprekini!B$253+Aprekini!B$252*'Jutiguma analize'!$B34</f>
        <v>#DIV/0!</v>
      </c>
      <c r="D34" s="812" t="e">
        <f>Aprekini!C$253+Aprekini!C$252*'Jutiguma analize'!$B34</f>
        <v>#DIV/0!</v>
      </c>
      <c r="E34" s="812" t="e">
        <f>Aprekini!D$253+Aprekini!D$252*'Jutiguma analize'!$B34</f>
        <v>#DIV/0!</v>
      </c>
      <c r="F34" s="812" t="e">
        <f>Aprekini!E$253+Aprekini!E$252*'Jutiguma analize'!$B34</f>
        <v>#DIV/0!</v>
      </c>
      <c r="G34" s="812" t="e">
        <f>Aprekini!F$253+Aprekini!F$252*'Jutiguma analize'!$B34</f>
        <v>#DIV/0!</v>
      </c>
      <c r="H34" s="812" t="e">
        <f>Aprekini!G$253+Aprekini!G$252*'Jutiguma analize'!$B34</f>
        <v>#DIV/0!</v>
      </c>
      <c r="I34" s="812" t="e">
        <f>Aprekini!H$253+Aprekini!H$252*'Jutiguma analize'!$B34</f>
        <v>#DIV/0!</v>
      </c>
      <c r="J34" s="812" t="e">
        <f>Aprekini!I$253+Aprekini!I$252*'Jutiguma analize'!$B34</f>
        <v>#DIV/0!</v>
      </c>
      <c r="K34" s="812" t="e">
        <f>Aprekini!J$253+Aprekini!J$252*'Jutiguma analize'!$B34</f>
        <v>#DIV/0!</v>
      </c>
      <c r="L34" s="812" t="e">
        <f>Aprekini!K$253+Aprekini!K$252*'Jutiguma analize'!$B34</f>
        <v>#DIV/0!</v>
      </c>
      <c r="M34" s="812" t="e">
        <f>Aprekini!L$253+Aprekini!L$252*'Jutiguma analize'!$B34</f>
        <v>#DIV/0!</v>
      </c>
      <c r="N34" s="812" t="e">
        <f>Aprekini!M$253+Aprekini!M$252*'Jutiguma analize'!$B34</f>
        <v>#DIV/0!</v>
      </c>
      <c r="O34" s="812" t="e">
        <f>Aprekini!N$253+Aprekini!N$252*'Jutiguma analize'!$B34</f>
        <v>#DIV/0!</v>
      </c>
      <c r="P34" s="812" t="e">
        <f>Aprekini!O$253+Aprekini!O$252*'Jutiguma analize'!$B34</f>
        <v>#DIV/0!</v>
      </c>
      <c r="Q34" s="812" t="e">
        <f>Aprekini!P$253+Aprekini!P$252*'Jutiguma analize'!$B34</f>
        <v>#DIV/0!</v>
      </c>
      <c r="R34" s="812" t="e">
        <f>Aprekini!Q$253+Aprekini!Q$252*'Jutiguma analize'!$B34</f>
        <v>#DIV/0!</v>
      </c>
      <c r="S34" s="812" t="e">
        <f>Aprekini!R$253+Aprekini!R$252*'Jutiguma analize'!$B34</f>
        <v>#DIV/0!</v>
      </c>
      <c r="T34" s="812" t="e">
        <f>Aprekini!S$253+Aprekini!S$252*'Jutiguma analize'!$B34</f>
        <v>#DIV/0!</v>
      </c>
      <c r="U34" s="812" t="e">
        <f>Aprekini!T$253+Aprekini!T$252*'Jutiguma analize'!$B34</f>
        <v>#DIV/0!</v>
      </c>
      <c r="V34" s="812" t="e">
        <f>Aprekini!U$253+Aprekini!U$252*'Jutiguma analize'!$B34</f>
        <v>#DIV/0!</v>
      </c>
      <c r="W34" s="812" t="e">
        <f>Aprekini!V$253+Aprekini!V$252*'Jutiguma analize'!$B34</f>
        <v>#DIV/0!</v>
      </c>
      <c r="X34" s="812" t="e">
        <f>Aprekini!W$253+Aprekini!W$252*'Jutiguma analize'!$B34</f>
        <v>#DIV/0!</v>
      </c>
      <c r="Y34" s="812" t="e">
        <f>Aprekini!X$253+Aprekini!X$252*'Jutiguma analize'!$B34</f>
        <v>#DIV/0!</v>
      </c>
      <c r="Z34" s="812" t="e">
        <f>Aprekini!Y$253+Aprekini!Y$252*'Jutiguma analize'!$B34</f>
        <v>#DIV/0!</v>
      </c>
      <c r="AA34" s="812" t="e">
        <f>Aprekini!Z$253+Aprekini!Z$252*'Jutiguma analize'!$B34</f>
        <v>#DIV/0!</v>
      </c>
      <c r="AB34" s="812" t="e">
        <f>Aprekini!AA$253+Aprekini!AA$252*'Jutiguma analize'!$B34</f>
        <v>#DIV/0!</v>
      </c>
      <c r="AC34" s="812" t="e">
        <f>Aprekini!AB$253+Aprekini!AB$252*'Jutiguma analize'!$B34</f>
        <v>#DIV/0!</v>
      </c>
      <c r="AD34" s="812" t="e">
        <f>Aprekini!AC$253+Aprekini!AC$252*'Jutiguma analize'!$B34</f>
        <v>#DIV/0!</v>
      </c>
      <c r="AE34" s="812" t="e">
        <f>Aprekini!AD$253+Aprekini!AD$252*'Jutiguma analize'!$B34</f>
        <v>#DIV/0!</v>
      </c>
      <c r="AF34" s="812" t="e">
        <f>Aprekini!AE$253+Aprekini!AE$252*'Jutiguma analize'!$B34</f>
        <v>#DIV/0!</v>
      </c>
      <c r="AG34" s="812" t="e">
        <f>Aprekini!AF$253+Aprekini!AF$252*'Jutiguma analize'!$B34</f>
        <v>#DIV/0!</v>
      </c>
      <c r="AH34" s="812" t="e">
        <f>Aprekini!AG$253+Aprekini!AG$252*'Jutiguma analize'!$B34</f>
        <v>#DIV/0!</v>
      </c>
      <c r="AI34" s="812" t="e">
        <f>Aprekini!AH$253+Aprekini!AH$252*'Jutiguma analize'!$B34</f>
        <v>#DIV/0!</v>
      </c>
      <c r="AJ34" s="812" t="e">
        <f>Aprekini!AI$253+Aprekini!AI$252*'Jutiguma analize'!$B34</f>
        <v>#DIV/0!</v>
      </c>
      <c r="AK34" s="812" t="e">
        <f>Aprekini!AJ$253+Aprekini!AJ$252*'Jutiguma analize'!$B34</f>
        <v>#DIV/0!</v>
      </c>
    </row>
    <row r="35" spans="1:37" s="259" customFormat="1" ht="12.75" x14ac:dyDescent="0.2">
      <c r="A35" s="389"/>
      <c r="B35" s="389"/>
      <c r="C35" s="812"/>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row>
    <row r="36" spans="1:37" s="259" customFormat="1" ht="13.5" x14ac:dyDescent="0.25">
      <c r="A36" s="814" t="s">
        <v>593</v>
      </c>
      <c r="B36" s="389"/>
      <c r="C36" s="812"/>
      <c r="D36" s="296"/>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row>
    <row r="37" spans="1:37" s="259" customFormat="1" ht="12.75" x14ac:dyDescent="0.2">
      <c r="A37" s="389" t="s">
        <v>590</v>
      </c>
      <c r="B37" s="810"/>
      <c r="C37" s="812"/>
      <c r="D37" s="812"/>
      <c r="E37" s="812"/>
      <c r="F37" s="812"/>
      <c r="G37" s="812"/>
      <c r="H37" s="812"/>
      <c r="I37" s="812"/>
      <c r="J37" s="812"/>
      <c r="K37" s="812"/>
      <c r="L37" s="812"/>
      <c r="M37" s="812"/>
      <c r="N37" s="812"/>
      <c r="O37" s="812"/>
      <c r="P37" s="812"/>
      <c r="Q37" s="812"/>
      <c r="R37" s="812"/>
      <c r="S37" s="812"/>
      <c r="T37" s="812"/>
      <c r="U37" s="812"/>
      <c r="V37" s="812"/>
      <c r="W37" s="812"/>
      <c r="X37" s="812"/>
      <c r="Y37" s="812"/>
      <c r="Z37" s="812"/>
      <c r="AA37" s="812"/>
      <c r="AB37" s="812"/>
      <c r="AC37" s="812"/>
      <c r="AD37" s="812"/>
      <c r="AE37" s="812"/>
      <c r="AF37" s="812"/>
      <c r="AG37" s="812"/>
      <c r="AH37" s="812"/>
      <c r="AI37" s="812"/>
      <c r="AJ37" s="812"/>
      <c r="AK37" s="812"/>
    </row>
    <row r="38" spans="1:37" s="259" customFormat="1" ht="12.75" x14ac:dyDescent="0.2">
      <c r="A38" s="389"/>
      <c r="B38" s="810">
        <v>0.01</v>
      </c>
      <c r="C38" s="812">
        <f>Aprekini!B$200+Aprekini!B$198*'Jutiguma analize'!$B38</f>
        <v>0</v>
      </c>
      <c r="D38" s="812">
        <f>Aprekini!C$200+Aprekini!C$198*'Jutiguma analize'!$B38</f>
        <v>0</v>
      </c>
      <c r="E38" s="812">
        <f>Aprekini!D$200+Aprekini!D$198*'Jutiguma analize'!$B38</f>
        <v>0</v>
      </c>
      <c r="F38" s="812" t="e">
        <f>Aprekini!E$200+Aprekini!E$198*'Jutiguma analize'!$B38</f>
        <v>#DIV/0!</v>
      </c>
      <c r="G38" s="812" t="e">
        <f>Aprekini!F$200+Aprekini!F$198*'Jutiguma analize'!$B38</f>
        <v>#DIV/0!</v>
      </c>
      <c r="H38" s="812" t="e">
        <f>Aprekini!G$200+Aprekini!G$198*'Jutiguma analize'!$B38</f>
        <v>#DIV/0!</v>
      </c>
      <c r="I38" s="812" t="e">
        <f>Aprekini!H$200+Aprekini!H$198*'Jutiguma analize'!$B38</f>
        <v>#DIV/0!</v>
      </c>
      <c r="J38" s="812" t="e">
        <f>Aprekini!I$200+Aprekini!I$198*'Jutiguma analize'!$B38</f>
        <v>#DIV/0!</v>
      </c>
      <c r="K38" s="812" t="e">
        <f>Aprekini!J$200+Aprekini!J$198*'Jutiguma analize'!$B38</f>
        <v>#DIV/0!</v>
      </c>
      <c r="L38" s="812" t="e">
        <f>Aprekini!K$200+Aprekini!K$198*'Jutiguma analize'!$B38</f>
        <v>#DIV/0!</v>
      </c>
      <c r="M38" s="812" t="e">
        <f>Aprekini!L$200+Aprekini!L$198*'Jutiguma analize'!$B38</f>
        <v>#DIV/0!</v>
      </c>
      <c r="N38" s="812" t="e">
        <f>Aprekini!M$200+Aprekini!M$198*'Jutiguma analize'!$B38</f>
        <v>#DIV/0!</v>
      </c>
      <c r="O38" s="812" t="e">
        <f>Aprekini!N$200+Aprekini!N$198*'Jutiguma analize'!$B38</f>
        <v>#DIV/0!</v>
      </c>
      <c r="P38" s="812" t="e">
        <f>Aprekini!O$200+Aprekini!O$198*'Jutiguma analize'!$B38</f>
        <v>#DIV/0!</v>
      </c>
      <c r="Q38" s="812" t="e">
        <f>Aprekini!P$200+Aprekini!P$198*'Jutiguma analize'!$B38</f>
        <v>#DIV/0!</v>
      </c>
      <c r="R38" s="812" t="e">
        <f>Aprekini!Q$200+Aprekini!Q$198*'Jutiguma analize'!$B38</f>
        <v>#DIV/0!</v>
      </c>
      <c r="S38" s="812" t="e">
        <f>Aprekini!R$200+Aprekini!R$198*'Jutiguma analize'!$B38</f>
        <v>#DIV/0!</v>
      </c>
      <c r="T38" s="812" t="e">
        <f>Aprekini!S$200+Aprekini!S$198*'Jutiguma analize'!$B38</f>
        <v>#DIV/0!</v>
      </c>
      <c r="U38" s="812" t="e">
        <f>Aprekini!T$200+Aprekini!T$198*'Jutiguma analize'!$B38</f>
        <v>#DIV/0!</v>
      </c>
      <c r="V38" s="812" t="e">
        <f>Aprekini!U$200+Aprekini!U$198*'Jutiguma analize'!$B38</f>
        <v>#DIV/0!</v>
      </c>
      <c r="W38" s="812" t="e">
        <f>Aprekini!V$200+Aprekini!V$198*'Jutiguma analize'!$B38</f>
        <v>#DIV/0!</v>
      </c>
      <c r="X38" s="812" t="e">
        <f>Aprekini!W$200+Aprekini!W$198*'Jutiguma analize'!$B38</f>
        <v>#DIV/0!</v>
      </c>
      <c r="Y38" s="812" t="e">
        <f>Aprekini!X$200+Aprekini!X$198*'Jutiguma analize'!$B38</f>
        <v>#DIV/0!</v>
      </c>
      <c r="Z38" s="812" t="e">
        <f>Aprekini!Y$200+Aprekini!Y$198*'Jutiguma analize'!$B38</f>
        <v>#DIV/0!</v>
      </c>
      <c r="AA38" s="812" t="e">
        <f>Aprekini!Z$200+Aprekini!Z$198*'Jutiguma analize'!$B38</f>
        <v>#DIV/0!</v>
      </c>
      <c r="AB38" s="812" t="e">
        <f>Aprekini!AA$200+Aprekini!AA$198*'Jutiguma analize'!$B38</f>
        <v>#DIV/0!</v>
      </c>
      <c r="AC38" s="812" t="e">
        <f>Aprekini!AB$200+Aprekini!AB$198*'Jutiguma analize'!$B38</f>
        <v>#DIV/0!</v>
      </c>
      <c r="AD38" s="812" t="e">
        <f>Aprekini!AC$200+Aprekini!AC$198*'Jutiguma analize'!$B38</f>
        <v>#DIV/0!</v>
      </c>
      <c r="AE38" s="812" t="e">
        <f>Aprekini!AD$200+Aprekini!AD$198*'Jutiguma analize'!$B38</f>
        <v>#DIV/0!</v>
      </c>
      <c r="AF38" s="812" t="e">
        <f>Aprekini!AE$200+Aprekini!AE$198*'Jutiguma analize'!$B38</f>
        <v>#DIV/0!</v>
      </c>
      <c r="AG38" s="812" t="e">
        <f>Aprekini!AF$200+Aprekini!AF$198*'Jutiguma analize'!$B38</f>
        <v>#DIV/0!</v>
      </c>
      <c r="AH38" s="812" t="e">
        <f>Aprekini!AG$200+Aprekini!AG$198*'Jutiguma analize'!$B38</f>
        <v>#DIV/0!</v>
      </c>
      <c r="AI38" s="812" t="e">
        <f>Aprekini!AH$200+Aprekini!AH$198*'Jutiguma analize'!$B38</f>
        <v>#DIV/0!</v>
      </c>
      <c r="AJ38" s="812" t="e">
        <f>Aprekini!AI$200+Aprekini!AI$198*'Jutiguma analize'!$B38</f>
        <v>#DIV/0!</v>
      </c>
      <c r="AK38" s="812" t="e">
        <f>Aprekini!AJ$200+Aprekini!AJ$198*'Jutiguma analize'!$B38</f>
        <v>#DIV/0!</v>
      </c>
    </row>
    <row r="39" spans="1:37" s="259" customFormat="1" ht="12.75" x14ac:dyDescent="0.2">
      <c r="A39" s="389"/>
      <c r="B39" s="813">
        <v>0</v>
      </c>
      <c r="C39" s="812">
        <f>Aprekini!B$200+Aprekini!B$198*'Jutiguma analize'!$B39</f>
        <v>0</v>
      </c>
      <c r="D39" s="812">
        <f>Aprekini!C$200+Aprekini!C$198*'Jutiguma analize'!$B39</f>
        <v>0</v>
      </c>
      <c r="E39" s="812">
        <f>Aprekini!D$200+Aprekini!D$198*'Jutiguma analize'!$B39</f>
        <v>0</v>
      </c>
      <c r="F39" s="812" t="e">
        <f>Aprekini!E$200+Aprekini!E$198*'Jutiguma analize'!$B39</f>
        <v>#DIV/0!</v>
      </c>
      <c r="G39" s="812" t="e">
        <f>Aprekini!F$200+Aprekini!F$198*'Jutiguma analize'!$B39</f>
        <v>#DIV/0!</v>
      </c>
      <c r="H39" s="812" t="e">
        <f>Aprekini!G$200+Aprekini!G$198*'Jutiguma analize'!$B39</f>
        <v>#DIV/0!</v>
      </c>
      <c r="I39" s="812" t="e">
        <f>Aprekini!H$200+Aprekini!H$198*'Jutiguma analize'!$B39</f>
        <v>#DIV/0!</v>
      </c>
      <c r="J39" s="812" t="e">
        <f>Aprekini!I$200+Aprekini!I$198*'Jutiguma analize'!$B39</f>
        <v>#DIV/0!</v>
      </c>
      <c r="K39" s="812" t="e">
        <f>Aprekini!J$200+Aprekini!J$198*'Jutiguma analize'!$B39</f>
        <v>#DIV/0!</v>
      </c>
      <c r="L39" s="812" t="e">
        <f>Aprekini!K$200+Aprekini!K$198*'Jutiguma analize'!$B39</f>
        <v>#DIV/0!</v>
      </c>
      <c r="M39" s="812" t="e">
        <f>Aprekini!L$200+Aprekini!L$198*'Jutiguma analize'!$B39</f>
        <v>#DIV/0!</v>
      </c>
      <c r="N39" s="812" t="e">
        <f>Aprekini!M$200+Aprekini!M$198*'Jutiguma analize'!$B39</f>
        <v>#DIV/0!</v>
      </c>
      <c r="O39" s="812" t="e">
        <f>Aprekini!N$200+Aprekini!N$198*'Jutiguma analize'!$B39</f>
        <v>#DIV/0!</v>
      </c>
      <c r="P39" s="812" t="e">
        <f>Aprekini!O$200+Aprekini!O$198*'Jutiguma analize'!$B39</f>
        <v>#DIV/0!</v>
      </c>
      <c r="Q39" s="812" t="e">
        <f>Aprekini!P$200+Aprekini!P$198*'Jutiguma analize'!$B39</f>
        <v>#DIV/0!</v>
      </c>
      <c r="R39" s="812" t="e">
        <f>Aprekini!Q$200+Aprekini!Q$198*'Jutiguma analize'!$B39</f>
        <v>#DIV/0!</v>
      </c>
      <c r="S39" s="812" t="e">
        <f>Aprekini!R$200+Aprekini!R$198*'Jutiguma analize'!$B39</f>
        <v>#DIV/0!</v>
      </c>
      <c r="T39" s="812" t="e">
        <f>Aprekini!S$200+Aprekini!S$198*'Jutiguma analize'!$B39</f>
        <v>#DIV/0!</v>
      </c>
      <c r="U39" s="812" t="e">
        <f>Aprekini!T$200+Aprekini!T$198*'Jutiguma analize'!$B39</f>
        <v>#DIV/0!</v>
      </c>
      <c r="V39" s="812" t="e">
        <f>Aprekini!U$200+Aprekini!U$198*'Jutiguma analize'!$B39</f>
        <v>#DIV/0!</v>
      </c>
      <c r="W39" s="812" t="e">
        <f>Aprekini!V$200+Aprekini!V$198*'Jutiguma analize'!$B39</f>
        <v>#DIV/0!</v>
      </c>
      <c r="X39" s="812" t="e">
        <f>Aprekini!W$200+Aprekini!W$198*'Jutiguma analize'!$B39</f>
        <v>#DIV/0!</v>
      </c>
      <c r="Y39" s="812" t="e">
        <f>Aprekini!X$200+Aprekini!X$198*'Jutiguma analize'!$B39</f>
        <v>#DIV/0!</v>
      </c>
      <c r="Z39" s="812" t="e">
        <f>Aprekini!Y$200+Aprekini!Y$198*'Jutiguma analize'!$B39</f>
        <v>#DIV/0!</v>
      </c>
      <c r="AA39" s="812" t="e">
        <f>Aprekini!Z$200+Aprekini!Z$198*'Jutiguma analize'!$B39</f>
        <v>#DIV/0!</v>
      </c>
      <c r="AB39" s="812" t="e">
        <f>Aprekini!AA$200+Aprekini!AA$198*'Jutiguma analize'!$B39</f>
        <v>#DIV/0!</v>
      </c>
      <c r="AC39" s="812" t="e">
        <f>Aprekini!AB$200+Aprekini!AB$198*'Jutiguma analize'!$B39</f>
        <v>#DIV/0!</v>
      </c>
      <c r="AD39" s="812" t="e">
        <f>Aprekini!AC$200+Aprekini!AC$198*'Jutiguma analize'!$B39</f>
        <v>#DIV/0!</v>
      </c>
      <c r="AE39" s="812" t="e">
        <f>Aprekini!AD$200+Aprekini!AD$198*'Jutiguma analize'!$B39</f>
        <v>#DIV/0!</v>
      </c>
      <c r="AF39" s="812" t="e">
        <f>Aprekini!AE$200+Aprekini!AE$198*'Jutiguma analize'!$B39</f>
        <v>#DIV/0!</v>
      </c>
      <c r="AG39" s="812" t="e">
        <f>Aprekini!AF$200+Aprekini!AF$198*'Jutiguma analize'!$B39</f>
        <v>#DIV/0!</v>
      </c>
      <c r="AH39" s="812" t="e">
        <f>Aprekini!AG$200+Aprekini!AG$198*'Jutiguma analize'!$B39</f>
        <v>#DIV/0!</v>
      </c>
      <c r="AI39" s="812" t="e">
        <f>Aprekini!AH$200+Aprekini!AH$198*'Jutiguma analize'!$B39</f>
        <v>#DIV/0!</v>
      </c>
      <c r="AJ39" s="812" t="e">
        <f>Aprekini!AI$200+Aprekini!AI$198*'Jutiguma analize'!$B39</f>
        <v>#DIV/0!</v>
      </c>
      <c r="AK39" s="812" t="e">
        <f>Aprekini!AJ$200+Aprekini!AJ$198*'Jutiguma analize'!$B39</f>
        <v>#DIV/0!</v>
      </c>
    </row>
    <row r="40" spans="1:37" s="259" customFormat="1" ht="12.75" x14ac:dyDescent="0.2">
      <c r="A40" s="389"/>
      <c r="B40" s="810">
        <v>-0.01</v>
      </c>
      <c r="C40" s="812">
        <f>Aprekini!B$200+Aprekini!B$198*'Jutiguma analize'!$B40</f>
        <v>0</v>
      </c>
      <c r="D40" s="812">
        <f>Aprekini!C$200+Aprekini!C$198*'Jutiguma analize'!$B40</f>
        <v>0</v>
      </c>
      <c r="E40" s="812">
        <f>Aprekini!D$200+Aprekini!D$198*'Jutiguma analize'!$B40</f>
        <v>0</v>
      </c>
      <c r="F40" s="812" t="e">
        <f>Aprekini!E$200+Aprekini!E$198*'Jutiguma analize'!$B40</f>
        <v>#DIV/0!</v>
      </c>
      <c r="G40" s="812" t="e">
        <f>Aprekini!F$200+Aprekini!F$198*'Jutiguma analize'!$B40</f>
        <v>#DIV/0!</v>
      </c>
      <c r="H40" s="812" t="e">
        <f>Aprekini!G$200+Aprekini!G$198*'Jutiguma analize'!$B40</f>
        <v>#DIV/0!</v>
      </c>
      <c r="I40" s="812" t="e">
        <f>Aprekini!H$200+Aprekini!H$198*'Jutiguma analize'!$B40</f>
        <v>#DIV/0!</v>
      </c>
      <c r="J40" s="812" t="e">
        <f>Aprekini!I$200+Aprekini!I$198*'Jutiguma analize'!$B40</f>
        <v>#DIV/0!</v>
      </c>
      <c r="K40" s="812" t="e">
        <f>Aprekini!J$200+Aprekini!J$198*'Jutiguma analize'!$B40</f>
        <v>#DIV/0!</v>
      </c>
      <c r="L40" s="812" t="e">
        <f>Aprekini!K$200+Aprekini!K$198*'Jutiguma analize'!$B40</f>
        <v>#DIV/0!</v>
      </c>
      <c r="M40" s="812" t="e">
        <f>Aprekini!L$200+Aprekini!L$198*'Jutiguma analize'!$B40</f>
        <v>#DIV/0!</v>
      </c>
      <c r="N40" s="812" t="e">
        <f>Aprekini!M$200+Aprekini!M$198*'Jutiguma analize'!$B40</f>
        <v>#DIV/0!</v>
      </c>
      <c r="O40" s="812" t="e">
        <f>Aprekini!N$200+Aprekini!N$198*'Jutiguma analize'!$B40</f>
        <v>#DIV/0!</v>
      </c>
      <c r="P40" s="812" t="e">
        <f>Aprekini!O$200+Aprekini!O$198*'Jutiguma analize'!$B40</f>
        <v>#DIV/0!</v>
      </c>
      <c r="Q40" s="812" t="e">
        <f>Aprekini!P$200+Aprekini!P$198*'Jutiguma analize'!$B40</f>
        <v>#DIV/0!</v>
      </c>
      <c r="R40" s="812" t="e">
        <f>Aprekini!Q$200+Aprekini!Q$198*'Jutiguma analize'!$B40</f>
        <v>#DIV/0!</v>
      </c>
      <c r="S40" s="812" t="e">
        <f>Aprekini!R$200+Aprekini!R$198*'Jutiguma analize'!$B40</f>
        <v>#DIV/0!</v>
      </c>
      <c r="T40" s="812" t="e">
        <f>Aprekini!S$200+Aprekini!S$198*'Jutiguma analize'!$B40</f>
        <v>#DIV/0!</v>
      </c>
      <c r="U40" s="812" t="e">
        <f>Aprekini!T$200+Aprekini!T$198*'Jutiguma analize'!$B40</f>
        <v>#DIV/0!</v>
      </c>
      <c r="V40" s="812" t="e">
        <f>Aprekini!U$200+Aprekini!U$198*'Jutiguma analize'!$B40</f>
        <v>#DIV/0!</v>
      </c>
      <c r="W40" s="812" t="e">
        <f>Aprekini!V$200+Aprekini!V$198*'Jutiguma analize'!$B40</f>
        <v>#DIV/0!</v>
      </c>
      <c r="X40" s="812" t="e">
        <f>Aprekini!W$200+Aprekini!W$198*'Jutiguma analize'!$B40</f>
        <v>#DIV/0!</v>
      </c>
      <c r="Y40" s="812" t="e">
        <f>Aprekini!X$200+Aprekini!X$198*'Jutiguma analize'!$B40</f>
        <v>#DIV/0!</v>
      </c>
      <c r="Z40" s="812" t="e">
        <f>Aprekini!Y$200+Aprekini!Y$198*'Jutiguma analize'!$B40</f>
        <v>#DIV/0!</v>
      </c>
      <c r="AA40" s="812" t="e">
        <f>Aprekini!Z$200+Aprekini!Z$198*'Jutiguma analize'!$B40</f>
        <v>#DIV/0!</v>
      </c>
      <c r="AB40" s="812" t="e">
        <f>Aprekini!AA$200+Aprekini!AA$198*'Jutiguma analize'!$B40</f>
        <v>#DIV/0!</v>
      </c>
      <c r="AC40" s="812" t="e">
        <f>Aprekini!AB$200+Aprekini!AB$198*'Jutiguma analize'!$B40</f>
        <v>#DIV/0!</v>
      </c>
      <c r="AD40" s="812" t="e">
        <f>Aprekini!AC$200+Aprekini!AC$198*'Jutiguma analize'!$B40</f>
        <v>#DIV/0!</v>
      </c>
      <c r="AE40" s="812" t="e">
        <f>Aprekini!AD$200+Aprekini!AD$198*'Jutiguma analize'!$B40</f>
        <v>#DIV/0!</v>
      </c>
      <c r="AF40" s="812" t="e">
        <f>Aprekini!AE$200+Aprekini!AE$198*'Jutiguma analize'!$B40</f>
        <v>#DIV/0!</v>
      </c>
      <c r="AG40" s="812" t="e">
        <f>Aprekini!AF$200+Aprekini!AF$198*'Jutiguma analize'!$B40</f>
        <v>#DIV/0!</v>
      </c>
      <c r="AH40" s="812" t="e">
        <f>Aprekini!AG$200+Aprekini!AG$198*'Jutiguma analize'!$B40</f>
        <v>#DIV/0!</v>
      </c>
      <c r="AI40" s="812" t="e">
        <f>Aprekini!AH$200+Aprekini!AH$198*'Jutiguma analize'!$B40</f>
        <v>#DIV/0!</v>
      </c>
      <c r="AJ40" s="812" t="e">
        <f>Aprekini!AI$200+Aprekini!AI$198*'Jutiguma analize'!$B40</f>
        <v>#DIV/0!</v>
      </c>
      <c r="AK40" s="812" t="e">
        <f>Aprekini!AJ$200+Aprekini!AJ$198*'Jutiguma analize'!$B40</f>
        <v>#DIV/0!</v>
      </c>
    </row>
    <row r="41" spans="1:37" s="259" customFormat="1" ht="12.75" x14ac:dyDescent="0.2">
      <c r="A41" s="389"/>
      <c r="B41" s="389"/>
      <c r="C41" s="812"/>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row>
    <row r="42" spans="1:37" s="259" customFormat="1" ht="12.75" x14ac:dyDescent="0.2">
      <c r="A42" s="389" t="s">
        <v>591</v>
      </c>
      <c r="B42" s="810"/>
      <c r="C42" s="812"/>
      <c r="D42" s="812"/>
      <c r="E42" s="812"/>
      <c r="F42" s="812"/>
      <c r="G42" s="812"/>
      <c r="H42" s="812"/>
      <c r="I42" s="812"/>
      <c r="J42" s="812"/>
      <c r="K42" s="812"/>
      <c r="L42" s="812"/>
      <c r="M42" s="812"/>
      <c r="N42" s="812"/>
      <c r="O42" s="812"/>
      <c r="P42" s="812"/>
      <c r="Q42" s="812"/>
      <c r="R42" s="812"/>
      <c r="S42" s="812"/>
      <c r="T42" s="812"/>
      <c r="U42" s="812"/>
      <c r="V42" s="812"/>
      <c r="W42" s="812"/>
      <c r="X42" s="812"/>
      <c r="Y42" s="812"/>
      <c r="Z42" s="812"/>
      <c r="AA42" s="812"/>
      <c r="AB42" s="812"/>
      <c r="AC42" s="812"/>
      <c r="AD42" s="812"/>
      <c r="AE42" s="812"/>
      <c r="AF42" s="812"/>
      <c r="AG42" s="812"/>
      <c r="AH42" s="812"/>
      <c r="AI42" s="812"/>
      <c r="AJ42" s="812"/>
      <c r="AK42" s="812"/>
    </row>
    <row r="43" spans="1:37" s="259" customFormat="1" ht="12.75" x14ac:dyDescent="0.2">
      <c r="A43" s="389"/>
      <c r="B43" s="810">
        <v>0.01</v>
      </c>
      <c r="C43" s="812" t="e">
        <f>Aprekini!B$253+Aprekini!B$198*'Jutiguma analize'!$B43</f>
        <v>#DIV/0!</v>
      </c>
      <c r="D43" s="812" t="e">
        <f>Aprekini!C$253+Aprekini!C$198*'Jutiguma analize'!$B43</f>
        <v>#DIV/0!</v>
      </c>
      <c r="E43" s="812" t="e">
        <f>Aprekini!D$253+Aprekini!D$198*'Jutiguma analize'!$B43</f>
        <v>#DIV/0!</v>
      </c>
      <c r="F43" s="812" t="e">
        <f>Aprekini!E$253+Aprekini!E$198*'Jutiguma analize'!$B43</f>
        <v>#DIV/0!</v>
      </c>
      <c r="G43" s="812" t="e">
        <f>Aprekini!F$253+Aprekini!F$198*'Jutiguma analize'!$B43</f>
        <v>#DIV/0!</v>
      </c>
      <c r="H43" s="812" t="e">
        <f>Aprekini!G$253+Aprekini!G$198*'Jutiguma analize'!$B43</f>
        <v>#DIV/0!</v>
      </c>
      <c r="I43" s="812" t="e">
        <f>Aprekini!H$253+Aprekini!H$198*'Jutiguma analize'!$B43</f>
        <v>#DIV/0!</v>
      </c>
      <c r="J43" s="812" t="e">
        <f>Aprekini!I$253+Aprekini!I$198*'Jutiguma analize'!$B43</f>
        <v>#DIV/0!</v>
      </c>
      <c r="K43" s="812" t="e">
        <f>Aprekini!J$253+Aprekini!J$198*'Jutiguma analize'!$B43</f>
        <v>#DIV/0!</v>
      </c>
      <c r="L43" s="812" t="e">
        <f>Aprekini!K$253+Aprekini!K$198*'Jutiguma analize'!$B43</f>
        <v>#DIV/0!</v>
      </c>
      <c r="M43" s="812" t="e">
        <f>Aprekini!L$253+Aprekini!L$198*'Jutiguma analize'!$B43</f>
        <v>#DIV/0!</v>
      </c>
      <c r="N43" s="812" t="e">
        <f>Aprekini!M$253+Aprekini!M$198*'Jutiguma analize'!$B43</f>
        <v>#DIV/0!</v>
      </c>
      <c r="O43" s="812" t="e">
        <f>Aprekini!N$253+Aprekini!N$198*'Jutiguma analize'!$B43</f>
        <v>#DIV/0!</v>
      </c>
      <c r="P43" s="812" t="e">
        <f>Aprekini!O$253+Aprekini!O$198*'Jutiguma analize'!$B43</f>
        <v>#DIV/0!</v>
      </c>
      <c r="Q43" s="812" t="e">
        <f>Aprekini!P$253+Aprekini!P$198*'Jutiguma analize'!$B43</f>
        <v>#DIV/0!</v>
      </c>
      <c r="R43" s="812" t="e">
        <f>Aprekini!Q$253+Aprekini!Q$198*'Jutiguma analize'!$B43</f>
        <v>#DIV/0!</v>
      </c>
      <c r="S43" s="812" t="e">
        <f>Aprekini!R$253+Aprekini!R$198*'Jutiguma analize'!$B43</f>
        <v>#DIV/0!</v>
      </c>
      <c r="T43" s="812" t="e">
        <f>Aprekini!S$253+Aprekini!S$198*'Jutiguma analize'!$B43</f>
        <v>#DIV/0!</v>
      </c>
      <c r="U43" s="812" t="e">
        <f>Aprekini!T$253+Aprekini!T$198*'Jutiguma analize'!$B43</f>
        <v>#DIV/0!</v>
      </c>
      <c r="V43" s="812" t="e">
        <f>Aprekini!U$253+Aprekini!U$198*'Jutiguma analize'!$B43</f>
        <v>#DIV/0!</v>
      </c>
      <c r="W43" s="812" t="e">
        <f>Aprekini!V$253+Aprekini!V$198*'Jutiguma analize'!$B43</f>
        <v>#DIV/0!</v>
      </c>
      <c r="X43" s="812" t="e">
        <f>Aprekini!W$253+Aprekini!W$198*'Jutiguma analize'!$B43</f>
        <v>#DIV/0!</v>
      </c>
      <c r="Y43" s="812" t="e">
        <f>Aprekini!X$253+Aprekini!X$198*'Jutiguma analize'!$B43</f>
        <v>#DIV/0!</v>
      </c>
      <c r="Z43" s="812" t="e">
        <f>Aprekini!Y$253+Aprekini!Y$198*'Jutiguma analize'!$B43</f>
        <v>#DIV/0!</v>
      </c>
      <c r="AA43" s="812" t="e">
        <f>Aprekini!Z$253+Aprekini!Z$198*'Jutiguma analize'!$B43</f>
        <v>#DIV/0!</v>
      </c>
      <c r="AB43" s="812" t="e">
        <f>Aprekini!AA$253+Aprekini!AA$198*'Jutiguma analize'!$B43</f>
        <v>#DIV/0!</v>
      </c>
      <c r="AC43" s="812" t="e">
        <f>Aprekini!AB$253+Aprekini!AB$198*'Jutiguma analize'!$B43</f>
        <v>#DIV/0!</v>
      </c>
      <c r="AD43" s="812" t="e">
        <f>Aprekini!AC$253+Aprekini!AC$198*'Jutiguma analize'!$B43</f>
        <v>#DIV/0!</v>
      </c>
      <c r="AE43" s="812" t="e">
        <f>Aprekini!AD$253+Aprekini!AD$198*'Jutiguma analize'!$B43</f>
        <v>#DIV/0!</v>
      </c>
      <c r="AF43" s="812" t="e">
        <f>Aprekini!AE$253+Aprekini!AE$198*'Jutiguma analize'!$B43</f>
        <v>#DIV/0!</v>
      </c>
      <c r="AG43" s="812" t="e">
        <f>Aprekini!AF$253+Aprekini!AF$198*'Jutiguma analize'!$B43</f>
        <v>#DIV/0!</v>
      </c>
      <c r="AH43" s="812" t="e">
        <f>Aprekini!AG$253+Aprekini!AG$198*'Jutiguma analize'!$B43</f>
        <v>#DIV/0!</v>
      </c>
      <c r="AI43" s="812" t="e">
        <f>Aprekini!AH$253+Aprekini!AH$198*'Jutiguma analize'!$B43</f>
        <v>#DIV/0!</v>
      </c>
      <c r="AJ43" s="812" t="e">
        <f>Aprekini!AI$253+Aprekini!AI$198*'Jutiguma analize'!$B43</f>
        <v>#DIV/0!</v>
      </c>
      <c r="AK43" s="812" t="e">
        <f>Aprekini!AJ$253+Aprekini!AJ$198*'Jutiguma analize'!$B43</f>
        <v>#DIV/0!</v>
      </c>
    </row>
    <row r="44" spans="1:37" s="259" customFormat="1" ht="12.75" x14ac:dyDescent="0.2">
      <c r="A44" s="389"/>
      <c r="B44" s="813">
        <v>0</v>
      </c>
      <c r="C44" s="812" t="e">
        <f>Aprekini!B$253+Aprekini!B$198*'Jutiguma analize'!$B44</f>
        <v>#DIV/0!</v>
      </c>
      <c r="D44" s="812" t="e">
        <f>Aprekini!C$253+Aprekini!C$198*'Jutiguma analize'!$B44</f>
        <v>#DIV/0!</v>
      </c>
      <c r="E44" s="812" t="e">
        <f>Aprekini!D$253+Aprekini!D$198*'Jutiguma analize'!$B44</f>
        <v>#DIV/0!</v>
      </c>
      <c r="F44" s="812" t="e">
        <f>Aprekini!E$253+Aprekini!E$198*'Jutiguma analize'!$B44</f>
        <v>#DIV/0!</v>
      </c>
      <c r="G44" s="812" t="e">
        <f>Aprekini!F$253+Aprekini!F$198*'Jutiguma analize'!$B44</f>
        <v>#DIV/0!</v>
      </c>
      <c r="H44" s="812" t="e">
        <f>Aprekini!G$253+Aprekini!G$198*'Jutiguma analize'!$B44</f>
        <v>#DIV/0!</v>
      </c>
      <c r="I44" s="812" t="e">
        <f>Aprekini!H$253+Aprekini!H$198*'Jutiguma analize'!$B44</f>
        <v>#DIV/0!</v>
      </c>
      <c r="J44" s="812" t="e">
        <f>Aprekini!I$253+Aprekini!I$198*'Jutiguma analize'!$B44</f>
        <v>#DIV/0!</v>
      </c>
      <c r="K44" s="812" t="e">
        <f>Aprekini!J$253+Aprekini!J$198*'Jutiguma analize'!$B44</f>
        <v>#DIV/0!</v>
      </c>
      <c r="L44" s="812" t="e">
        <f>Aprekini!K$253+Aprekini!K$198*'Jutiguma analize'!$B44</f>
        <v>#DIV/0!</v>
      </c>
      <c r="M44" s="812" t="e">
        <f>Aprekini!L$253+Aprekini!L$198*'Jutiguma analize'!$B44</f>
        <v>#DIV/0!</v>
      </c>
      <c r="N44" s="812" t="e">
        <f>Aprekini!M$253+Aprekini!M$198*'Jutiguma analize'!$B44</f>
        <v>#DIV/0!</v>
      </c>
      <c r="O44" s="812" t="e">
        <f>Aprekini!N$253+Aprekini!N$198*'Jutiguma analize'!$B44</f>
        <v>#DIV/0!</v>
      </c>
      <c r="P44" s="812" t="e">
        <f>Aprekini!O$253+Aprekini!O$198*'Jutiguma analize'!$B44</f>
        <v>#DIV/0!</v>
      </c>
      <c r="Q44" s="812" t="e">
        <f>Aprekini!P$253+Aprekini!P$198*'Jutiguma analize'!$B44</f>
        <v>#DIV/0!</v>
      </c>
      <c r="R44" s="812" t="e">
        <f>Aprekini!Q$253+Aprekini!Q$198*'Jutiguma analize'!$B44</f>
        <v>#DIV/0!</v>
      </c>
      <c r="S44" s="812" t="e">
        <f>Aprekini!R$253+Aprekini!R$198*'Jutiguma analize'!$B44</f>
        <v>#DIV/0!</v>
      </c>
      <c r="T44" s="812" t="e">
        <f>Aprekini!S$253+Aprekini!S$198*'Jutiguma analize'!$B44</f>
        <v>#DIV/0!</v>
      </c>
      <c r="U44" s="812" t="e">
        <f>Aprekini!T$253+Aprekini!T$198*'Jutiguma analize'!$B44</f>
        <v>#DIV/0!</v>
      </c>
      <c r="V44" s="812" t="e">
        <f>Aprekini!U$253+Aprekini!U$198*'Jutiguma analize'!$B44</f>
        <v>#DIV/0!</v>
      </c>
      <c r="W44" s="812" t="e">
        <f>Aprekini!V$253+Aprekini!V$198*'Jutiguma analize'!$B44</f>
        <v>#DIV/0!</v>
      </c>
      <c r="X44" s="812" t="e">
        <f>Aprekini!W$253+Aprekini!W$198*'Jutiguma analize'!$B44</f>
        <v>#DIV/0!</v>
      </c>
      <c r="Y44" s="812" t="e">
        <f>Aprekini!X$253+Aprekini!X$198*'Jutiguma analize'!$B44</f>
        <v>#DIV/0!</v>
      </c>
      <c r="Z44" s="812" t="e">
        <f>Aprekini!Y$253+Aprekini!Y$198*'Jutiguma analize'!$B44</f>
        <v>#DIV/0!</v>
      </c>
      <c r="AA44" s="812" t="e">
        <f>Aprekini!Z$253+Aprekini!Z$198*'Jutiguma analize'!$B44</f>
        <v>#DIV/0!</v>
      </c>
      <c r="AB44" s="812" t="e">
        <f>Aprekini!AA$253+Aprekini!AA$198*'Jutiguma analize'!$B44</f>
        <v>#DIV/0!</v>
      </c>
      <c r="AC44" s="812" t="e">
        <f>Aprekini!AB$253+Aprekini!AB$198*'Jutiguma analize'!$B44</f>
        <v>#DIV/0!</v>
      </c>
      <c r="AD44" s="812" t="e">
        <f>Aprekini!AC$253+Aprekini!AC$198*'Jutiguma analize'!$B44</f>
        <v>#DIV/0!</v>
      </c>
      <c r="AE44" s="812" t="e">
        <f>Aprekini!AD$253+Aprekini!AD$198*'Jutiguma analize'!$B44</f>
        <v>#DIV/0!</v>
      </c>
      <c r="AF44" s="812" t="e">
        <f>Aprekini!AE$253+Aprekini!AE$198*'Jutiguma analize'!$B44</f>
        <v>#DIV/0!</v>
      </c>
      <c r="AG44" s="812" t="e">
        <f>Aprekini!AF$253+Aprekini!AF$198*'Jutiguma analize'!$B44</f>
        <v>#DIV/0!</v>
      </c>
      <c r="AH44" s="812" t="e">
        <f>Aprekini!AG$253+Aprekini!AG$198*'Jutiguma analize'!$B44</f>
        <v>#DIV/0!</v>
      </c>
      <c r="AI44" s="812" t="e">
        <f>Aprekini!AH$253+Aprekini!AH$198*'Jutiguma analize'!$B44</f>
        <v>#DIV/0!</v>
      </c>
      <c r="AJ44" s="812" t="e">
        <f>Aprekini!AI$253+Aprekini!AI$198*'Jutiguma analize'!$B44</f>
        <v>#DIV/0!</v>
      </c>
      <c r="AK44" s="812" t="e">
        <f>Aprekini!AJ$253+Aprekini!AJ$198*'Jutiguma analize'!$B44</f>
        <v>#DIV/0!</v>
      </c>
    </row>
    <row r="45" spans="1:37" s="259" customFormat="1" ht="12.75" x14ac:dyDescent="0.2">
      <c r="A45" s="389"/>
      <c r="B45" s="810">
        <v>-0.01</v>
      </c>
      <c r="C45" s="812" t="e">
        <f>Aprekini!B$253+Aprekini!B$198*'Jutiguma analize'!$B45</f>
        <v>#DIV/0!</v>
      </c>
      <c r="D45" s="812" t="e">
        <f>Aprekini!C$253+Aprekini!C$198*'Jutiguma analize'!$B45</f>
        <v>#DIV/0!</v>
      </c>
      <c r="E45" s="812" t="e">
        <f>Aprekini!D$253+Aprekini!D$198*'Jutiguma analize'!$B45</f>
        <v>#DIV/0!</v>
      </c>
      <c r="F45" s="812" t="e">
        <f>Aprekini!E$253+Aprekini!E$198*'Jutiguma analize'!$B45</f>
        <v>#DIV/0!</v>
      </c>
      <c r="G45" s="812" t="e">
        <f>Aprekini!F$253+Aprekini!F$198*'Jutiguma analize'!$B45</f>
        <v>#DIV/0!</v>
      </c>
      <c r="H45" s="812" t="e">
        <f>Aprekini!G$253+Aprekini!G$198*'Jutiguma analize'!$B45</f>
        <v>#DIV/0!</v>
      </c>
      <c r="I45" s="812" t="e">
        <f>Aprekini!H$253+Aprekini!H$198*'Jutiguma analize'!$B45</f>
        <v>#DIV/0!</v>
      </c>
      <c r="J45" s="812" t="e">
        <f>Aprekini!I$253+Aprekini!I$198*'Jutiguma analize'!$B45</f>
        <v>#DIV/0!</v>
      </c>
      <c r="K45" s="812" t="e">
        <f>Aprekini!J$253+Aprekini!J$198*'Jutiguma analize'!$B45</f>
        <v>#DIV/0!</v>
      </c>
      <c r="L45" s="812" t="e">
        <f>Aprekini!K$253+Aprekini!K$198*'Jutiguma analize'!$B45</f>
        <v>#DIV/0!</v>
      </c>
      <c r="M45" s="812" t="e">
        <f>Aprekini!L$253+Aprekini!L$198*'Jutiguma analize'!$B45</f>
        <v>#DIV/0!</v>
      </c>
      <c r="N45" s="812" t="e">
        <f>Aprekini!M$253+Aprekini!M$198*'Jutiguma analize'!$B45</f>
        <v>#DIV/0!</v>
      </c>
      <c r="O45" s="812" t="e">
        <f>Aprekini!N$253+Aprekini!N$198*'Jutiguma analize'!$B45</f>
        <v>#DIV/0!</v>
      </c>
      <c r="P45" s="812" t="e">
        <f>Aprekini!O$253+Aprekini!O$198*'Jutiguma analize'!$B45</f>
        <v>#DIV/0!</v>
      </c>
      <c r="Q45" s="812" t="e">
        <f>Aprekini!P$253+Aprekini!P$198*'Jutiguma analize'!$B45</f>
        <v>#DIV/0!</v>
      </c>
      <c r="R45" s="812" t="e">
        <f>Aprekini!Q$253+Aprekini!Q$198*'Jutiguma analize'!$B45</f>
        <v>#DIV/0!</v>
      </c>
      <c r="S45" s="812" t="e">
        <f>Aprekini!R$253+Aprekini!R$198*'Jutiguma analize'!$B45</f>
        <v>#DIV/0!</v>
      </c>
      <c r="T45" s="812" t="e">
        <f>Aprekini!S$253+Aprekini!S$198*'Jutiguma analize'!$B45</f>
        <v>#DIV/0!</v>
      </c>
      <c r="U45" s="812" t="e">
        <f>Aprekini!T$253+Aprekini!T$198*'Jutiguma analize'!$B45</f>
        <v>#DIV/0!</v>
      </c>
      <c r="V45" s="812" t="e">
        <f>Aprekini!U$253+Aprekini!U$198*'Jutiguma analize'!$B45</f>
        <v>#DIV/0!</v>
      </c>
      <c r="W45" s="812" t="e">
        <f>Aprekini!V$253+Aprekini!V$198*'Jutiguma analize'!$B45</f>
        <v>#DIV/0!</v>
      </c>
      <c r="X45" s="812" t="e">
        <f>Aprekini!W$253+Aprekini!W$198*'Jutiguma analize'!$B45</f>
        <v>#DIV/0!</v>
      </c>
      <c r="Y45" s="812" t="e">
        <f>Aprekini!X$253+Aprekini!X$198*'Jutiguma analize'!$B45</f>
        <v>#DIV/0!</v>
      </c>
      <c r="Z45" s="812" t="e">
        <f>Aprekini!Y$253+Aprekini!Y$198*'Jutiguma analize'!$B45</f>
        <v>#DIV/0!</v>
      </c>
      <c r="AA45" s="812" t="e">
        <f>Aprekini!Z$253+Aprekini!Z$198*'Jutiguma analize'!$B45</f>
        <v>#DIV/0!</v>
      </c>
      <c r="AB45" s="812" t="e">
        <f>Aprekini!AA$253+Aprekini!AA$198*'Jutiguma analize'!$B45</f>
        <v>#DIV/0!</v>
      </c>
      <c r="AC45" s="812" t="e">
        <f>Aprekini!AB$253+Aprekini!AB$198*'Jutiguma analize'!$B45</f>
        <v>#DIV/0!</v>
      </c>
      <c r="AD45" s="812" t="e">
        <f>Aprekini!AC$253+Aprekini!AC$198*'Jutiguma analize'!$B45</f>
        <v>#DIV/0!</v>
      </c>
      <c r="AE45" s="812" t="e">
        <f>Aprekini!AD$253+Aprekini!AD$198*'Jutiguma analize'!$B45</f>
        <v>#DIV/0!</v>
      </c>
      <c r="AF45" s="812" t="e">
        <f>Aprekini!AE$253+Aprekini!AE$198*'Jutiguma analize'!$B45</f>
        <v>#DIV/0!</v>
      </c>
      <c r="AG45" s="812" t="e">
        <f>Aprekini!AF$253+Aprekini!AF$198*'Jutiguma analize'!$B45</f>
        <v>#DIV/0!</v>
      </c>
      <c r="AH45" s="812" t="e">
        <f>Aprekini!AG$253+Aprekini!AG$198*'Jutiguma analize'!$B45</f>
        <v>#DIV/0!</v>
      </c>
      <c r="AI45" s="812" t="e">
        <f>Aprekini!AH$253+Aprekini!AH$198*'Jutiguma analize'!$B45</f>
        <v>#DIV/0!</v>
      </c>
      <c r="AJ45" s="812" t="e">
        <f>Aprekini!AI$253+Aprekini!AI$198*'Jutiguma analize'!$B45</f>
        <v>#DIV/0!</v>
      </c>
      <c r="AK45" s="812" t="e">
        <f>Aprekini!AJ$253+Aprekini!AJ$198*'Jutiguma analize'!$B45</f>
        <v>#DIV/0!</v>
      </c>
    </row>
    <row r="46" spans="1:37" s="259" customFormat="1" ht="12.75" x14ac:dyDescent="0.2">
      <c r="A46" s="389"/>
      <c r="B46" s="389"/>
      <c r="C46" s="812"/>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6"/>
    </row>
    <row r="47" spans="1:37" s="259" customFormat="1" ht="13.5" x14ac:dyDescent="0.25">
      <c r="A47" s="814" t="s">
        <v>594</v>
      </c>
      <c r="B47" s="389"/>
      <c r="C47" s="812"/>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row>
    <row r="48" spans="1:37" s="259" customFormat="1" ht="12.75" x14ac:dyDescent="0.2">
      <c r="A48" s="389" t="s">
        <v>590</v>
      </c>
      <c r="B48" s="810"/>
      <c r="C48" s="812"/>
      <c r="D48" s="812"/>
      <c r="E48" s="812"/>
      <c r="F48" s="812"/>
      <c r="G48" s="812"/>
      <c r="H48" s="812"/>
      <c r="I48" s="812"/>
      <c r="J48" s="812"/>
      <c r="K48" s="812"/>
      <c r="L48" s="812"/>
      <c r="M48" s="812"/>
      <c r="N48" s="812"/>
      <c r="O48" s="812"/>
      <c r="P48" s="812"/>
      <c r="Q48" s="812"/>
      <c r="R48" s="812"/>
      <c r="S48" s="812"/>
      <c r="T48" s="812"/>
      <c r="U48" s="812"/>
      <c r="V48" s="812"/>
      <c r="W48" s="812"/>
      <c r="X48" s="812"/>
      <c r="Y48" s="812"/>
      <c r="Z48" s="812"/>
      <c r="AA48" s="812"/>
      <c r="AB48" s="812"/>
      <c r="AC48" s="812"/>
      <c r="AD48" s="812"/>
      <c r="AE48" s="812"/>
      <c r="AF48" s="812"/>
      <c r="AG48" s="812"/>
      <c r="AH48" s="812"/>
      <c r="AI48" s="812"/>
      <c r="AJ48" s="812"/>
      <c r="AK48" s="812"/>
    </row>
    <row r="49" spans="1:37" s="259" customFormat="1" ht="12.75" x14ac:dyDescent="0.2">
      <c r="A49" s="389"/>
      <c r="B49" s="810">
        <v>0.01</v>
      </c>
      <c r="C49" s="812">
        <f>Aprekini!B$200</f>
        <v>0</v>
      </c>
      <c r="D49" s="812">
        <f>Aprekini!C$200</f>
        <v>0</v>
      </c>
      <c r="E49" s="812">
        <f>Aprekini!D$200</f>
        <v>0</v>
      </c>
      <c r="F49" s="812" t="e">
        <f>Aprekini!E$200</f>
        <v>#DIV/0!</v>
      </c>
      <c r="G49" s="812" t="e">
        <f>Aprekini!F$200</f>
        <v>#DIV/0!</v>
      </c>
      <c r="H49" s="812" t="e">
        <f>Aprekini!G$200</f>
        <v>#DIV/0!</v>
      </c>
      <c r="I49" s="812" t="e">
        <f>Aprekini!H$200</f>
        <v>#DIV/0!</v>
      </c>
      <c r="J49" s="812" t="e">
        <f>Aprekini!I$200</f>
        <v>#DIV/0!</v>
      </c>
      <c r="K49" s="812" t="e">
        <f>Aprekini!J$200</f>
        <v>#DIV/0!</v>
      </c>
      <c r="L49" s="812" t="e">
        <f>Aprekini!K$200</f>
        <v>#DIV/0!</v>
      </c>
      <c r="M49" s="812" t="e">
        <f>Aprekini!L$200</f>
        <v>#DIV/0!</v>
      </c>
      <c r="N49" s="812" t="e">
        <f>Aprekini!M$200</f>
        <v>#DIV/0!</v>
      </c>
      <c r="O49" s="812" t="e">
        <f>Aprekini!N$200</f>
        <v>#DIV/0!</v>
      </c>
      <c r="P49" s="812" t="e">
        <f>Aprekini!O$200</f>
        <v>#DIV/0!</v>
      </c>
      <c r="Q49" s="812" t="e">
        <f>Aprekini!P$200</f>
        <v>#DIV/0!</v>
      </c>
      <c r="R49" s="812" t="e">
        <f>Aprekini!Q$200</f>
        <v>#DIV/0!</v>
      </c>
      <c r="S49" s="812" t="e">
        <f>Aprekini!R$200</f>
        <v>#DIV/0!</v>
      </c>
      <c r="T49" s="812" t="e">
        <f>Aprekini!S$200</f>
        <v>#DIV/0!</v>
      </c>
      <c r="U49" s="812" t="e">
        <f>Aprekini!T$200</f>
        <v>#DIV/0!</v>
      </c>
      <c r="V49" s="812" t="e">
        <f>Aprekini!U$200</f>
        <v>#DIV/0!</v>
      </c>
      <c r="W49" s="812" t="e">
        <f>Aprekini!V$200</f>
        <v>#DIV/0!</v>
      </c>
      <c r="X49" s="812" t="e">
        <f>Aprekini!W$200</f>
        <v>#DIV/0!</v>
      </c>
      <c r="Y49" s="812" t="e">
        <f>Aprekini!X$200</f>
        <v>#DIV/0!</v>
      </c>
      <c r="Z49" s="812" t="e">
        <f>Aprekini!Y$200</f>
        <v>#DIV/0!</v>
      </c>
      <c r="AA49" s="812" t="e">
        <f>Aprekini!Z$200</f>
        <v>#DIV/0!</v>
      </c>
      <c r="AB49" s="812" t="e">
        <f>Aprekini!AA$200</f>
        <v>#DIV/0!</v>
      </c>
      <c r="AC49" s="812" t="e">
        <f>Aprekini!AB$200</f>
        <v>#DIV/0!</v>
      </c>
      <c r="AD49" s="812" t="e">
        <f>Aprekini!AC$200</f>
        <v>#DIV/0!</v>
      </c>
      <c r="AE49" s="812" t="e">
        <f>Aprekini!AD$200</f>
        <v>#DIV/0!</v>
      </c>
      <c r="AF49" s="812" t="e">
        <f>Aprekini!AE$200</f>
        <v>#DIV/0!</v>
      </c>
      <c r="AG49" s="812" t="e">
        <f>Aprekini!AF$200</f>
        <v>#DIV/0!</v>
      </c>
      <c r="AH49" s="812" t="e">
        <f>Aprekini!AG$200</f>
        <v>#DIV/0!</v>
      </c>
      <c r="AI49" s="812" t="e">
        <f>Aprekini!AH$200</f>
        <v>#DIV/0!</v>
      </c>
      <c r="AJ49" s="812" t="e">
        <f>Aprekini!AI$200</f>
        <v>#DIV/0!</v>
      </c>
      <c r="AK49" s="812" t="e">
        <f>Aprekini!AJ$200</f>
        <v>#DIV/0!</v>
      </c>
    </row>
    <row r="50" spans="1:37" s="259" customFormat="1" ht="12.75" x14ac:dyDescent="0.2">
      <c r="A50" s="389"/>
      <c r="B50" s="813">
        <v>0</v>
      </c>
      <c r="C50" s="812">
        <f>Aprekini!B$200</f>
        <v>0</v>
      </c>
      <c r="D50" s="812">
        <f>Aprekini!C$200</f>
        <v>0</v>
      </c>
      <c r="E50" s="812">
        <f>Aprekini!D$200</f>
        <v>0</v>
      </c>
      <c r="F50" s="812" t="e">
        <f>Aprekini!E$200</f>
        <v>#DIV/0!</v>
      </c>
      <c r="G50" s="812" t="e">
        <f>Aprekini!F$200</f>
        <v>#DIV/0!</v>
      </c>
      <c r="H50" s="812" t="e">
        <f>Aprekini!G$200</f>
        <v>#DIV/0!</v>
      </c>
      <c r="I50" s="812" t="e">
        <f>Aprekini!H$200</f>
        <v>#DIV/0!</v>
      </c>
      <c r="J50" s="812" t="e">
        <f>Aprekini!I$200</f>
        <v>#DIV/0!</v>
      </c>
      <c r="K50" s="812" t="e">
        <f>Aprekini!J$200</f>
        <v>#DIV/0!</v>
      </c>
      <c r="L50" s="812" t="e">
        <f>Aprekini!K$200</f>
        <v>#DIV/0!</v>
      </c>
      <c r="M50" s="812" t="e">
        <f>Aprekini!L$200</f>
        <v>#DIV/0!</v>
      </c>
      <c r="N50" s="812" t="e">
        <f>Aprekini!M$200</f>
        <v>#DIV/0!</v>
      </c>
      <c r="O50" s="812" t="e">
        <f>Aprekini!N$200</f>
        <v>#DIV/0!</v>
      </c>
      <c r="P50" s="812" t="e">
        <f>Aprekini!O$200</f>
        <v>#DIV/0!</v>
      </c>
      <c r="Q50" s="812" t="e">
        <f>Aprekini!P$200</f>
        <v>#DIV/0!</v>
      </c>
      <c r="R50" s="812" t="e">
        <f>Aprekini!Q$200</f>
        <v>#DIV/0!</v>
      </c>
      <c r="S50" s="812" t="e">
        <f>Aprekini!R$200</f>
        <v>#DIV/0!</v>
      </c>
      <c r="T50" s="812" t="e">
        <f>Aprekini!S$200</f>
        <v>#DIV/0!</v>
      </c>
      <c r="U50" s="812" t="e">
        <f>Aprekini!T$200</f>
        <v>#DIV/0!</v>
      </c>
      <c r="V50" s="812" t="e">
        <f>Aprekini!U$200</f>
        <v>#DIV/0!</v>
      </c>
      <c r="W50" s="812" t="e">
        <f>Aprekini!V$200</f>
        <v>#DIV/0!</v>
      </c>
      <c r="X50" s="812" t="e">
        <f>Aprekini!W$200</f>
        <v>#DIV/0!</v>
      </c>
      <c r="Y50" s="812" t="e">
        <f>Aprekini!X$200</f>
        <v>#DIV/0!</v>
      </c>
      <c r="Z50" s="812" t="e">
        <f>Aprekini!Y$200</f>
        <v>#DIV/0!</v>
      </c>
      <c r="AA50" s="812" t="e">
        <f>Aprekini!Z$200</f>
        <v>#DIV/0!</v>
      </c>
      <c r="AB50" s="812" t="e">
        <f>Aprekini!AA$200</f>
        <v>#DIV/0!</v>
      </c>
      <c r="AC50" s="812" t="e">
        <f>Aprekini!AB$200</f>
        <v>#DIV/0!</v>
      </c>
      <c r="AD50" s="812" t="e">
        <f>Aprekini!AC$200</f>
        <v>#DIV/0!</v>
      </c>
      <c r="AE50" s="812" t="e">
        <f>Aprekini!AD$200</f>
        <v>#DIV/0!</v>
      </c>
      <c r="AF50" s="812" t="e">
        <f>Aprekini!AE$200</f>
        <v>#DIV/0!</v>
      </c>
      <c r="AG50" s="812" t="e">
        <f>Aprekini!AF$200</f>
        <v>#DIV/0!</v>
      </c>
      <c r="AH50" s="812" t="e">
        <f>Aprekini!AG$200</f>
        <v>#DIV/0!</v>
      </c>
      <c r="AI50" s="812" t="e">
        <f>Aprekini!AH$200</f>
        <v>#DIV/0!</v>
      </c>
      <c r="AJ50" s="812" t="e">
        <f>Aprekini!AI$200</f>
        <v>#DIV/0!</v>
      </c>
      <c r="AK50" s="812" t="e">
        <f>Aprekini!AJ$200</f>
        <v>#DIV/0!</v>
      </c>
    </row>
    <row r="51" spans="1:37" s="259" customFormat="1" ht="12.75" x14ac:dyDescent="0.2">
      <c r="A51" s="389"/>
      <c r="B51" s="810">
        <v>-0.01</v>
      </c>
      <c r="C51" s="812">
        <f>Aprekini!B$200</f>
        <v>0</v>
      </c>
      <c r="D51" s="812">
        <f>Aprekini!C$200</f>
        <v>0</v>
      </c>
      <c r="E51" s="812">
        <f>Aprekini!D$200</f>
        <v>0</v>
      </c>
      <c r="F51" s="812" t="e">
        <f>Aprekini!E$200</f>
        <v>#DIV/0!</v>
      </c>
      <c r="G51" s="812" t="e">
        <f>Aprekini!F$200</f>
        <v>#DIV/0!</v>
      </c>
      <c r="H51" s="812" t="e">
        <f>Aprekini!G$200</f>
        <v>#DIV/0!</v>
      </c>
      <c r="I51" s="812" t="e">
        <f>Aprekini!H$200</f>
        <v>#DIV/0!</v>
      </c>
      <c r="J51" s="812" t="e">
        <f>Aprekini!I$200</f>
        <v>#DIV/0!</v>
      </c>
      <c r="K51" s="812" t="e">
        <f>Aprekini!J$200</f>
        <v>#DIV/0!</v>
      </c>
      <c r="L51" s="812" t="e">
        <f>Aprekini!K$200</f>
        <v>#DIV/0!</v>
      </c>
      <c r="M51" s="812" t="e">
        <f>Aprekini!L$200</f>
        <v>#DIV/0!</v>
      </c>
      <c r="N51" s="812" t="e">
        <f>Aprekini!M$200</f>
        <v>#DIV/0!</v>
      </c>
      <c r="O51" s="812" t="e">
        <f>Aprekini!N$200</f>
        <v>#DIV/0!</v>
      </c>
      <c r="P51" s="812" t="e">
        <f>Aprekini!O$200</f>
        <v>#DIV/0!</v>
      </c>
      <c r="Q51" s="812" t="e">
        <f>Aprekini!P$200</f>
        <v>#DIV/0!</v>
      </c>
      <c r="R51" s="812" t="e">
        <f>Aprekini!Q$200</f>
        <v>#DIV/0!</v>
      </c>
      <c r="S51" s="812" t="e">
        <f>Aprekini!R$200</f>
        <v>#DIV/0!</v>
      </c>
      <c r="T51" s="812" t="e">
        <f>Aprekini!S$200</f>
        <v>#DIV/0!</v>
      </c>
      <c r="U51" s="812" t="e">
        <f>Aprekini!T$200</f>
        <v>#DIV/0!</v>
      </c>
      <c r="V51" s="812" t="e">
        <f>Aprekini!U$200</f>
        <v>#DIV/0!</v>
      </c>
      <c r="W51" s="812" t="e">
        <f>Aprekini!V$200</f>
        <v>#DIV/0!</v>
      </c>
      <c r="X51" s="812" t="e">
        <f>Aprekini!W$200</f>
        <v>#DIV/0!</v>
      </c>
      <c r="Y51" s="812" t="e">
        <f>Aprekini!X$200</f>
        <v>#DIV/0!</v>
      </c>
      <c r="Z51" s="812" t="e">
        <f>Aprekini!Y$200</f>
        <v>#DIV/0!</v>
      </c>
      <c r="AA51" s="812" t="e">
        <f>Aprekini!Z$200</f>
        <v>#DIV/0!</v>
      </c>
      <c r="AB51" s="812" t="e">
        <f>Aprekini!AA$200</f>
        <v>#DIV/0!</v>
      </c>
      <c r="AC51" s="812" t="e">
        <f>Aprekini!AB$200</f>
        <v>#DIV/0!</v>
      </c>
      <c r="AD51" s="812" t="e">
        <f>Aprekini!AC$200</f>
        <v>#DIV/0!</v>
      </c>
      <c r="AE51" s="812" t="e">
        <f>Aprekini!AD$200</f>
        <v>#DIV/0!</v>
      </c>
      <c r="AF51" s="812" t="e">
        <f>Aprekini!AE$200</f>
        <v>#DIV/0!</v>
      </c>
      <c r="AG51" s="812" t="e">
        <f>Aprekini!AF$200</f>
        <v>#DIV/0!</v>
      </c>
      <c r="AH51" s="812" t="e">
        <f>Aprekini!AG$200</f>
        <v>#DIV/0!</v>
      </c>
      <c r="AI51" s="812" t="e">
        <f>Aprekini!AH$200</f>
        <v>#DIV/0!</v>
      </c>
      <c r="AJ51" s="812" t="e">
        <f>Aprekini!AI$200</f>
        <v>#DIV/0!</v>
      </c>
      <c r="AK51" s="812" t="e">
        <f>Aprekini!AJ$200</f>
        <v>#DIV/0!</v>
      </c>
    </row>
    <row r="52" spans="1:37" s="259" customFormat="1" ht="12.75" x14ac:dyDescent="0.2">
      <c r="A52" s="389"/>
      <c r="B52" s="389"/>
      <c r="C52" s="812"/>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row>
    <row r="53" spans="1:37" s="259" customFormat="1" ht="12.75" x14ac:dyDescent="0.2">
      <c r="A53" s="389" t="s">
        <v>591</v>
      </c>
      <c r="B53" s="810"/>
      <c r="C53" s="812"/>
      <c r="D53" s="812"/>
      <c r="E53" s="812"/>
      <c r="F53" s="812"/>
      <c r="G53" s="812"/>
      <c r="H53" s="812"/>
      <c r="I53" s="812"/>
      <c r="J53" s="812"/>
      <c r="K53" s="812"/>
      <c r="L53" s="812"/>
      <c r="M53" s="812"/>
      <c r="N53" s="812"/>
      <c r="O53" s="812"/>
      <c r="P53" s="812"/>
      <c r="Q53" s="812"/>
      <c r="R53" s="812"/>
      <c r="S53" s="812"/>
      <c r="T53" s="812"/>
      <c r="U53" s="812"/>
      <c r="V53" s="812"/>
      <c r="W53" s="812"/>
      <c r="X53" s="812"/>
      <c r="Y53" s="812"/>
      <c r="Z53" s="812"/>
      <c r="AA53" s="812"/>
      <c r="AB53" s="812"/>
      <c r="AC53" s="812"/>
      <c r="AD53" s="812"/>
      <c r="AE53" s="812"/>
      <c r="AF53" s="812"/>
      <c r="AG53" s="812"/>
      <c r="AH53" s="812"/>
      <c r="AI53" s="812"/>
      <c r="AJ53" s="812"/>
      <c r="AK53" s="812"/>
    </row>
    <row r="54" spans="1:37" s="259" customFormat="1" ht="12.75" x14ac:dyDescent="0.2">
      <c r="A54" s="389"/>
      <c r="B54" s="810">
        <v>0.01</v>
      </c>
      <c r="C54" s="812" t="e">
        <f>Aprekini!B$253+C$57*'Jutiguma analize'!$B54</f>
        <v>#DIV/0!</v>
      </c>
      <c r="D54" s="812" t="e">
        <f>Aprekini!C$253+D$57*'Jutiguma analize'!$B54</f>
        <v>#DIV/0!</v>
      </c>
      <c r="E54" s="812" t="e">
        <f>Aprekini!D$253+E$57*'Jutiguma analize'!$B54</f>
        <v>#DIV/0!</v>
      </c>
      <c r="F54" s="812" t="e">
        <f>Aprekini!E$253+F$57*'Jutiguma analize'!$B54</f>
        <v>#DIV/0!</v>
      </c>
      <c r="G54" s="812" t="e">
        <f>Aprekini!F$253+G$57*'Jutiguma analize'!$B54</f>
        <v>#DIV/0!</v>
      </c>
      <c r="H54" s="812" t="e">
        <f>Aprekini!G$253+H$57*'Jutiguma analize'!$B54</f>
        <v>#DIV/0!</v>
      </c>
      <c r="I54" s="812" t="e">
        <f>Aprekini!H$253+I$57*'Jutiguma analize'!$B54</f>
        <v>#DIV/0!</v>
      </c>
      <c r="J54" s="812" t="e">
        <f>Aprekini!I$253+J$57*'Jutiguma analize'!$B54</f>
        <v>#DIV/0!</v>
      </c>
      <c r="K54" s="812" t="e">
        <f>Aprekini!J$253+K$57*'Jutiguma analize'!$B54</f>
        <v>#DIV/0!</v>
      </c>
      <c r="L54" s="812" t="e">
        <f>Aprekini!K$253+L$57*'Jutiguma analize'!$B54</f>
        <v>#DIV/0!</v>
      </c>
      <c r="M54" s="812" t="e">
        <f>Aprekini!L$253+M$57*'Jutiguma analize'!$B54</f>
        <v>#DIV/0!</v>
      </c>
      <c r="N54" s="812" t="e">
        <f>Aprekini!M$253+N$57*'Jutiguma analize'!$B54</f>
        <v>#DIV/0!</v>
      </c>
      <c r="O54" s="812" t="e">
        <f>Aprekini!N$253+O$57*'Jutiguma analize'!$B54</f>
        <v>#DIV/0!</v>
      </c>
      <c r="P54" s="812" t="e">
        <f>Aprekini!O$253+P$57*'Jutiguma analize'!$B54</f>
        <v>#DIV/0!</v>
      </c>
      <c r="Q54" s="812" t="e">
        <f>Aprekini!P$253+Q$57*'Jutiguma analize'!$B54</f>
        <v>#DIV/0!</v>
      </c>
      <c r="R54" s="812" t="e">
        <f>Aprekini!Q$253+R$57*'Jutiguma analize'!$B54</f>
        <v>#DIV/0!</v>
      </c>
      <c r="S54" s="812" t="e">
        <f>Aprekini!R$253+S$57*'Jutiguma analize'!$B54</f>
        <v>#DIV/0!</v>
      </c>
      <c r="T54" s="812" t="e">
        <f>Aprekini!S$253+T$57*'Jutiguma analize'!$B54</f>
        <v>#DIV/0!</v>
      </c>
      <c r="U54" s="812" t="e">
        <f>Aprekini!T$253+U$57*'Jutiguma analize'!$B54</f>
        <v>#DIV/0!</v>
      </c>
      <c r="V54" s="812" t="e">
        <f>Aprekini!U$253+V$57*'Jutiguma analize'!$B54</f>
        <v>#DIV/0!</v>
      </c>
      <c r="W54" s="812" t="e">
        <f>Aprekini!V$253+W$57*'Jutiguma analize'!$B54</f>
        <v>#DIV/0!</v>
      </c>
      <c r="X54" s="812" t="e">
        <f>Aprekini!W$253+X$57*'Jutiguma analize'!$B54</f>
        <v>#DIV/0!</v>
      </c>
      <c r="Y54" s="812" t="e">
        <f>Aprekini!X$253+Y$57*'Jutiguma analize'!$B54</f>
        <v>#DIV/0!</v>
      </c>
      <c r="Z54" s="812" t="e">
        <f>Aprekini!Y$253+Z$57*'Jutiguma analize'!$B54</f>
        <v>#DIV/0!</v>
      </c>
      <c r="AA54" s="812" t="e">
        <f>Aprekini!Z$253+AA$57*'Jutiguma analize'!$B54</f>
        <v>#DIV/0!</v>
      </c>
      <c r="AB54" s="812" t="e">
        <f>Aprekini!AA$253+AB$57*'Jutiguma analize'!$B54</f>
        <v>#DIV/0!</v>
      </c>
      <c r="AC54" s="812" t="e">
        <f>Aprekini!AB$253+AC$57*'Jutiguma analize'!$B54</f>
        <v>#DIV/0!</v>
      </c>
      <c r="AD54" s="812" t="e">
        <f>Aprekini!AC$253+AD$57*'Jutiguma analize'!$B54</f>
        <v>#DIV/0!</v>
      </c>
      <c r="AE54" s="812" t="e">
        <f>Aprekini!AD$253+AE$57*'Jutiguma analize'!$B54</f>
        <v>#DIV/0!</v>
      </c>
      <c r="AF54" s="812" t="e">
        <f>Aprekini!AE$253+AF$57*'Jutiguma analize'!$B54</f>
        <v>#DIV/0!</v>
      </c>
      <c r="AG54" s="812" t="e">
        <f>Aprekini!AF$253+AG$57*'Jutiguma analize'!$B54</f>
        <v>#DIV/0!</v>
      </c>
      <c r="AH54" s="812" t="e">
        <f>Aprekini!AG$253+AH$57*'Jutiguma analize'!$B54</f>
        <v>#DIV/0!</v>
      </c>
      <c r="AI54" s="812" t="e">
        <f>Aprekini!AH$253+AI$57*'Jutiguma analize'!$B54</f>
        <v>#DIV/0!</v>
      </c>
      <c r="AJ54" s="812" t="e">
        <f>Aprekini!AI$253+AJ$57*'Jutiguma analize'!$B54</f>
        <v>#DIV/0!</v>
      </c>
      <c r="AK54" s="812" t="e">
        <f>Aprekini!AJ$253+AK$57*'Jutiguma analize'!$B54</f>
        <v>#DIV/0!</v>
      </c>
    </row>
    <row r="55" spans="1:37" s="259" customFormat="1" ht="12.75" x14ac:dyDescent="0.2">
      <c r="A55" s="389"/>
      <c r="B55" s="813">
        <v>0</v>
      </c>
      <c r="C55" s="812" t="e">
        <f>Aprekini!B$253+C$57*'Jutiguma analize'!$B55</f>
        <v>#DIV/0!</v>
      </c>
      <c r="D55" s="812" t="e">
        <f>Aprekini!C$253+D$57*'Jutiguma analize'!$B55</f>
        <v>#DIV/0!</v>
      </c>
      <c r="E55" s="812" t="e">
        <f>Aprekini!D$253+E$57*'Jutiguma analize'!$B55</f>
        <v>#DIV/0!</v>
      </c>
      <c r="F55" s="812" t="e">
        <f>Aprekini!E$253+F$57*'Jutiguma analize'!$B55</f>
        <v>#DIV/0!</v>
      </c>
      <c r="G55" s="812" t="e">
        <f>Aprekini!F$253+G$57*'Jutiguma analize'!$B55</f>
        <v>#DIV/0!</v>
      </c>
      <c r="H55" s="812" t="e">
        <f>Aprekini!G$253+H$57*'Jutiguma analize'!$B55</f>
        <v>#DIV/0!</v>
      </c>
      <c r="I55" s="812" t="e">
        <f>Aprekini!H$253+I$57*'Jutiguma analize'!$B55</f>
        <v>#DIV/0!</v>
      </c>
      <c r="J55" s="812" t="e">
        <f>Aprekini!I$253+J$57*'Jutiguma analize'!$B55</f>
        <v>#DIV/0!</v>
      </c>
      <c r="K55" s="812" t="e">
        <f>Aprekini!J$253+K$57*'Jutiguma analize'!$B55</f>
        <v>#DIV/0!</v>
      </c>
      <c r="L55" s="812" t="e">
        <f>Aprekini!K$253+L$57*'Jutiguma analize'!$B55</f>
        <v>#DIV/0!</v>
      </c>
      <c r="M55" s="812" t="e">
        <f>Aprekini!L$253+M$57*'Jutiguma analize'!$B55</f>
        <v>#DIV/0!</v>
      </c>
      <c r="N55" s="812" t="e">
        <f>Aprekini!M$253+N$57*'Jutiguma analize'!$B55</f>
        <v>#DIV/0!</v>
      </c>
      <c r="O55" s="812" t="e">
        <f>Aprekini!N$253+O$57*'Jutiguma analize'!$B55</f>
        <v>#DIV/0!</v>
      </c>
      <c r="P55" s="812" t="e">
        <f>Aprekini!O$253+P$57*'Jutiguma analize'!$B55</f>
        <v>#DIV/0!</v>
      </c>
      <c r="Q55" s="812" t="e">
        <f>Aprekini!P$253+Q$57*'Jutiguma analize'!$B55</f>
        <v>#DIV/0!</v>
      </c>
      <c r="R55" s="812" t="e">
        <f>Aprekini!Q$253+R$57*'Jutiguma analize'!$B55</f>
        <v>#DIV/0!</v>
      </c>
      <c r="S55" s="812" t="e">
        <f>Aprekini!R$253+S$57*'Jutiguma analize'!$B55</f>
        <v>#DIV/0!</v>
      </c>
      <c r="T55" s="812" t="e">
        <f>Aprekini!S$253+T$57*'Jutiguma analize'!$B55</f>
        <v>#DIV/0!</v>
      </c>
      <c r="U55" s="812" t="e">
        <f>Aprekini!T$253+U$57*'Jutiguma analize'!$B55</f>
        <v>#DIV/0!</v>
      </c>
      <c r="V55" s="812" t="e">
        <f>Aprekini!U$253+V$57*'Jutiguma analize'!$B55</f>
        <v>#DIV/0!</v>
      </c>
      <c r="W55" s="812" t="e">
        <f>Aprekini!V$253+W$57*'Jutiguma analize'!$B55</f>
        <v>#DIV/0!</v>
      </c>
      <c r="X55" s="812" t="e">
        <f>Aprekini!W$253+X$57*'Jutiguma analize'!$B55</f>
        <v>#DIV/0!</v>
      </c>
      <c r="Y55" s="812" t="e">
        <f>Aprekini!X$253+Y$57*'Jutiguma analize'!$B55</f>
        <v>#DIV/0!</v>
      </c>
      <c r="Z55" s="812" t="e">
        <f>Aprekini!Y$253+Z$57*'Jutiguma analize'!$B55</f>
        <v>#DIV/0!</v>
      </c>
      <c r="AA55" s="812" t="e">
        <f>Aprekini!Z$253+AA$57*'Jutiguma analize'!$B55</f>
        <v>#DIV/0!</v>
      </c>
      <c r="AB55" s="812" t="e">
        <f>Aprekini!AA$253+AB$57*'Jutiguma analize'!$B55</f>
        <v>#DIV/0!</v>
      </c>
      <c r="AC55" s="812" t="e">
        <f>Aprekini!AB$253+AC$57*'Jutiguma analize'!$B55</f>
        <v>#DIV/0!</v>
      </c>
      <c r="AD55" s="812" t="e">
        <f>Aprekini!AC$253+AD$57*'Jutiguma analize'!$B55</f>
        <v>#DIV/0!</v>
      </c>
      <c r="AE55" s="812" t="e">
        <f>Aprekini!AD$253+AE$57*'Jutiguma analize'!$B55</f>
        <v>#DIV/0!</v>
      </c>
      <c r="AF55" s="812" t="e">
        <f>Aprekini!AE$253+AF$57*'Jutiguma analize'!$B55</f>
        <v>#DIV/0!</v>
      </c>
      <c r="AG55" s="812" t="e">
        <f>Aprekini!AF$253+AG$57*'Jutiguma analize'!$B55</f>
        <v>#DIV/0!</v>
      </c>
      <c r="AH55" s="812" t="e">
        <f>Aprekini!AG$253+AH$57*'Jutiguma analize'!$B55</f>
        <v>#DIV/0!</v>
      </c>
      <c r="AI55" s="812" t="e">
        <f>Aprekini!AH$253+AI$57*'Jutiguma analize'!$B55</f>
        <v>#DIV/0!</v>
      </c>
      <c r="AJ55" s="812" t="e">
        <f>Aprekini!AI$253+AJ$57*'Jutiguma analize'!$B55</f>
        <v>#DIV/0!</v>
      </c>
      <c r="AK55" s="812" t="e">
        <f>Aprekini!AJ$253+AK$57*'Jutiguma analize'!$B55</f>
        <v>#DIV/0!</v>
      </c>
    </row>
    <row r="56" spans="1:37" s="259" customFormat="1" ht="12.75" x14ac:dyDescent="0.2">
      <c r="A56" s="389"/>
      <c r="B56" s="810">
        <v>-0.01</v>
      </c>
      <c r="C56" s="812" t="e">
        <f>Aprekini!B$253+C$57*'Jutiguma analize'!$B56</f>
        <v>#DIV/0!</v>
      </c>
      <c r="D56" s="812" t="e">
        <f>Aprekini!C$253+D$57*'Jutiguma analize'!$B56</f>
        <v>#DIV/0!</v>
      </c>
      <c r="E56" s="812" t="e">
        <f>Aprekini!D$253+E$57*'Jutiguma analize'!$B56</f>
        <v>#DIV/0!</v>
      </c>
      <c r="F56" s="812" t="e">
        <f>Aprekini!E$253+F$57*'Jutiguma analize'!$B56</f>
        <v>#DIV/0!</v>
      </c>
      <c r="G56" s="812" t="e">
        <f>Aprekini!F$253+G$57*'Jutiguma analize'!$B56</f>
        <v>#DIV/0!</v>
      </c>
      <c r="H56" s="812" t="e">
        <f>Aprekini!G$253+H$57*'Jutiguma analize'!$B56</f>
        <v>#DIV/0!</v>
      </c>
      <c r="I56" s="812" t="e">
        <f>Aprekini!H$253+I$57*'Jutiguma analize'!$B56</f>
        <v>#DIV/0!</v>
      </c>
      <c r="J56" s="812" t="e">
        <f>Aprekini!I$253+J$57*'Jutiguma analize'!$B56</f>
        <v>#DIV/0!</v>
      </c>
      <c r="K56" s="812" t="e">
        <f>Aprekini!J$253+K$57*'Jutiguma analize'!$B56</f>
        <v>#DIV/0!</v>
      </c>
      <c r="L56" s="812" t="e">
        <f>Aprekini!K$253+L$57*'Jutiguma analize'!$B56</f>
        <v>#DIV/0!</v>
      </c>
      <c r="M56" s="812" t="e">
        <f>Aprekini!L$253+M$57*'Jutiguma analize'!$B56</f>
        <v>#DIV/0!</v>
      </c>
      <c r="N56" s="812" t="e">
        <f>Aprekini!M$253+N$57*'Jutiguma analize'!$B56</f>
        <v>#DIV/0!</v>
      </c>
      <c r="O56" s="812" t="e">
        <f>Aprekini!N$253+O$57*'Jutiguma analize'!$B56</f>
        <v>#DIV/0!</v>
      </c>
      <c r="P56" s="812" t="e">
        <f>Aprekini!O$253+P$57*'Jutiguma analize'!$B56</f>
        <v>#DIV/0!</v>
      </c>
      <c r="Q56" s="812" t="e">
        <f>Aprekini!P$253+Q$57*'Jutiguma analize'!$B56</f>
        <v>#DIV/0!</v>
      </c>
      <c r="R56" s="812" t="e">
        <f>Aprekini!Q$253+R$57*'Jutiguma analize'!$B56</f>
        <v>#DIV/0!</v>
      </c>
      <c r="S56" s="812" t="e">
        <f>Aprekini!R$253+S$57*'Jutiguma analize'!$B56</f>
        <v>#DIV/0!</v>
      </c>
      <c r="T56" s="812" t="e">
        <f>Aprekini!S$253+T$57*'Jutiguma analize'!$B56</f>
        <v>#DIV/0!</v>
      </c>
      <c r="U56" s="812" t="e">
        <f>Aprekini!T$253+U$57*'Jutiguma analize'!$B56</f>
        <v>#DIV/0!</v>
      </c>
      <c r="V56" s="812" t="e">
        <f>Aprekini!U$253+V$57*'Jutiguma analize'!$B56</f>
        <v>#DIV/0!</v>
      </c>
      <c r="W56" s="812" t="e">
        <f>Aprekini!V$253+W$57*'Jutiguma analize'!$B56</f>
        <v>#DIV/0!</v>
      </c>
      <c r="X56" s="812" t="e">
        <f>Aprekini!W$253+X$57*'Jutiguma analize'!$B56</f>
        <v>#DIV/0!</v>
      </c>
      <c r="Y56" s="812" t="e">
        <f>Aprekini!X$253+Y$57*'Jutiguma analize'!$B56</f>
        <v>#DIV/0!</v>
      </c>
      <c r="Z56" s="812" t="e">
        <f>Aprekini!Y$253+Z$57*'Jutiguma analize'!$B56</f>
        <v>#DIV/0!</v>
      </c>
      <c r="AA56" s="812" t="e">
        <f>Aprekini!Z$253+AA$57*'Jutiguma analize'!$B56</f>
        <v>#DIV/0!</v>
      </c>
      <c r="AB56" s="812" t="e">
        <f>Aprekini!AA$253+AB$57*'Jutiguma analize'!$B56</f>
        <v>#DIV/0!</v>
      </c>
      <c r="AC56" s="812" t="e">
        <f>Aprekini!AB$253+AC$57*'Jutiguma analize'!$B56</f>
        <v>#DIV/0!</v>
      </c>
      <c r="AD56" s="812" t="e">
        <f>Aprekini!AC$253+AD$57*'Jutiguma analize'!$B56</f>
        <v>#DIV/0!</v>
      </c>
      <c r="AE56" s="812" t="e">
        <f>Aprekini!AD$253+AE$57*'Jutiguma analize'!$B56</f>
        <v>#DIV/0!</v>
      </c>
      <c r="AF56" s="812" t="e">
        <f>Aprekini!AE$253+AF$57*'Jutiguma analize'!$B56</f>
        <v>#DIV/0!</v>
      </c>
      <c r="AG56" s="812" t="e">
        <f>Aprekini!AF$253+AG$57*'Jutiguma analize'!$B56</f>
        <v>#DIV/0!</v>
      </c>
      <c r="AH56" s="812" t="e">
        <f>Aprekini!AG$253+AH$57*'Jutiguma analize'!$B56</f>
        <v>#DIV/0!</v>
      </c>
      <c r="AI56" s="812" t="e">
        <f>Aprekini!AH$253+AI$57*'Jutiguma analize'!$B56</f>
        <v>#DIV/0!</v>
      </c>
      <c r="AJ56" s="812" t="e">
        <f>Aprekini!AI$253+AJ$57*'Jutiguma analize'!$B56</f>
        <v>#DIV/0!</v>
      </c>
      <c r="AK56" s="812" t="e">
        <f>Aprekini!AJ$253+AK$57*'Jutiguma analize'!$B56</f>
        <v>#DIV/0!</v>
      </c>
    </row>
    <row r="57" spans="1:37" s="259" customFormat="1" ht="12.75" x14ac:dyDescent="0.2">
      <c r="A57" s="389" t="s">
        <v>595</v>
      </c>
      <c r="B57" s="389"/>
      <c r="C57" s="812" t="e">
        <f>Aprekini!B198*Līdzfinansējums!$F$33</f>
        <v>#DIV/0!</v>
      </c>
      <c r="D57" s="812" t="e">
        <f>Aprekini!C198*Līdzfinansējums!$F$33</f>
        <v>#DIV/0!</v>
      </c>
      <c r="E57" s="812" t="e">
        <f>Aprekini!D198*Līdzfinansējums!$F$33</f>
        <v>#DIV/0!</v>
      </c>
      <c r="F57" s="812" t="e">
        <f>Aprekini!E198*Līdzfinansējums!$F$33</f>
        <v>#DIV/0!</v>
      </c>
      <c r="G57" s="812" t="e">
        <f>Aprekini!F198*Līdzfinansējums!$F$33</f>
        <v>#DIV/0!</v>
      </c>
      <c r="H57" s="812" t="e">
        <f>Aprekini!G198*Līdzfinansējums!$F$33</f>
        <v>#DIV/0!</v>
      </c>
      <c r="I57" s="812" t="e">
        <f>Aprekini!H198*Līdzfinansējums!$F$33</f>
        <v>#DIV/0!</v>
      </c>
      <c r="J57" s="812" t="e">
        <f>Aprekini!I198*Līdzfinansējums!$F$33</f>
        <v>#DIV/0!</v>
      </c>
      <c r="K57" s="812" t="e">
        <f>Aprekini!J198*Līdzfinansējums!$F$33</f>
        <v>#DIV/0!</v>
      </c>
      <c r="L57" s="812" t="e">
        <f>Aprekini!K198*Līdzfinansējums!$F$33</f>
        <v>#DIV/0!</v>
      </c>
      <c r="M57" s="812" t="e">
        <f>Aprekini!L198*Līdzfinansējums!$F$33</f>
        <v>#DIV/0!</v>
      </c>
      <c r="N57" s="812" t="e">
        <f>Aprekini!M198*Līdzfinansējums!$F$33</f>
        <v>#DIV/0!</v>
      </c>
      <c r="O57" s="812" t="e">
        <f>Aprekini!N198*Līdzfinansējums!$F$33</f>
        <v>#DIV/0!</v>
      </c>
      <c r="P57" s="812" t="e">
        <f>Aprekini!O198*Līdzfinansējums!$F$33</f>
        <v>#DIV/0!</v>
      </c>
      <c r="Q57" s="812" t="e">
        <f>Aprekini!P198*Līdzfinansējums!$F$33</f>
        <v>#DIV/0!</v>
      </c>
      <c r="R57" s="812" t="e">
        <f>Aprekini!Q198*Līdzfinansējums!$F$33</f>
        <v>#DIV/0!</v>
      </c>
      <c r="S57" s="812" t="e">
        <f>Aprekini!R198*Līdzfinansējums!$F$33</f>
        <v>#DIV/0!</v>
      </c>
      <c r="T57" s="812" t="e">
        <f>Aprekini!S198*Līdzfinansējums!$F$33</f>
        <v>#DIV/0!</v>
      </c>
      <c r="U57" s="812" t="e">
        <f>Aprekini!T198*Līdzfinansējums!$F$33</f>
        <v>#DIV/0!</v>
      </c>
      <c r="V57" s="812" t="e">
        <f>Aprekini!U198*Līdzfinansējums!$F$33</f>
        <v>#DIV/0!</v>
      </c>
      <c r="W57" s="812" t="e">
        <f>Aprekini!V198*Līdzfinansējums!$F$33</f>
        <v>#DIV/0!</v>
      </c>
      <c r="X57" s="812" t="e">
        <f>Aprekini!W198*Līdzfinansējums!$F$33</f>
        <v>#DIV/0!</v>
      </c>
      <c r="Y57" s="812" t="e">
        <f>Aprekini!X198*Līdzfinansējums!$F$33</f>
        <v>#DIV/0!</v>
      </c>
      <c r="Z57" s="812" t="e">
        <f>Aprekini!Y198*Līdzfinansējums!$F$33</f>
        <v>#DIV/0!</v>
      </c>
      <c r="AA57" s="812" t="e">
        <f>Aprekini!Z198*Līdzfinansējums!$F$33</f>
        <v>#DIV/0!</v>
      </c>
      <c r="AB57" s="812" t="e">
        <f>Aprekini!AA198*Līdzfinansējums!$F$33</f>
        <v>#DIV/0!</v>
      </c>
      <c r="AC57" s="812" t="e">
        <f>Aprekini!AB198*Līdzfinansējums!$F$33</f>
        <v>#DIV/0!</v>
      </c>
      <c r="AD57" s="812" t="e">
        <f>Aprekini!AC198*Līdzfinansējums!$F$33</f>
        <v>#DIV/0!</v>
      </c>
      <c r="AE57" s="812" t="e">
        <f>Aprekini!AD198*Līdzfinansējums!$F$33</f>
        <v>#DIV/0!</v>
      </c>
      <c r="AF57" s="812" t="e">
        <f>Aprekini!AE198*Līdzfinansējums!$F$33</f>
        <v>#DIV/0!</v>
      </c>
      <c r="AG57" s="812" t="e">
        <f>Aprekini!AF198*Līdzfinansējums!$F$33</f>
        <v>#DIV/0!</v>
      </c>
      <c r="AH57" s="812" t="e">
        <f>Aprekini!AG198*Līdzfinansējums!$F$33</f>
        <v>#DIV/0!</v>
      </c>
      <c r="AI57" s="812" t="e">
        <f>Aprekini!AH198*Līdzfinansējums!$F$33</f>
        <v>#DIV/0!</v>
      </c>
      <c r="AJ57" s="812" t="e">
        <f>Aprekini!AI198*Līdzfinansējums!$F$33</f>
        <v>#DIV/0!</v>
      </c>
      <c r="AK57" s="812" t="e">
        <f>Aprekini!AJ198*Līdzfinansējums!$F$33</f>
        <v>#DIV/0!</v>
      </c>
    </row>
    <row r="58" spans="1:37" s="323" customFormat="1" ht="12.75" x14ac:dyDescent="0.2">
      <c r="A58" s="799"/>
      <c r="B58" s="799"/>
      <c r="C58" s="799"/>
    </row>
    <row r="59" spans="1:37" s="323" customFormat="1" ht="12.75" x14ac:dyDescent="0.2">
      <c r="A59" s="815" t="s">
        <v>596</v>
      </c>
      <c r="B59" s="816" t="s">
        <v>597</v>
      </c>
      <c r="C59" s="816" t="s">
        <v>639</v>
      </c>
      <c r="D59" s="816" t="s">
        <v>598</v>
      </c>
      <c r="E59" s="816" t="s">
        <v>640</v>
      </c>
      <c r="F59" s="816" t="s">
        <v>599</v>
      </c>
    </row>
    <row r="60" spans="1:37" s="323" customFormat="1" ht="12.75" x14ac:dyDescent="0.2">
      <c r="A60" s="817"/>
      <c r="B60" s="818">
        <f>B16</f>
        <v>0.01</v>
      </c>
      <c r="C60" s="819" t="e">
        <f>NPV('Kopējie pieņēmumi'!B$16,E16:AH16)/1000</f>
        <v>#DIV/0!</v>
      </c>
      <c r="D60" s="820" t="e">
        <f>IRR(E16:AH16,-0.1)</f>
        <v>#VALUE!</v>
      </c>
      <c r="E60" s="819" t="e">
        <f>NPV('Kopējie pieņēmumi'!B$16,E21:AH21)/1000</f>
        <v>#DIV/0!</v>
      </c>
      <c r="F60" s="821" t="e">
        <f>IRR(E21:AH21,-0.1)</f>
        <v>#VALUE!</v>
      </c>
      <c r="G60" s="822"/>
      <c r="H60" s="822"/>
      <c r="I60" s="822"/>
      <c r="J60" s="822"/>
      <c r="K60" s="822"/>
      <c r="L60" s="822"/>
      <c r="M60" s="822"/>
      <c r="N60" s="822"/>
      <c r="O60" s="822"/>
      <c r="P60" s="822"/>
      <c r="Q60" s="822"/>
      <c r="R60" s="822"/>
      <c r="S60" s="822"/>
      <c r="T60" s="822"/>
      <c r="U60" s="822"/>
      <c r="V60" s="822"/>
      <c r="W60" s="822"/>
      <c r="X60" s="822"/>
      <c r="Y60" s="822"/>
      <c r="Z60" s="822"/>
      <c r="AA60" s="822"/>
      <c r="AB60" s="822"/>
      <c r="AC60" s="822"/>
      <c r="AD60" s="822"/>
      <c r="AE60" s="822"/>
      <c r="AF60" s="822"/>
      <c r="AG60" s="822"/>
      <c r="AH60" s="822"/>
      <c r="AI60" s="822"/>
      <c r="AJ60" s="822"/>
    </row>
    <row r="61" spans="1:37" s="323" customFormat="1" ht="12.75" x14ac:dyDescent="0.2">
      <c r="A61" s="817"/>
      <c r="B61" s="818">
        <f t="shared" ref="B61:B62" si="0">B17</f>
        <v>0</v>
      </c>
      <c r="C61" s="819" t="e">
        <f>NPV('Kopējie pieņēmumi'!B$16,E17:AH17)/1000</f>
        <v>#DIV/0!</v>
      </c>
      <c r="D61" s="820" t="e">
        <f>IRR(E17:AH17,-0.1)</f>
        <v>#VALUE!</v>
      </c>
      <c r="E61" s="819" t="e">
        <f>NPV('Kopējie pieņēmumi'!B$16,E22:AH22)/1000</f>
        <v>#DIV/0!</v>
      </c>
      <c r="F61" s="821" t="e">
        <f>IRR(E22:AH22,-0.1)</f>
        <v>#VALUE!</v>
      </c>
      <c r="G61" s="822"/>
      <c r="H61" s="822"/>
      <c r="I61" s="822"/>
      <c r="J61" s="822"/>
      <c r="K61" s="822"/>
      <c r="L61" s="822"/>
      <c r="M61" s="822"/>
      <c r="N61" s="822"/>
      <c r="O61" s="822"/>
      <c r="P61" s="822"/>
      <c r="Q61" s="822"/>
      <c r="R61" s="822"/>
      <c r="S61" s="822"/>
      <c r="T61" s="822"/>
      <c r="U61" s="822"/>
      <c r="V61" s="822"/>
      <c r="W61" s="822"/>
      <c r="X61" s="822"/>
      <c r="Y61" s="822"/>
      <c r="Z61" s="822"/>
      <c r="AA61" s="822"/>
      <c r="AB61" s="822"/>
      <c r="AC61" s="822"/>
      <c r="AD61" s="822"/>
      <c r="AE61" s="822"/>
      <c r="AF61" s="822"/>
      <c r="AG61" s="822"/>
      <c r="AH61" s="822"/>
      <c r="AI61" s="822"/>
      <c r="AJ61" s="822"/>
    </row>
    <row r="62" spans="1:37" s="323" customFormat="1" ht="12.75" x14ac:dyDescent="0.2">
      <c r="A62" s="817"/>
      <c r="B62" s="818">
        <f t="shared" si="0"/>
        <v>-0.01</v>
      </c>
      <c r="C62" s="819" t="e">
        <f>NPV('Kopējie pieņēmumi'!B$16,E18:AH18)/1000</f>
        <v>#DIV/0!</v>
      </c>
      <c r="D62" s="820" t="e">
        <f>IRR(E18:AH18,-0.1)</f>
        <v>#VALUE!</v>
      </c>
      <c r="E62" s="819" t="e">
        <f>NPV('Kopējie pieņēmumi'!B$16,E23:AH23)/1000</f>
        <v>#DIV/0!</v>
      </c>
      <c r="F62" s="821" t="e">
        <f>IRR(E23:AH23,-0.1)</f>
        <v>#VALUE!</v>
      </c>
      <c r="G62" s="822"/>
      <c r="H62" s="822"/>
      <c r="I62" s="822"/>
      <c r="J62" s="822"/>
      <c r="K62" s="822"/>
      <c r="L62" s="822"/>
      <c r="M62" s="822"/>
      <c r="N62" s="822"/>
      <c r="O62" s="822"/>
      <c r="P62" s="822"/>
      <c r="Q62" s="822"/>
      <c r="R62" s="822"/>
      <c r="S62" s="822"/>
      <c r="T62" s="822"/>
      <c r="U62" s="822"/>
      <c r="V62" s="822"/>
      <c r="W62" s="822"/>
      <c r="X62" s="822"/>
      <c r="Y62" s="822"/>
      <c r="Z62" s="822"/>
      <c r="AA62" s="822"/>
      <c r="AB62" s="822"/>
      <c r="AC62" s="822"/>
      <c r="AD62" s="822"/>
      <c r="AE62" s="822"/>
      <c r="AF62" s="822"/>
      <c r="AG62" s="822"/>
      <c r="AH62" s="822"/>
      <c r="AI62" s="822"/>
      <c r="AJ62" s="822"/>
    </row>
    <row r="63" spans="1:37" s="323" customFormat="1" ht="12.75" x14ac:dyDescent="0.2">
      <c r="A63" s="815" t="s">
        <v>600</v>
      </c>
      <c r="B63" s="823" t="s">
        <v>597</v>
      </c>
      <c r="C63" s="816" t="s">
        <v>639</v>
      </c>
      <c r="D63" s="816" t="s">
        <v>598</v>
      </c>
      <c r="E63" s="816" t="s">
        <v>640</v>
      </c>
      <c r="F63" s="816" t="s">
        <v>599</v>
      </c>
    </row>
    <row r="64" spans="1:37" s="323" customFormat="1" ht="12.75" x14ac:dyDescent="0.2">
      <c r="A64" s="817"/>
      <c r="B64" s="824">
        <f>B27</f>
        <v>0.01</v>
      </c>
      <c r="C64" s="819" t="e">
        <f>NPV('Kopējie pieņēmumi'!B$16,E27:AH27)/1000</f>
        <v>#DIV/0!</v>
      </c>
      <c r="D64" s="820" t="e">
        <f>IRR(E27:AH27,-0.1)</f>
        <v>#VALUE!</v>
      </c>
      <c r="E64" s="819" t="e">
        <f>NPV('Kopējie pieņēmumi'!B$16,E32:AH32)/1000</f>
        <v>#DIV/0!</v>
      </c>
      <c r="F64" s="821" t="e">
        <f>IRR(E32:AH32,-0.1)</f>
        <v>#VALUE!</v>
      </c>
    </row>
    <row r="65" spans="1:7" s="323" customFormat="1" ht="12.75" x14ac:dyDescent="0.2">
      <c r="A65" s="817"/>
      <c r="B65" s="824">
        <f t="shared" ref="B65:B66" si="1">B28</f>
        <v>0</v>
      </c>
      <c r="C65" s="819" t="e">
        <f>NPV('Kopējie pieņēmumi'!B$16,E28:AH28)/1000</f>
        <v>#DIV/0!</v>
      </c>
      <c r="D65" s="820" t="e">
        <f t="shared" ref="D65:D66" si="2">IRR(E28:AH28,-0.1)</f>
        <v>#VALUE!</v>
      </c>
      <c r="E65" s="819" t="e">
        <f>NPV('Kopējie pieņēmumi'!B$16,E33:AH33)/1000</f>
        <v>#DIV/0!</v>
      </c>
      <c r="F65" s="821" t="e">
        <f t="shared" ref="F65:F66" si="3">IRR(E33:AH33,-0.1)</f>
        <v>#VALUE!</v>
      </c>
    </row>
    <row r="66" spans="1:7" s="323" customFormat="1" ht="12.75" x14ac:dyDescent="0.2">
      <c r="A66" s="817"/>
      <c r="B66" s="824">
        <f t="shared" si="1"/>
        <v>-0.01</v>
      </c>
      <c r="C66" s="819" t="e">
        <f>NPV('Kopējie pieņēmumi'!B$16,E29:AH29)/1000</f>
        <v>#DIV/0!</v>
      </c>
      <c r="D66" s="820" t="e">
        <f t="shared" si="2"/>
        <v>#VALUE!</v>
      </c>
      <c r="E66" s="819" t="e">
        <f>NPV('Kopējie pieņēmumi'!B$16,E34:AH34)/1000</f>
        <v>#DIV/0!</v>
      </c>
      <c r="F66" s="821" t="e">
        <f t="shared" si="3"/>
        <v>#VALUE!</v>
      </c>
    </row>
    <row r="67" spans="1:7" s="323" customFormat="1" ht="12.75" x14ac:dyDescent="0.2">
      <c r="A67" s="815" t="s">
        <v>601</v>
      </c>
      <c r="B67" s="823" t="s">
        <v>597</v>
      </c>
      <c r="C67" s="816" t="s">
        <v>639</v>
      </c>
      <c r="D67" s="816" t="s">
        <v>598</v>
      </c>
      <c r="E67" s="816" t="s">
        <v>640</v>
      </c>
      <c r="F67" s="816" t="s">
        <v>599</v>
      </c>
    </row>
    <row r="68" spans="1:7" s="323" customFormat="1" ht="12.75" x14ac:dyDescent="0.2">
      <c r="A68" s="817"/>
      <c r="B68" s="824">
        <f>B38</f>
        <v>0.01</v>
      </c>
      <c r="C68" s="819" t="e">
        <f>NPV('Kopējie pieņēmumi'!B$16,E38:AH38)/1000</f>
        <v>#DIV/0!</v>
      </c>
      <c r="D68" s="820" t="e">
        <f>IRR(E38:AH38,-0.1)</f>
        <v>#VALUE!</v>
      </c>
      <c r="E68" s="819" t="e">
        <f>NPV('Kopējie pieņēmumi'!B$16,E43:AH43)/1000</f>
        <v>#DIV/0!</v>
      </c>
      <c r="F68" s="821" t="e">
        <f>IRR(E43:AH43,-0.1)</f>
        <v>#VALUE!</v>
      </c>
    </row>
    <row r="69" spans="1:7" s="323" customFormat="1" ht="12.75" x14ac:dyDescent="0.2">
      <c r="A69" s="817"/>
      <c r="B69" s="824">
        <f t="shared" ref="B69:B70" si="4">B39</f>
        <v>0</v>
      </c>
      <c r="C69" s="819" t="e">
        <f>NPV('Kopējie pieņēmumi'!B$16,E39:AH39)/1000</f>
        <v>#DIV/0!</v>
      </c>
      <c r="D69" s="820" t="e">
        <f t="shared" ref="D69:D70" si="5">IRR(E39:AH39,-0.1)</f>
        <v>#VALUE!</v>
      </c>
      <c r="E69" s="819" t="e">
        <f>NPV('Kopējie pieņēmumi'!B$16,E44:AH44)/1000</f>
        <v>#DIV/0!</v>
      </c>
      <c r="F69" s="821" t="e">
        <f t="shared" ref="F69:F70" si="6">IRR(E44:AH44,-0.1)</f>
        <v>#VALUE!</v>
      </c>
    </row>
    <row r="70" spans="1:7" s="323" customFormat="1" ht="12.75" x14ac:dyDescent="0.2">
      <c r="A70" s="817"/>
      <c r="B70" s="824">
        <f t="shared" si="4"/>
        <v>-0.01</v>
      </c>
      <c r="C70" s="819" t="e">
        <f>NPV('Kopējie pieņēmumi'!B$16,E40:AH40)/1000</f>
        <v>#DIV/0!</v>
      </c>
      <c r="D70" s="820" t="e">
        <f t="shared" si="5"/>
        <v>#VALUE!</v>
      </c>
      <c r="E70" s="819" t="e">
        <f>NPV('Kopējie pieņēmumi'!B$16,E45:AH45)/1000</f>
        <v>#DIV/0!</v>
      </c>
      <c r="F70" s="821" t="e">
        <f t="shared" si="6"/>
        <v>#VALUE!</v>
      </c>
    </row>
    <row r="71" spans="1:7" s="323" customFormat="1" ht="12.75" x14ac:dyDescent="0.2">
      <c r="A71" s="825" t="s">
        <v>602</v>
      </c>
      <c r="B71" s="823" t="s">
        <v>597</v>
      </c>
      <c r="C71" s="816" t="s">
        <v>639</v>
      </c>
      <c r="D71" s="816" t="s">
        <v>598</v>
      </c>
      <c r="E71" s="816" t="s">
        <v>640</v>
      </c>
      <c r="F71" s="816" t="s">
        <v>599</v>
      </c>
    </row>
    <row r="72" spans="1:7" s="323" customFormat="1" ht="12.75" x14ac:dyDescent="0.2">
      <c r="A72" s="826" t="e">
        <f>$A$73+B72</f>
        <v>#DIV/0!</v>
      </c>
      <c r="B72" s="824">
        <f>B49</f>
        <v>0.01</v>
      </c>
      <c r="C72" s="819" t="e">
        <f>NPV('Kopējie pieņēmumi'!B$16,E49:AH49)/1000</f>
        <v>#DIV/0!</v>
      </c>
      <c r="D72" s="820" t="e">
        <f>IRR(E49:AH49,-0.1)</f>
        <v>#VALUE!</v>
      </c>
      <c r="E72" s="819" t="e">
        <f>NPV('Kopējie pieņēmumi'!B16,E54:AH54)/1000</f>
        <v>#DIV/0!</v>
      </c>
      <c r="F72" s="821" t="e">
        <f>IRR(E54:AH54,-0.1)</f>
        <v>#VALUE!</v>
      </c>
    </row>
    <row r="73" spans="1:7" s="323" customFormat="1" ht="12.75" x14ac:dyDescent="0.2">
      <c r="A73" s="826" t="e">
        <f>Līdzfinansējums!F39</f>
        <v>#DIV/0!</v>
      </c>
      <c r="B73" s="824">
        <f t="shared" ref="B73:B74" si="7">B50</f>
        <v>0</v>
      </c>
      <c r="C73" s="819" t="e">
        <f>NPV('Kopējie pieņēmumi'!B$16,E50:AH50)/1000</f>
        <v>#DIV/0!</v>
      </c>
      <c r="D73" s="820" t="e">
        <f t="shared" ref="D73:D74" si="8">IRR(E50:AH50,-0.1)</f>
        <v>#VALUE!</v>
      </c>
      <c r="E73" s="819" t="e">
        <f>NPV('Kopējie pieņēmumi'!B17,E55:AH55)/1000</f>
        <v>#DIV/0!</v>
      </c>
      <c r="F73" s="821" t="e">
        <f t="shared" ref="F73:F74" si="9">IRR(E55:AH55,-0.1)</f>
        <v>#VALUE!</v>
      </c>
      <c r="G73" s="827"/>
    </row>
    <row r="74" spans="1:7" s="323" customFormat="1" ht="12.75" x14ac:dyDescent="0.2">
      <c r="A74" s="828" t="e">
        <f>$A$73+B74</f>
        <v>#DIV/0!</v>
      </c>
      <c r="B74" s="824">
        <f t="shared" si="7"/>
        <v>-0.01</v>
      </c>
      <c r="C74" s="819" t="e">
        <f>NPV('Kopējie pieņēmumi'!B$16,E51:AH51)/1000</f>
        <v>#DIV/0!</v>
      </c>
      <c r="D74" s="820" t="e">
        <f t="shared" si="8"/>
        <v>#VALUE!</v>
      </c>
      <c r="E74" s="819" t="e">
        <f>NPV('Kopējie pieņēmumi'!B18,E56:AH56)/1000</f>
        <v>#DIV/0!</v>
      </c>
      <c r="F74" s="821" t="e">
        <f t="shared" si="9"/>
        <v>#VALUE!</v>
      </c>
    </row>
    <row r="75" spans="1:7" s="323" customFormat="1" x14ac:dyDescent="0.2"/>
  </sheetData>
  <sheetProtection algorithmName="SHA-512" hashValue="++G0rEqsDH5Yr/OsnP59yhybdkLaiqLwbrH8Lj14pQ2lna+oLb+c18YIW+gBCaEWquG+L88wmY1UVgW5oXi2BQ==" saltValue="fNKFhM3sQ+neiOYCxkHiyA==" spinCount="100000" sheet="1" objects="1" scenarios="1" formatCells="0" formatColumns="0"/>
  <mergeCells count="5">
    <mergeCell ref="A2:B2"/>
    <mergeCell ref="C2:F2"/>
    <mergeCell ref="C8:F8"/>
    <mergeCell ref="C11:F11"/>
    <mergeCell ref="A1:C1"/>
  </mergeCells>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A1:B13"/>
  <sheetViews>
    <sheetView workbookViewId="0">
      <selection activeCell="K19" sqref="K19"/>
    </sheetView>
  </sheetViews>
  <sheetFormatPr defaultRowHeight="12.75" x14ac:dyDescent="0.2"/>
  <cols>
    <col min="1" max="1" width="33.42578125" style="118" customWidth="1"/>
    <col min="2" max="2" width="17.140625" style="118" customWidth="1"/>
    <col min="3" max="4" width="7.28515625" style="118" bestFit="1" customWidth="1"/>
    <col min="5" max="5" width="12.140625" style="118" bestFit="1" customWidth="1"/>
    <col min="6" max="22" width="7.28515625" style="118" bestFit="1" customWidth="1"/>
    <col min="23" max="36" width="5.28515625" style="118" bestFit="1" customWidth="1"/>
    <col min="37" max="16384" width="9.140625" style="118"/>
  </cols>
  <sheetData>
    <row r="1" spans="1:2" ht="18.75" x14ac:dyDescent="0.2">
      <c r="A1" s="1050" t="s">
        <v>578</v>
      </c>
      <c r="B1" s="1050"/>
    </row>
    <row r="3" spans="1:2" ht="15" customHeight="1" x14ac:dyDescent="0.2">
      <c r="A3" s="894" t="s">
        <v>565</v>
      </c>
      <c r="B3" s="894" t="s">
        <v>566</v>
      </c>
    </row>
    <row r="4" spans="1:2" ht="25.5" x14ac:dyDescent="0.2">
      <c r="A4" s="895" t="s">
        <v>567</v>
      </c>
      <c r="B4" s="895" t="e">
        <f>IF(AND('Naudas plusma'!D25&gt;=0,'Naudas plusma'!E25&gt;=0, 'Naudas plusma'!F25&gt;=0,'Naudas plusma'!G25&gt;=0,'Naudas plusma'!H25&gt;=0,'Naudas plusma'!I25&gt;=0,'Naudas plusma'!J25&gt;=0,'Naudas plusma'!K25&gt;=0,'Naudas plusma'!L25&gt;=0,'Naudas plusma'!M25&gt;=0,'Naudas plusma'!N25&gt;=0,'Naudas plusma'!O25&gt;=0,'Naudas plusma'!P25&gt;=0,'Naudas plusma'!Q25&gt;=0,'Naudas plusma'!R25&gt;=0,'Naudas plusma'!S25&gt;=0,'Naudas plusma'!T25&gt;=0,'Naudas plusma'!U25&gt;=0,'Naudas plusma'!V25&gt;=0,'Naudas plusma'!W25&gt;=0,'Naudas plusma'!X25&gt;=0,'Naudas plusma'!Y25&gt;=0,'Naudas plusma'!Z25&gt;=0,'Naudas plusma'!AA25&gt;=0,'Naudas plusma'!AB25&gt;=0,'Naudas plusma'!AC25&gt;=0,'Naudas plusma'!AD25&gt;=0,'Naudas plusma'!AE25&gt;=0,'Naudas plusma'!AF25&gt;=0,'Naudas plusma'!AG25&gt;=0,'Naudas plusma'!AH25&gt;=0,'Naudas plusma'!AI25&gt;=0,'Naudas plusma'!AJ25&gt;0), "Kritērijs izpildās", "Kritērijs neizpildās")</f>
        <v>#DIV/0!</v>
      </c>
    </row>
    <row r="5" spans="1:2" ht="38.25" x14ac:dyDescent="0.2">
      <c r="A5" s="895" t="s">
        <v>568</v>
      </c>
      <c r="B5" s="895" t="str">
        <f>IF(AND('Ilgtermina saistibas'!D17&lt;='Datu ievade'!B166,'Ilgtermina saistibas'!E17&lt;='Datu ievade'!B166,'Ilgtermina saistibas'!F17&lt;='Datu ievade'!B166,'Ilgtermina saistibas'!G17&lt;='Datu ievade'!B166,'Ilgtermina saistibas'!H17&lt;='Datu ievade'!B166,'Ilgtermina saistibas'!I17&lt;='Datu ievade'!B166,'Ilgtermina saistibas'!J17&lt;='Datu ievade'!B166,'Ilgtermina saistibas'!K17&lt;='Datu ievade'!B166,'Ilgtermina saistibas'!L17&lt;='Datu ievade'!B166,'Ilgtermina saistibas'!M17&lt;='Datu ievade'!B166,'Ilgtermina saistibas'!N17&lt;='Datu ievade'!B166,'Ilgtermina saistibas'!N17&lt;='Datu ievade'!B166,'Ilgtermina saistibas'!O17&lt;='Datu ievade'!B166,'Ilgtermina saistibas'!P17&lt;='Datu ievade'!B166,'Ilgtermina saistibas'!Q17&lt;='Datu ievade'!B166,'Ilgtermina saistibas'!R17&lt;='Datu ievade'!B166,'Ilgtermina saistibas'!S17&lt;='Datu ievade'!B166,'Ilgtermina saistibas'!T17&lt;='Datu ievade'!B166,'Ilgtermina saistibas'!U17&lt;='Datu ievade'!B166,'Ilgtermina saistibas'!V17&lt;='Datu ievade'!B166,'Ilgtermina saistibas'!W17&lt;='Datu ievade'!B166,'Ilgtermina saistibas'!X17&lt;='Datu ievade'!B166,'Ilgtermina saistibas'!Y17&lt;='Datu ievade'!B166,'Ilgtermina saistibas'!Z17&lt;='Datu ievade'!B166,'Ilgtermina saistibas'!AA17&lt;='Datu ievade'!B166,'Ilgtermina saistibas'!AB17&lt;='Datu ievade'!B166,'Ilgtermina saistibas'!AC17&lt;='Datu ievade'!B166,'Ilgtermina saistibas'!AD17&lt;='Datu ievade'!B166,'Ilgtermina saistibas'!AE17&lt;='Datu ievade'!B166,'Ilgtermina saistibas'!AF17&lt;='Datu ievade'!B166,'Ilgtermina saistibas'!AG17&lt;='Datu ievade'!B166,'Ilgtermina saistibas'!AH17&lt;='Datu ievade'!B166,'Ilgtermina saistibas'!AI17&lt;='Datu ievade'!B166,'Ilgtermina saistibas'!AJ17&lt;='Datu ievade'!B166),"Kritērijs izpildās","Kritērijs neizpildās")</f>
        <v>Kritērijs neizpildās</v>
      </c>
    </row>
    <row r="6" spans="1:2" ht="51" x14ac:dyDescent="0.2">
      <c r="A6" s="895" t="s">
        <v>569</v>
      </c>
      <c r="B6" s="895" t="str">
        <f>IF(AND('Iedzivotaju maksatspeja'!D15&lt;='Datu ievade'!B141,'Iedzivotaju maksatspeja'!E15&lt;='Datu ievade'!B141,'Iedzivotaju maksatspeja'!F15&lt;='Datu ievade'!B141,'Iedzivotaju maksatspeja'!F15&lt;='Datu ievade'!B141,'Iedzivotaju maksatspeja'!G15&lt;='Datu ievade'!B141,'Iedzivotaju maksatspeja'!H15&lt;='Datu ievade'!B141,'Iedzivotaju maksatspeja'!I15&lt;='Datu ievade'!B141,'Iedzivotaju maksatspeja'!J15&lt;='Datu ievade'!B141,'Iedzivotaju maksatspeja'!K15&lt;='Datu ievade'!B141,'Iedzivotaju maksatspeja'!L15&lt;='Datu ievade'!B141,'Iedzivotaju maksatspeja'!M15&lt;='Datu ievade'!B141,'Iedzivotaju maksatspeja'!N15&lt;='Datu ievade'!B141,'Iedzivotaju maksatspeja'!O15&lt;='Datu ievade'!B141,'Iedzivotaju maksatspeja'!P15&lt;='Datu ievade'!B141,'Iedzivotaju maksatspeja'!Q15&lt;='Datu ievade'!B141,'Iedzivotaju maksatspeja'!R15&lt;='Datu ievade'!B141,'Iedzivotaju maksatspeja'!S15&lt;='Datu ievade'!B141,'Iedzivotaju maksatspeja'!T15&lt;='Datu ievade'!B141,'Iedzivotaju maksatspeja'!U15&lt;='Datu ievade'!B141,'Iedzivotaju maksatspeja'!V15&lt;='Datu ievade'!B141,'Iedzivotaju maksatspeja'!W15&lt;='Datu ievade'!B141,'Iedzivotaju maksatspeja'!X15&lt;='Datu ievade'!B141,'Iedzivotaju maksatspeja'!Y15&lt;='Datu ievade'!B141,'Iedzivotaju maksatspeja'!Z15&lt;='Datu ievade'!B141,'Iedzivotaju maksatspeja'!AA15&lt;='Datu ievade'!B141,'Iedzivotaju maksatspeja'!AB15&lt;='Datu ievade'!B141,'Iedzivotaju maksatspeja'!AC15&lt;='Datu ievade'!B141,'Iedzivotaju maksatspeja'!AD15&lt;='Datu ievade'!B141,'Iedzivotaju maksatspeja'!AE15&lt;='Datu ievade'!B141,'Iedzivotaju maksatspeja'!AF15&lt;='Datu ievade'!B141,'Iedzivotaju maksatspeja'!AG15&lt;='Datu ievade'!B141,'Iedzivotaju maksatspeja'!AH15&lt;='Datu ievade'!B141,'Iedzivotaju maksatspeja'!AI15&lt;='Datu ievade'!B141,'Iedzivotaju maksatspeja'!AJ15&lt;='Datu ievade'!B141),"Kritērijs izpildās","Kritērijs neizpildās")</f>
        <v>Kritērijs izpildās</v>
      </c>
    </row>
    <row r="7" spans="1:2" ht="25.5" x14ac:dyDescent="0.2">
      <c r="A7" s="895" t="s">
        <v>570</v>
      </c>
      <c r="B7" s="896" t="e">
        <f>ROUND((SUM('Datu ievade'!B84:H84)+SUM('Datu ievade'!B92:H92))/Līdzfinansējums!C9,6)</f>
        <v>#DIV/0!</v>
      </c>
    </row>
    <row r="9" spans="1:2" x14ac:dyDescent="0.2">
      <c r="A9" s="894" t="s">
        <v>574</v>
      </c>
      <c r="B9" s="894" t="s">
        <v>575</v>
      </c>
    </row>
    <row r="10" spans="1:2" ht="51" x14ac:dyDescent="0.2">
      <c r="A10" s="895" t="s">
        <v>572</v>
      </c>
      <c r="B10" s="897">
        <f>(MAX('Iedzivotaju maksatspeja'!D15:AJ15))</f>
        <v>0</v>
      </c>
    </row>
    <row r="11" spans="1:2" ht="42" customHeight="1" x14ac:dyDescent="0.2">
      <c r="A11" s="895" t="s">
        <v>573</v>
      </c>
      <c r="B11" s="897">
        <f>MIN('Iedzivotaju maksatspeja'!D15:AJ15)</f>
        <v>0</v>
      </c>
    </row>
    <row r="12" spans="1:2" ht="38.25" x14ac:dyDescent="0.2">
      <c r="A12" s="895" t="s">
        <v>576</v>
      </c>
      <c r="B12" s="324">
        <f>ROUND(SUM('Datu ievade'!B138:AI138)/('Datu ievade'!$AI$136-'Datu ievade'!$B$15+1),2)</f>
        <v>0</v>
      </c>
    </row>
    <row r="13" spans="1:2" ht="38.25" x14ac:dyDescent="0.2">
      <c r="A13" s="895" t="s">
        <v>577</v>
      </c>
      <c r="B13" s="324">
        <f>ROUND(SUM('Datu ievade'!B139:AI139)/('Datu ievade'!$AI$136-'Datu ievade'!$B$15+1),2)</f>
        <v>0</v>
      </c>
    </row>
  </sheetData>
  <sheetProtection algorithmName="SHA-512" hashValue="IooSxrQM5QdzxKddKUqRFld39toK3ckOmRCSwcQiZxPina+N8+szkNEPnjUxDofLOkOlvisEr316sqcAZ7fv5Q==" saltValue="EaXZgdKYBMd01qMRdvOvOQ==" spinCount="100000" sheet="1" objects="1" scenarios="1" formatCells="0" formatColumns="0"/>
  <mergeCells count="1">
    <mergeCell ref="A1:B1"/>
  </mergeCells>
  <conditionalFormatting sqref="B4">
    <cfRule type="cellIs" dxfId="2" priority="3" operator="equal">
      <formula>"Kritērijs neizpildās"</formula>
    </cfRule>
  </conditionalFormatting>
  <conditionalFormatting sqref="B5">
    <cfRule type="cellIs" dxfId="1" priority="2" operator="equal">
      <formula>"Kritērijs neizpildās"</formula>
    </cfRule>
  </conditionalFormatting>
  <conditionalFormatting sqref="B6">
    <cfRule type="cellIs" dxfId="0" priority="1" operator="equal">
      <formula>"Kritērijs neizpildās"</formula>
    </cfRule>
  </conditionalFormatting>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39997558519241921"/>
  </sheetPr>
  <dimension ref="B2:AL76"/>
  <sheetViews>
    <sheetView topLeftCell="A13" workbookViewId="0">
      <selection activeCell="A13" sqref="A1:XFD1048576"/>
    </sheetView>
  </sheetViews>
  <sheetFormatPr defaultRowHeight="11.25" x14ac:dyDescent="0.2"/>
  <cols>
    <col min="1" max="1" width="2.28515625" style="323" customWidth="1"/>
    <col min="2" max="2" width="37" style="323" bestFit="1" customWidth="1"/>
    <col min="3" max="3" width="8.140625" style="323" bestFit="1" customWidth="1"/>
    <col min="4" max="4" width="10.28515625" style="323" customWidth="1"/>
    <col min="5" max="5" width="10.140625" style="323" customWidth="1"/>
    <col min="6" max="30" width="10.5703125" style="323" bestFit="1" customWidth="1"/>
    <col min="31" max="34" width="10" style="323" bestFit="1" customWidth="1"/>
    <col min="35" max="35" width="12.85546875" style="323" customWidth="1"/>
    <col min="36" max="37" width="10" style="323" bestFit="1" customWidth="1"/>
    <col min="38" max="16384" width="9.140625" style="323"/>
  </cols>
  <sheetData>
    <row r="2" spans="2:37" x14ac:dyDescent="0.2">
      <c r="C2" s="323">
        <f>'Datu ievade'!B13</f>
        <v>2016</v>
      </c>
      <c r="D2" s="323">
        <f>C2+1</f>
        <v>2017</v>
      </c>
      <c r="E2" s="323">
        <f>D2+1</f>
        <v>2018</v>
      </c>
      <c r="F2" s="323">
        <f t="shared" ref="F2:AI2" si="0">E2+1</f>
        <v>2019</v>
      </c>
      <c r="G2" s="323">
        <f t="shared" si="0"/>
        <v>2020</v>
      </c>
      <c r="H2" s="323">
        <f t="shared" si="0"/>
        <v>2021</v>
      </c>
      <c r="I2" s="323">
        <f t="shared" si="0"/>
        <v>2022</v>
      </c>
      <c r="J2" s="323">
        <f t="shared" si="0"/>
        <v>2023</v>
      </c>
      <c r="K2" s="323">
        <f t="shared" si="0"/>
        <v>2024</v>
      </c>
      <c r="L2" s="323">
        <f t="shared" si="0"/>
        <v>2025</v>
      </c>
      <c r="M2" s="323">
        <f t="shared" si="0"/>
        <v>2026</v>
      </c>
      <c r="N2" s="323">
        <f t="shared" si="0"/>
        <v>2027</v>
      </c>
      <c r="O2" s="323">
        <f t="shared" si="0"/>
        <v>2028</v>
      </c>
      <c r="P2" s="323">
        <f t="shared" si="0"/>
        <v>2029</v>
      </c>
      <c r="Q2" s="323">
        <f t="shared" si="0"/>
        <v>2030</v>
      </c>
      <c r="R2" s="323">
        <f t="shared" si="0"/>
        <v>2031</v>
      </c>
      <c r="S2" s="323">
        <f t="shared" si="0"/>
        <v>2032</v>
      </c>
      <c r="T2" s="323">
        <f t="shared" si="0"/>
        <v>2033</v>
      </c>
      <c r="U2" s="323">
        <f t="shared" si="0"/>
        <v>2034</v>
      </c>
      <c r="V2" s="323">
        <f t="shared" si="0"/>
        <v>2035</v>
      </c>
      <c r="W2" s="323">
        <f t="shared" si="0"/>
        <v>2036</v>
      </c>
      <c r="X2" s="323">
        <f t="shared" si="0"/>
        <v>2037</v>
      </c>
      <c r="Y2" s="323">
        <f t="shared" si="0"/>
        <v>2038</v>
      </c>
      <c r="Z2" s="323">
        <f t="shared" si="0"/>
        <v>2039</v>
      </c>
      <c r="AA2" s="323">
        <f t="shared" si="0"/>
        <v>2040</v>
      </c>
      <c r="AB2" s="323">
        <f t="shared" si="0"/>
        <v>2041</v>
      </c>
      <c r="AC2" s="323">
        <f t="shared" si="0"/>
        <v>2042</v>
      </c>
      <c r="AD2" s="323">
        <f t="shared" si="0"/>
        <v>2043</v>
      </c>
      <c r="AE2" s="323">
        <f t="shared" si="0"/>
        <v>2044</v>
      </c>
      <c r="AF2" s="323">
        <f t="shared" si="0"/>
        <v>2045</v>
      </c>
      <c r="AG2" s="323">
        <f t="shared" si="0"/>
        <v>2046</v>
      </c>
      <c r="AH2" s="323">
        <f t="shared" si="0"/>
        <v>2047</v>
      </c>
      <c r="AI2" s="323">
        <f t="shared" si="0"/>
        <v>2048</v>
      </c>
      <c r="AJ2" s="323">
        <f>AI2+1</f>
        <v>2049</v>
      </c>
      <c r="AK2" s="323">
        <f>AJ2+1</f>
        <v>2050</v>
      </c>
    </row>
    <row r="3" spans="2:37" x14ac:dyDescent="0.2">
      <c r="B3" s="323" t="s">
        <v>370</v>
      </c>
      <c r="C3" s="323">
        <f>IF(C2&lt;'Datu ievade'!$B$15,1,0)</f>
        <v>0</v>
      </c>
      <c r="D3" s="323">
        <f>IF(D2&lt;'Datu ievade'!$B$15,1,0)</f>
        <v>0</v>
      </c>
      <c r="E3" s="323">
        <f>IF(E2&lt;'Datu ievade'!$B$15,1,0)</f>
        <v>0</v>
      </c>
      <c r="F3" s="323">
        <f>IF(F2&lt;'Datu ievade'!$B$15,1,0)</f>
        <v>0</v>
      </c>
      <c r="G3" s="323">
        <f>IF(G2&lt;'Datu ievade'!$B$15,1,0)</f>
        <v>0</v>
      </c>
      <c r="H3" s="323">
        <f>IF(H2&lt;'Datu ievade'!$B$15,1,0)</f>
        <v>0</v>
      </c>
      <c r="I3" s="323">
        <f>IF(I2&lt;'Datu ievade'!$B$15,1,0)</f>
        <v>0</v>
      </c>
      <c r="J3" s="323">
        <f>IF(J2&lt;'Datu ievade'!$B$15,1,0)</f>
        <v>0</v>
      </c>
      <c r="K3" s="323">
        <f>IF(K2&lt;'Datu ievade'!$B$15,1,0)</f>
        <v>0</v>
      </c>
      <c r="L3" s="323">
        <f>IF(L2&lt;'Datu ievade'!$B$15,1,0)</f>
        <v>0</v>
      </c>
      <c r="M3" s="323">
        <f>IF(M2&lt;'Datu ievade'!$B$15,1,0)</f>
        <v>0</v>
      </c>
      <c r="N3" s="323">
        <f>IF(N2&lt;'Datu ievade'!$B$15,1,0)</f>
        <v>0</v>
      </c>
      <c r="O3" s="323">
        <f>IF(O2&lt;'Datu ievade'!$B$15,1,0)</f>
        <v>0</v>
      </c>
      <c r="P3" s="323">
        <f>IF(P2&lt;'Datu ievade'!$B$15,1,0)</f>
        <v>0</v>
      </c>
      <c r="Q3" s="323">
        <f>IF(Q2&lt;'Datu ievade'!$B$15,1,0)</f>
        <v>0</v>
      </c>
      <c r="R3" s="323">
        <f>IF(R2&lt;'Datu ievade'!$B$15,1,0)</f>
        <v>0</v>
      </c>
      <c r="S3" s="323">
        <f>IF(S2&lt;'Datu ievade'!$B$15,1,0)</f>
        <v>0</v>
      </c>
      <c r="T3" s="323">
        <f>IF(T2&lt;'Datu ievade'!$B$15,1,0)</f>
        <v>0</v>
      </c>
      <c r="U3" s="323">
        <f>IF(U2&lt;'Datu ievade'!$B$15,1,0)</f>
        <v>0</v>
      </c>
      <c r="V3" s="323">
        <f>IF(V2&lt;'Datu ievade'!$B$15,1,0)</f>
        <v>0</v>
      </c>
      <c r="W3" s="323">
        <f>IF(W2&lt;'Datu ievade'!$B$15,1,0)</f>
        <v>0</v>
      </c>
      <c r="X3" s="323">
        <f>IF(X2&lt;'Datu ievade'!$B$15,1,0)</f>
        <v>0</v>
      </c>
      <c r="Y3" s="323">
        <f>IF(Y2&lt;'Datu ievade'!$B$15,1,0)</f>
        <v>0</v>
      </c>
      <c r="Z3" s="323">
        <f>IF(Z2&lt;'Datu ievade'!$B$15,1,0)</f>
        <v>0</v>
      </c>
      <c r="AA3" s="323">
        <f>IF(AA2&lt;'Datu ievade'!$B$15,1,0)</f>
        <v>0</v>
      </c>
      <c r="AB3" s="323">
        <f>IF(AB2&lt;'Datu ievade'!$B$15,1,0)</f>
        <v>0</v>
      </c>
      <c r="AC3" s="323">
        <f>IF(AC2&lt;'Datu ievade'!$B$15,1,0)</f>
        <v>0</v>
      </c>
      <c r="AD3" s="323">
        <f>IF(AD2&lt;'Datu ievade'!$B$15,1,0)</f>
        <v>0</v>
      </c>
      <c r="AE3" s="323">
        <f>IF(AE2&lt;'Datu ievade'!$B$15,1,0)</f>
        <v>0</v>
      </c>
      <c r="AF3" s="323">
        <f>IF(AF2&lt;'Datu ievade'!$B$15,1,0)</f>
        <v>0</v>
      </c>
      <c r="AG3" s="323">
        <f>IF(AG2&lt;'Datu ievade'!$B$15,1,0)</f>
        <v>0</v>
      </c>
      <c r="AH3" s="323">
        <f>IF(AH2&lt;'Datu ievade'!$B$15,1,0)</f>
        <v>0</v>
      </c>
      <c r="AI3" s="323">
        <f>IF(AI2&lt;'Datu ievade'!$B$15,1,0)</f>
        <v>0</v>
      </c>
      <c r="AJ3" s="323">
        <f>IF(AJ2&lt;'Datu ievade'!$B$15,1,0)</f>
        <v>0</v>
      </c>
      <c r="AK3" s="323">
        <f>IF(AK2&lt;'Datu ievade'!$B$15,1,0)</f>
        <v>0</v>
      </c>
    </row>
    <row r="4" spans="2:37" x14ac:dyDescent="0.2">
      <c r="B4" s="323" t="s">
        <v>369</v>
      </c>
      <c r="C4" s="323">
        <f>IF(C2&gt;'Datu ievade'!$B$15-1,1,0)</f>
        <v>1</v>
      </c>
      <c r="D4" s="323">
        <f>IF(D2&gt;'Datu ievade'!$B$15-1,1,0)</f>
        <v>1</v>
      </c>
      <c r="E4" s="323">
        <f>IF(E2&gt;'Datu ievade'!$B$15-1,1,0)</f>
        <v>1</v>
      </c>
      <c r="F4" s="323">
        <f>IF(F2&gt;'Datu ievade'!$B$15-1,1,0)</f>
        <v>1</v>
      </c>
      <c r="G4" s="323">
        <f>IF(G2&gt;'Datu ievade'!$B$15-1,1,0)</f>
        <v>1</v>
      </c>
      <c r="H4" s="323">
        <f>IF(H2&gt;'Datu ievade'!$B$15-1,1,0)</f>
        <v>1</v>
      </c>
      <c r="I4" s="323">
        <f>IF(I2&gt;'Datu ievade'!$B$15-1,1,0)</f>
        <v>1</v>
      </c>
      <c r="J4" s="323">
        <f>IF(J2&gt;'Datu ievade'!$B$15-1,1,0)</f>
        <v>1</v>
      </c>
      <c r="K4" s="323">
        <f>IF(K2&gt;'Datu ievade'!$B$15-1,1,0)</f>
        <v>1</v>
      </c>
      <c r="L4" s="323">
        <f>IF(L2&gt;'Datu ievade'!$B$15-1,1,0)</f>
        <v>1</v>
      </c>
      <c r="M4" s="323">
        <f>IF(M2&gt;'Datu ievade'!$B$15-1,1,0)</f>
        <v>1</v>
      </c>
      <c r="N4" s="323">
        <f>IF(N2&gt;'Datu ievade'!$B$15-1,1,0)</f>
        <v>1</v>
      </c>
      <c r="O4" s="323">
        <f>IF(O2&gt;'Datu ievade'!$B$15-1,1,0)</f>
        <v>1</v>
      </c>
      <c r="P4" s="323">
        <f>IF(P2&gt;'Datu ievade'!$B$15-1,1,0)</f>
        <v>1</v>
      </c>
      <c r="Q4" s="323">
        <f>IF(Q2&gt;'Datu ievade'!$B$15-1,1,0)</f>
        <v>1</v>
      </c>
      <c r="R4" s="323">
        <f>IF(R2&gt;'Datu ievade'!$B$15-1,1,0)</f>
        <v>1</v>
      </c>
      <c r="S4" s="323">
        <f>IF(S2&gt;'Datu ievade'!$B$15-1,1,0)</f>
        <v>1</v>
      </c>
      <c r="T4" s="323">
        <f>IF(T2&gt;'Datu ievade'!$B$15-1,1,0)</f>
        <v>1</v>
      </c>
      <c r="U4" s="323">
        <f>IF(U2&gt;'Datu ievade'!$B$15-1,1,0)</f>
        <v>1</v>
      </c>
      <c r="V4" s="323">
        <f>IF(V2&gt;'Datu ievade'!$B$15-1,1,0)</f>
        <v>1</v>
      </c>
      <c r="W4" s="323">
        <f>IF(W2&gt;'Datu ievade'!$B$15-1,1,0)</f>
        <v>1</v>
      </c>
      <c r="X4" s="323">
        <f>IF(X2&gt;'Datu ievade'!$B$15-1,1,0)</f>
        <v>1</v>
      </c>
      <c r="Y4" s="323">
        <f>IF(Y2&gt;'Datu ievade'!$B$15-1,1,0)</f>
        <v>1</v>
      </c>
      <c r="Z4" s="323">
        <f>IF(Z2&gt;'Datu ievade'!$B$15-1,1,0)</f>
        <v>1</v>
      </c>
      <c r="AA4" s="323">
        <f>IF(AA2&gt;'Datu ievade'!$B$15-1,1,0)</f>
        <v>1</v>
      </c>
      <c r="AB4" s="323">
        <f>IF(AB2&gt;'Datu ievade'!$B$15-1,1,0)</f>
        <v>1</v>
      </c>
      <c r="AC4" s="323">
        <f>IF(AC2&gt;'Datu ievade'!$B$15-1,1,0)</f>
        <v>1</v>
      </c>
      <c r="AD4" s="323">
        <f>IF(AD2&gt;'Datu ievade'!$B$15-1,1,0)</f>
        <v>1</v>
      </c>
      <c r="AE4" s="323">
        <f>IF(AE2&gt;'Datu ievade'!$B$15-1,1,0)</f>
        <v>1</v>
      </c>
      <c r="AF4" s="323">
        <f>IF(AF2&gt;'Datu ievade'!$B$15-1,1,0)</f>
        <v>1</v>
      </c>
      <c r="AG4" s="323">
        <f>IF(AG2&gt;'Datu ievade'!$B$15-1,1,0)</f>
        <v>1</v>
      </c>
      <c r="AH4" s="323">
        <f>IF(AH2&gt;'Datu ievade'!$B$15-1,1,0)</f>
        <v>1</v>
      </c>
      <c r="AI4" s="323">
        <f>IF(AI2&gt;'Datu ievade'!$B$15-1,1,0)</f>
        <v>1</v>
      </c>
      <c r="AJ4" s="323">
        <f>IF(AJ2&gt;'Datu ievade'!$B$15-1,1,0)</f>
        <v>1</v>
      </c>
      <c r="AK4" s="323">
        <f>IF(AK2&gt;'Datu ievade'!$B$15-1,1,0)</f>
        <v>1</v>
      </c>
    </row>
    <row r="6" spans="2:37" s="297" customFormat="1" x14ac:dyDescent="0.2">
      <c r="B6" s="79" t="s">
        <v>336</v>
      </c>
      <c r="C6" s="615">
        <f>'Datu ievade'!B80</f>
        <v>0</v>
      </c>
      <c r="D6" s="615">
        <f>'Datu ievade'!C80</f>
        <v>0</v>
      </c>
      <c r="E6" s="615">
        <f>'Datu ievade'!D80</f>
        <v>0</v>
      </c>
      <c r="F6" s="615">
        <f>'Datu ievade'!E80</f>
        <v>0</v>
      </c>
      <c r="G6" s="615">
        <f>'Datu ievade'!F80</f>
        <v>0</v>
      </c>
      <c r="H6" s="615">
        <f>'Datu ievade'!G80</f>
        <v>0</v>
      </c>
      <c r="I6" s="615">
        <f>'Datu ievade'!H80</f>
        <v>0</v>
      </c>
      <c r="J6" s="615">
        <f>'Datu ievade'!I80</f>
        <v>0</v>
      </c>
      <c r="K6" s="615">
        <f t="shared" ref="K6:AK6" si="1">J6</f>
        <v>0</v>
      </c>
      <c r="L6" s="615">
        <f t="shared" si="1"/>
        <v>0</v>
      </c>
      <c r="M6" s="615">
        <f t="shared" si="1"/>
        <v>0</v>
      </c>
      <c r="N6" s="615">
        <f t="shared" si="1"/>
        <v>0</v>
      </c>
      <c r="O6" s="615">
        <f t="shared" si="1"/>
        <v>0</v>
      </c>
      <c r="P6" s="615">
        <f t="shared" si="1"/>
        <v>0</v>
      </c>
      <c r="Q6" s="615">
        <f t="shared" si="1"/>
        <v>0</v>
      </c>
      <c r="R6" s="615">
        <f t="shared" si="1"/>
        <v>0</v>
      </c>
      <c r="S6" s="615">
        <f t="shared" si="1"/>
        <v>0</v>
      </c>
      <c r="T6" s="615">
        <f t="shared" si="1"/>
        <v>0</v>
      </c>
      <c r="U6" s="615">
        <f t="shared" si="1"/>
        <v>0</v>
      </c>
      <c r="V6" s="615">
        <f t="shared" si="1"/>
        <v>0</v>
      </c>
      <c r="W6" s="615">
        <f t="shared" si="1"/>
        <v>0</v>
      </c>
      <c r="X6" s="615">
        <f t="shared" si="1"/>
        <v>0</v>
      </c>
      <c r="Y6" s="615">
        <f t="shared" si="1"/>
        <v>0</v>
      </c>
      <c r="Z6" s="615">
        <f t="shared" si="1"/>
        <v>0</v>
      </c>
      <c r="AA6" s="615">
        <f t="shared" si="1"/>
        <v>0</v>
      </c>
      <c r="AB6" s="615">
        <f t="shared" si="1"/>
        <v>0</v>
      </c>
      <c r="AC6" s="615">
        <f t="shared" si="1"/>
        <v>0</v>
      </c>
      <c r="AD6" s="615">
        <f t="shared" si="1"/>
        <v>0</v>
      </c>
      <c r="AE6" s="615">
        <f t="shared" si="1"/>
        <v>0</v>
      </c>
      <c r="AF6" s="615">
        <f t="shared" si="1"/>
        <v>0</v>
      </c>
      <c r="AG6" s="615">
        <f t="shared" si="1"/>
        <v>0</v>
      </c>
      <c r="AH6" s="615">
        <f t="shared" si="1"/>
        <v>0</v>
      </c>
      <c r="AI6" s="615">
        <f t="shared" si="1"/>
        <v>0</v>
      </c>
      <c r="AJ6" s="615">
        <f t="shared" si="1"/>
        <v>0</v>
      </c>
      <c r="AK6" s="615">
        <f t="shared" si="1"/>
        <v>0</v>
      </c>
    </row>
    <row r="7" spans="2:37" x14ac:dyDescent="0.2">
      <c r="B7" s="59" t="s">
        <v>337</v>
      </c>
      <c r="C7" s="616">
        <f>'Datu ievade'!B81</f>
        <v>0</v>
      </c>
      <c r="D7" s="616">
        <f>'Datu ievade'!C81</f>
        <v>0</v>
      </c>
      <c r="E7" s="616">
        <f>'Datu ievade'!D81</f>
        <v>0</v>
      </c>
      <c r="F7" s="616">
        <f>'Datu ievade'!E81</f>
        <v>0</v>
      </c>
      <c r="G7" s="616">
        <f>'Datu ievade'!F81</f>
        <v>0</v>
      </c>
      <c r="H7" s="616">
        <f>'Datu ievade'!G81</f>
        <v>0</v>
      </c>
      <c r="I7" s="616">
        <f>'Datu ievade'!H81</f>
        <v>0</v>
      </c>
      <c r="J7" s="616">
        <f>'Datu ievade'!I81</f>
        <v>0</v>
      </c>
      <c r="K7" s="616">
        <f t="shared" ref="K7:AK7" si="2">J7</f>
        <v>0</v>
      </c>
      <c r="L7" s="616">
        <f t="shared" si="2"/>
        <v>0</v>
      </c>
      <c r="M7" s="616">
        <f t="shared" si="2"/>
        <v>0</v>
      </c>
      <c r="N7" s="616">
        <f t="shared" si="2"/>
        <v>0</v>
      </c>
      <c r="O7" s="616">
        <f t="shared" si="2"/>
        <v>0</v>
      </c>
      <c r="P7" s="616">
        <f t="shared" si="2"/>
        <v>0</v>
      </c>
      <c r="Q7" s="616">
        <f t="shared" si="2"/>
        <v>0</v>
      </c>
      <c r="R7" s="616">
        <f t="shared" si="2"/>
        <v>0</v>
      </c>
      <c r="S7" s="616">
        <f t="shared" si="2"/>
        <v>0</v>
      </c>
      <c r="T7" s="616">
        <f t="shared" si="2"/>
        <v>0</v>
      </c>
      <c r="U7" s="616">
        <f t="shared" si="2"/>
        <v>0</v>
      </c>
      <c r="V7" s="616">
        <f t="shared" si="2"/>
        <v>0</v>
      </c>
      <c r="W7" s="616">
        <f t="shared" si="2"/>
        <v>0</v>
      </c>
      <c r="X7" s="616">
        <f t="shared" si="2"/>
        <v>0</v>
      </c>
      <c r="Y7" s="616">
        <f t="shared" si="2"/>
        <v>0</v>
      </c>
      <c r="Z7" s="616">
        <f t="shared" si="2"/>
        <v>0</v>
      </c>
      <c r="AA7" s="616">
        <f t="shared" si="2"/>
        <v>0</v>
      </c>
      <c r="AB7" s="616">
        <f t="shared" si="2"/>
        <v>0</v>
      </c>
      <c r="AC7" s="616">
        <f t="shared" si="2"/>
        <v>0</v>
      </c>
      <c r="AD7" s="616">
        <f t="shared" si="2"/>
        <v>0</v>
      </c>
      <c r="AE7" s="616">
        <f t="shared" si="2"/>
        <v>0</v>
      </c>
      <c r="AF7" s="616">
        <f t="shared" si="2"/>
        <v>0</v>
      </c>
      <c r="AG7" s="616">
        <f t="shared" si="2"/>
        <v>0</v>
      </c>
      <c r="AH7" s="616">
        <f t="shared" si="2"/>
        <v>0</v>
      </c>
      <c r="AI7" s="616">
        <f t="shared" si="2"/>
        <v>0</v>
      </c>
      <c r="AJ7" s="616">
        <f t="shared" si="2"/>
        <v>0</v>
      </c>
      <c r="AK7" s="616">
        <f t="shared" si="2"/>
        <v>0</v>
      </c>
    </row>
    <row r="8" spans="2:37" x14ac:dyDescent="0.2">
      <c r="B8" s="59" t="s">
        <v>338</v>
      </c>
      <c r="C8" s="616">
        <f>'Datu ievade'!B82</f>
        <v>0</v>
      </c>
      <c r="D8" s="616">
        <f>'Datu ievade'!C82</f>
        <v>0</v>
      </c>
      <c r="E8" s="616">
        <f>'Datu ievade'!D82</f>
        <v>0</v>
      </c>
      <c r="F8" s="616">
        <f>'Datu ievade'!E82</f>
        <v>0</v>
      </c>
      <c r="G8" s="616">
        <f>'Datu ievade'!F82</f>
        <v>0</v>
      </c>
      <c r="H8" s="616">
        <f>'Datu ievade'!G82</f>
        <v>0</v>
      </c>
      <c r="I8" s="616">
        <f>'Datu ievade'!H82</f>
        <v>0</v>
      </c>
      <c r="J8" s="616">
        <f>'Datu ievade'!I82</f>
        <v>0</v>
      </c>
      <c r="K8" s="616">
        <f t="shared" ref="K8:AK8" si="3">J8</f>
        <v>0</v>
      </c>
      <c r="L8" s="616">
        <f t="shared" si="3"/>
        <v>0</v>
      </c>
      <c r="M8" s="616">
        <f t="shared" si="3"/>
        <v>0</v>
      </c>
      <c r="N8" s="616">
        <f t="shared" si="3"/>
        <v>0</v>
      </c>
      <c r="O8" s="616">
        <f t="shared" si="3"/>
        <v>0</v>
      </c>
      <c r="P8" s="616">
        <f t="shared" si="3"/>
        <v>0</v>
      </c>
      <c r="Q8" s="616">
        <f t="shared" si="3"/>
        <v>0</v>
      </c>
      <c r="R8" s="616">
        <f t="shared" si="3"/>
        <v>0</v>
      </c>
      <c r="S8" s="616">
        <f t="shared" si="3"/>
        <v>0</v>
      </c>
      <c r="T8" s="616">
        <f t="shared" si="3"/>
        <v>0</v>
      </c>
      <c r="U8" s="616">
        <f t="shared" si="3"/>
        <v>0</v>
      </c>
      <c r="V8" s="616">
        <f t="shared" si="3"/>
        <v>0</v>
      </c>
      <c r="W8" s="616">
        <f t="shared" si="3"/>
        <v>0</v>
      </c>
      <c r="X8" s="616">
        <f t="shared" si="3"/>
        <v>0</v>
      </c>
      <c r="Y8" s="616">
        <f t="shared" si="3"/>
        <v>0</v>
      </c>
      <c r="Z8" s="616">
        <f t="shared" si="3"/>
        <v>0</v>
      </c>
      <c r="AA8" s="616">
        <f t="shared" si="3"/>
        <v>0</v>
      </c>
      <c r="AB8" s="616">
        <f t="shared" si="3"/>
        <v>0</v>
      </c>
      <c r="AC8" s="616">
        <f t="shared" si="3"/>
        <v>0</v>
      </c>
      <c r="AD8" s="616">
        <f t="shared" si="3"/>
        <v>0</v>
      </c>
      <c r="AE8" s="616">
        <f t="shared" si="3"/>
        <v>0</v>
      </c>
      <c r="AF8" s="616">
        <f t="shared" si="3"/>
        <v>0</v>
      </c>
      <c r="AG8" s="616">
        <f t="shared" si="3"/>
        <v>0</v>
      </c>
      <c r="AH8" s="616">
        <f t="shared" si="3"/>
        <v>0</v>
      </c>
      <c r="AI8" s="616">
        <f t="shared" si="3"/>
        <v>0</v>
      </c>
      <c r="AJ8" s="616">
        <f t="shared" si="3"/>
        <v>0</v>
      </c>
      <c r="AK8" s="616">
        <f t="shared" si="3"/>
        <v>0</v>
      </c>
    </row>
    <row r="9" spans="2:37" x14ac:dyDescent="0.2">
      <c r="B9" s="59" t="s">
        <v>339</v>
      </c>
      <c r="C9" s="616">
        <f>'Datu ievade'!B83</f>
        <v>0</v>
      </c>
      <c r="D9" s="616">
        <f>'Datu ievade'!C83</f>
        <v>0</v>
      </c>
      <c r="E9" s="616">
        <f>'Datu ievade'!D83</f>
        <v>0</v>
      </c>
      <c r="F9" s="616">
        <f>'Datu ievade'!E83</f>
        <v>0</v>
      </c>
      <c r="G9" s="616">
        <f>'Datu ievade'!F83</f>
        <v>0</v>
      </c>
      <c r="H9" s="616">
        <f>'Datu ievade'!G83</f>
        <v>0</v>
      </c>
      <c r="I9" s="616">
        <f>'Datu ievade'!H83</f>
        <v>0</v>
      </c>
      <c r="J9" s="616">
        <f>'Datu ievade'!I83</f>
        <v>0</v>
      </c>
      <c r="K9" s="616">
        <f t="shared" ref="K9:AK9" si="4">J9</f>
        <v>0</v>
      </c>
      <c r="L9" s="616">
        <f t="shared" si="4"/>
        <v>0</v>
      </c>
      <c r="M9" s="616">
        <f t="shared" si="4"/>
        <v>0</v>
      </c>
      <c r="N9" s="616">
        <f t="shared" si="4"/>
        <v>0</v>
      </c>
      <c r="O9" s="616">
        <f t="shared" si="4"/>
        <v>0</v>
      </c>
      <c r="P9" s="616">
        <f t="shared" si="4"/>
        <v>0</v>
      </c>
      <c r="Q9" s="616">
        <f t="shared" si="4"/>
        <v>0</v>
      </c>
      <c r="R9" s="616">
        <f t="shared" si="4"/>
        <v>0</v>
      </c>
      <c r="S9" s="616">
        <f t="shared" si="4"/>
        <v>0</v>
      </c>
      <c r="T9" s="616">
        <f t="shared" si="4"/>
        <v>0</v>
      </c>
      <c r="U9" s="616">
        <f t="shared" si="4"/>
        <v>0</v>
      </c>
      <c r="V9" s="616">
        <f t="shared" si="4"/>
        <v>0</v>
      </c>
      <c r="W9" s="616">
        <f t="shared" si="4"/>
        <v>0</v>
      </c>
      <c r="X9" s="616">
        <f t="shared" si="4"/>
        <v>0</v>
      </c>
      <c r="Y9" s="616">
        <f t="shared" si="4"/>
        <v>0</v>
      </c>
      <c r="Z9" s="616">
        <f t="shared" si="4"/>
        <v>0</v>
      </c>
      <c r="AA9" s="616">
        <f t="shared" si="4"/>
        <v>0</v>
      </c>
      <c r="AB9" s="616">
        <f t="shared" si="4"/>
        <v>0</v>
      </c>
      <c r="AC9" s="616">
        <f t="shared" si="4"/>
        <v>0</v>
      </c>
      <c r="AD9" s="616">
        <f t="shared" si="4"/>
        <v>0</v>
      </c>
      <c r="AE9" s="616">
        <f t="shared" si="4"/>
        <v>0</v>
      </c>
      <c r="AF9" s="616">
        <f t="shared" si="4"/>
        <v>0</v>
      </c>
      <c r="AG9" s="616">
        <f t="shared" si="4"/>
        <v>0</v>
      </c>
      <c r="AH9" s="616">
        <f t="shared" si="4"/>
        <v>0</v>
      </c>
      <c r="AI9" s="616">
        <f t="shared" si="4"/>
        <v>0</v>
      </c>
      <c r="AJ9" s="616">
        <f t="shared" si="4"/>
        <v>0</v>
      </c>
      <c r="AK9" s="616">
        <f t="shared" si="4"/>
        <v>0</v>
      </c>
    </row>
    <row r="10" spans="2:37" x14ac:dyDescent="0.2">
      <c r="B10" s="59"/>
      <c r="C10" s="616"/>
      <c r="D10" s="616"/>
      <c r="E10" s="616"/>
      <c r="F10" s="616"/>
      <c r="G10" s="616"/>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616"/>
      <c r="AK10" s="616"/>
    </row>
    <row r="11" spans="2:37" x14ac:dyDescent="0.2">
      <c r="B11" s="59" t="s">
        <v>340</v>
      </c>
      <c r="C11" s="616">
        <f>'Datu ievade'!B88</f>
        <v>0</v>
      </c>
      <c r="D11" s="616">
        <f>'Datu ievade'!C88</f>
        <v>0</v>
      </c>
      <c r="E11" s="616">
        <f>'Datu ievade'!D88</f>
        <v>0</v>
      </c>
      <c r="F11" s="616">
        <f>'Datu ievade'!E88</f>
        <v>0</v>
      </c>
      <c r="G11" s="616">
        <f>'Datu ievade'!F88</f>
        <v>0</v>
      </c>
      <c r="H11" s="616">
        <f>'Datu ievade'!G88</f>
        <v>0</v>
      </c>
      <c r="I11" s="616">
        <f>'Datu ievade'!H88</f>
        <v>0</v>
      </c>
      <c r="J11" s="616">
        <f>'Datu ievade'!I88</f>
        <v>0</v>
      </c>
      <c r="K11" s="616">
        <f t="shared" ref="K11:AK14" si="5">J11</f>
        <v>0</v>
      </c>
      <c r="L11" s="616">
        <f t="shared" si="5"/>
        <v>0</v>
      </c>
      <c r="M11" s="616">
        <f t="shared" si="5"/>
        <v>0</v>
      </c>
      <c r="N11" s="616">
        <f t="shared" si="5"/>
        <v>0</v>
      </c>
      <c r="O11" s="616">
        <f t="shared" si="5"/>
        <v>0</v>
      </c>
      <c r="P11" s="616">
        <f t="shared" si="5"/>
        <v>0</v>
      </c>
      <c r="Q11" s="616">
        <f t="shared" si="5"/>
        <v>0</v>
      </c>
      <c r="R11" s="616">
        <f t="shared" si="5"/>
        <v>0</v>
      </c>
      <c r="S11" s="616">
        <f t="shared" si="5"/>
        <v>0</v>
      </c>
      <c r="T11" s="616">
        <f t="shared" si="5"/>
        <v>0</v>
      </c>
      <c r="U11" s="616">
        <f t="shared" si="5"/>
        <v>0</v>
      </c>
      <c r="V11" s="616">
        <f t="shared" si="5"/>
        <v>0</v>
      </c>
      <c r="W11" s="616">
        <f t="shared" si="5"/>
        <v>0</v>
      </c>
      <c r="X11" s="616">
        <f t="shared" si="5"/>
        <v>0</v>
      </c>
      <c r="Y11" s="616">
        <f t="shared" si="5"/>
        <v>0</v>
      </c>
      <c r="Z11" s="616">
        <f t="shared" si="5"/>
        <v>0</v>
      </c>
      <c r="AA11" s="616">
        <f t="shared" si="5"/>
        <v>0</v>
      </c>
      <c r="AB11" s="616">
        <f t="shared" si="5"/>
        <v>0</v>
      </c>
      <c r="AC11" s="616">
        <f t="shared" si="5"/>
        <v>0</v>
      </c>
      <c r="AD11" s="616">
        <f t="shared" si="5"/>
        <v>0</v>
      </c>
      <c r="AE11" s="616">
        <f t="shared" si="5"/>
        <v>0</v>
      </c>
      <c r="AF11" s="616">
        <f t="shared" si="5"/>
        <v>0</v>
      </c>
      <c r="AG11" s="616">
        <f t="shared" si="5"/>
        <v>0</v>
      </c>
      <c r="AH11" s="616">
        <f t="shared" si="5"/>
        <v>0</v>
      </c>
      <c r="AI11" s="616">
        <f t="shared" si="5"/>
        <v>0</v>
      </c>
      <c r="AJ11" s="616">
        <f t="shared" si="5"/>
        <v>0</v>
      </c>
      <c r="AK11" s="616">
        <f t="shared" si="5"/>
        <v>0</v>
      </c>
    </row>
    <row r="12" spans="2:37" x14ac:dyDescent="0.2">
      <c r="B12" s="59" t="s">
        <v>344</v>
      </c>
      <c r="C12" s="616">
        <f>'Datu ievade'!B89</f>
        <v>0</v>
      </c>
      <c r="D12" s="616">
        <f>'Datu ievade'!C89</f>
        <v>0</v>
      </c>
      <c r="E12" s="616">
        <f>'Datu ievade'!D89</f>
        <v>0</v>
      </c>
      <c r="F12" s="616">
        <f>'Datu ievade'!E89</f>
        <v>0</v>
      </c>
      <c r="G12" s="616">
        <f>'Datu ievade'!F89</f>
        <v>0</v>
      </c>
      <c r="H12" s="616">
        <f>'Datu ievade'!G89</f>
        <v>0</v>
      </c>
      <c r="I12" s="616">
        <f>'Datu ievade'!H89</f>
        <v>0</v>
      </c>
      <c r="J12" s="616">
        <f>'Datu ievade'!I89</f>
        <v>0</v>
      </c>
      <c r="K12" s="616">
        <f t="shared" ref="K12:Y12" si="6">J12</f>
        <v>0</v>
      </c>
      <c r="L12" s="616">
        <f t="shared" si="6"/>
        <v>0</v>
      </c>
      <c r="M12" s="616">
        <f t="shared" si="6"/>
        <v>0</v>
      </c>
      <c r="N12" s="616">
        <f t="shared" si="6"/>
        <v>0</v>
      </c>
      <c r="O12" s="616">
        <f t="shared" si="6"/>
        <v>0</v>
      </c>
      <c r="P12" s="616">
        <f t="shared" si="6"/>
        <v>0</v>
      </c>
      <c r="Q12" s="616">
        <f t="shared" si="6"/>
        <v>0</v>
      </c>
      <c r="R12" s="616">
        <f t="shared" si="6"/>
        <v>0</v>
      </c>
      <c r="S12" s="616">
        <f t="shared" si="6"/>
        <v>0</v>
      </c>
      <c r="T12" s="616">
        <f t="shared" si="6"/>
        <v>0</v>
      </c>
      <c r="U12" s="616">
        <f t="shared" si="6"/>
        <v>0</v>
      </c>
      <c r="V12" s="616">
        <f t="shared" si="6"/>
        <v>0</v>
      </c>
      <c r="W12" s="616">
        <f t="shared" si="6"/>
        <v>0</v>
      </c>
      <c r="X12" s="616">
        <f t="shared" si="6"/>
        <v>0</v>
      </c>
      <c r="Y12" s="616">
        <f t="shared" si="6"/>
        <v>0</v>
      </c>
      <c r="Z12" s="616">
        <f t="shared" si="5"/>
        <v>0</v>
      </c>
      <c r="AA12" s="616">
        <f t="shared" si="5"/>
        <v>0</v>
      </c>
      <c r="AB12" s="616">
        <f t="shared" si="5"/>
        <v>0</v>
      </c>
      <c r="AC12" s="616">
        <f t="shared" si="5"/>
        <v>0</v>
      </c>
      <c r="AD12" s="616">
        <f t="shared" si="5"/>
        <v>0</v>
      </c>
      <c r="AE12" s="616">
        <f t="shared" si="5"/>
        <v>0</v>
      </c>
      <c r="AF12" s="616">
        <f t="shared" si="5"/>
        <v>0</v>
      </c>
      <c r="AG12" s="616">
        <f t="shared" si="5"/>
        <v>0</v>
      </c>
      <c r="AH12" s="616">
        <f t="shared" si="5"/>
        <v>0</v>
      </c>
      <c r="AI12" s="616">
        <f t="shared" si="5"/>
        <v>0</v>
      </c>
      <c r="AJ12" s="616">
        <f t="shared" si="5"/>
        <v>0</v>
      </c>
      <c r="AK12" s="616">
        <f t="shared" si="5"/>
        <v>0</v>
      </c>
    </row>
    <row r="13" spans="2:37" x14ac:dyDescent="0.2">
      <c r="B13" s="59" t="s">
        <v>341</v>
      </c>
      <c r="C13" s="616">
        <f>'Datu ievade'!B90</f>
        <v>0</v>
      </c>
      <c r="D13" s="616">
        <f>'Datu ievade'!C90</f>
        <v>0</v>
      </c>
      <c r="E13" s="616">
        <f>'Datu ievade'!D90</f>
        <v>0</v>
      </c>
      <c r="F13" s="616">
        <f>'Datu ievade'!E90</f>
        <v>0</v>
      </c>
      <c r="G13" s="616">
        <f>'Datu ievade'!F90</f>
        <v>0</v>
      </c>
      <c r="H13" s="616">
        <f>'Datu ievade'!G90</f>
        <v>0</v>
      </c>
      <c r="I13" s="616">
        <f>'Datu ievade'!H90</f>
        <v>0</v>
      </c>
      <c r="J13" s="616">
        <f>'Datu ievade'!I90</f>
        <v>0</v>
      </c>
      <c r="K13" s="616">
        <f t="shared" si="5"/>
        <v>0</v>
      </c>
      <c r="L13" s="616">
        <f t="shared" si="5"/>
        <v>0</v>
      </c>
      <c r="M13" s="616">
        <f t="shared" si="5"/>
        <v>0</v>
      </c>
      <c r="N13" s="616">
        <f t="shared" si="5"/>
        <v>0</v>
      </c>
      <c r="O13" s="616">
        <f t="shared" si="5"/>
        <v>0</v>
      </c>
      <c r="P13" s="616">
        <f t="shared" si="5"/>
        <v>0</v>
      </c>
      <c r="Q13" s="616">
        <f t="shared" si="5"/>
        <v>0</v>
      </c>
      <c r="R13" s="616">
        <f t="shared" si="5"/>
        <v>0</v>
      </c>
      <c r="S13" s="616">
        <f t="shared" si="5"/>
        <v>0</v>
      </c>
      <c r="T13" s="616">
        <f t="shared" si="5"/>
        <v>0</v>
      </c>
      <c r="U13" s="616">
        <f t="shared" si="5"/>
        <v>0</v>
      </c>
      <c r="V13" s="616">
        <f t="shared" si="5"/>
        <v>0</v>
      </c>
      <c r="W13" s="616">
        <f t="shared" si="5"/>
        <v>0</v>
      </c>
      <c r="X13" s="616">
        <f t="shared" si="5"/>
        <v>0</v>
      </c>
      <c r="Y13" s="616">
        <f t="shared" si="5"/>
        <v>0</v>
      </c>
      <c r="Z13" s="616">
        <f t="shared" si="5"/>
        <v>0</v>
      </c>
      <c r="AA13" s="616">
        <f t="shared" si="5"/>
        <v>0</v>
      </c>
      <c r="AB13" s="616">
        <f t="shared" si="5"/>
        <v>0</v>
      </c>
      <c r="AC13" s="616">
        <f t="shared" si="5"/>
        <v>0</v>
      </c>
      <c r="AD13" s="616">
        <f t="shared" si="5"/>
        <v>0</v>
      </c>
      <c r="AE13" s="616">
        <f t="shared" si="5"/>
        <v>0</v>
      </c>
      <c r="AF13" s="616">
        <f t="shared" si="5"/>
        <v>0</v>
      </c>
      <c r="AG13" s="616">
        <f t="shared" si="5"/>
        <v>0</v>
      </c>
      <c r="AH13" s="616">
        <f t="shared" si="5"/>
        <v>0</v>
      </c>
      <c r="AI13" s="616">
        <f t="shared" si="5"/>
        <v>0</v>
      </c>
      <c r="AJ13" s="616">
        <f t="shared" si="5"/>
        <v>0</v>
      </c>
      <c r="AK13" s="616">
        <f t="shared" si="5"/>
        <v>0</v>
      </c>
    </row>
    <row r="14" spans="2:37" x14ac:dyDescent="0.2">
      <c r="B14" s="59" t="s">
        <v>342</v>
      </c>
      <c r="C14" s="616">
        <f>'Datu ievade'!B91</f>
        <v>0</v>
      </c>
      <c r="D14" s="616">
        <f>'Datu ievade'!C91</f>
        <v>0</v>
      </c>
      <c r="E14" s="616">
        <f>'Datu ievade'!D91</f>
        <v>0</v>
      </c>
      <c r="F14" s="616">
        <f>'Datu ievade'!E91</f>
        <v>0</v>
      </c>
      <c r="G14" s="616">
        <f>'Datu ievade'!F91</f>
        <v>0</v>
      </c>
      <c r="H14" s="616">
        <f>'Datu ievade'!G91</f>
        <v>0</v>
      </c>
      <c r="I14" s="616">
        <f>'Datu ievade'!H91</f>
        <v>0</v>
      </c>
      <c r="J14" s="616">
        <f>'Datu ievade'!I91</f>
        <v>0</v>
      </c>
      <c r="K14" s="616">
        <f t="shared" si="5"/>
        <v>0</v>
      </c>
      <c r="L14" s="616">
        <f t="shared" si="5"/>
        <v>0</v>
      </c>
      <c r="M14" s="616">
        <f t="shared" si="5"/>
        <v>0</v>
      </c>
      <c r="N14" s="616">
        <f t="shared" si="5"/>
        <v>0</v>
      </c>
      <c r="O14" s="616">
        <f t="shared" si="5"/>
        <v>0</v>
      </c>
      <c r="P14" s="616">
        <f t="shared" si="5"/>
        <v>0</v>
      </c>
      <c r="Q14" s="616">
        <f t="shared" si="5"/>
        <v>0</v>
      </c>
      <c r="R14" s="616">
        <f t="shared" si="5"/>
        <v>0</v>
      </c>
      <c r="S14" s="616">
        <f t="shared" si="5"/>
        <v>0</v>
      </c>
      <c r="T14" s="616">
        <f t="shared" si="5"/>
        <v>0</v>
      </c>
      <c r="U14" s="616">
        <f t="shared" si="5"/>
        <v>0</v>
      </c>
      <c r="V14" s="616">
        <f t="shared" si="5"/>
        <v>0</v>
      </c>
      <c r="W14" s="616">
        <f t="shared" si="5"/>
        <v>0</v>
      </c>
      <c r="X14" s="616">
        <f t="shared" si="5"/>
        <v>0</v>
      </c>
      <c r="Y14" s="616">
        <f t="shared" si="5"/>
        <v>0</v>
      </c>
      <c r="Z14" s="616">
        <f t="shared" si="5"/>
        <v>0</v>
      </c>
      <c r="AA14" s="616">
        <f t="shared" si="5"/>
        <v>0</v>
      </c>
      <c r="AB14" s="616">
        <f t="shared" si="5"/>
        <v>0</v>
      </c>
      <c r="AC14" s="616">
        <f t="shared" si="5"/>
        <v>0</v>
      </c>
      <c r="AD14" s="616">
        <f t="shared" si="5"/>
        <v>0</v>
      </c>
      <c r="AE14" s="616">
        <f t="shared" si="5"/>
        <v>0</v>
      </c>
      <c r="AF14" s="616">
        <f t="shared" si="5"/>
        <v>0</v>
      </c>
      <c r="AG14" s="616">
        <f t="shared" si="5"/>
        <v>0</v>
      </c>
      <c r="AH14" s="616">
        <f t="shared" si="5"/>
        <v>0</v>
      </c>
      <c r="AI14" s="616">
        <f t="shared" si="5"/>
        <v>0</v>
      </c>
      <c r="AJ14" s="616">
        <f t="shared" si="5"/>
        <v>0</v>
      </c>
      <c r="AK14" s="616">
        <f t="shared" si="5"/>
        <v>0</v>
      </c>
    </row>
    <row r="15" spans="2:37" x14ac:dyDescent="0.2">
      <c r="C15" s="616"/>
      <c r="D15" s="616"/>
      <c r="E15" s="616"/>
      <c r="F15" s="616"/>
      <c r="G15" s="616"/>
      <c r="H15" s="616"/>
      <c r="I15" s="616"/>
      <c r="J15" s="616"/>
      <c r="K15" s="616"/>
      <c r="L15" s="616"/>
      <c r="M15" s="616"/>
      <c r="N15" s="616"/>
      <c r="O15" s="616"/>
      <c r="P15" s="616"/>
      <c r="Q15" s="616"/>
      <c r="R15" s="616"/>
      <c r="S15" s="616"/>
      <c r="T15" s="616"/>
      <c r="U15" s="616"/>
      <c r="V15" s="616"/>
      <c r="W15" s="616"/>
      <c r="X15" s="616"/>
      <c r="Y15" s="616"/>
      <c r="Z15" s="616"/>
      <c r="AA15" s="616"/>
      <c r="AB15" s="616"/>
      <c r="AC15" s="616"/>
      <c r="AD15" s="616"/>
      <c r="AE15" s="616"/>
      <c r="AF15" s="616"/>
      <c r="AG15" s="616"/>
      <c r="AH15" s="616"/>
      <c r="AI15" s="616"/>
      <c r="AJ15" s="616"/>
      <c r="AK15" s="616"/>
    </row>
    <row r="16" spans="2:37" x14ac:dyDescent="0.15">
      <c r="B16" s="57" t="s">
        <v>463</v>
      </c>
      <c r="C16" s="616"/>
      <c r="D16" s="616"/>
      <c r="E16" s="616"/>
      <c r="F16" s="616"/>
      <c r="G16" s="616"/>
      <c r="H16" s="616"/>
      <c r="I16" s="616"/>
      <c r="J16" s="616"/>
      <c r="K16" s="616"/>
      <c r="L16" s="616"/>
      <c r="M16" s="616"/>
      <c r="N16" s="616"/>
      <c r="O16" s="616"/>
      <c r="P16" s="616"/>
      <c r="Q16" s="616"/>
      <c r="R16" s="616"/>
      <c r="S16" s="616"/>
      <c r="T16" s="616"/>
      <c r="U16" s="616"/>
      <c r="V16" s="616"/>
      <c r="W16" s="616"/>
      <c r="X16" s="616"/>
      <c r="Y16" s="616"/>
      <c r="Z16" s="616"/>
      <c r="AA16" s="616"/>
      <c r="AB16" s="616"/>
      <c r="AC16" s="616"/>
      <c r="AD16" s="616"/>
      <c r="AE16" s="616"/>
      <c r="AF16" s="616"/>
      <c r="AG16" s="616"/>
      <c r="AH16" s="616"/>
      <c r="AI16" s="616"/>
      <c r="AJ16" s="616"/>
      <c r="AK16" s="616"/>
    </row>
    <row r="17" spans="2:38" x14ac:dyDescent="0.2">
      <c r="B17" s="58" t="s">
        <v>8</v>
      </c>
      <c r="C17" s="616">
        <v>0</v>
      </c>
      <c r="D17" s="616">
        <f>'Datu ievade'!C67</f>
        <v>0</v>
      </c>
      <c r="E17" s="616">
        <f>'Datu ievade'!D67</f>
        <v>0</v>
      </c>
      <c r="F17" s="616">
        <f>'Datu ievade'!E67</f>
        <v>0</v>
      </c>
      <c r="G17" s="616">
        <f>'Datu ievade'!F67</f>
        <v>0</v>
      </c>
      <c r="H17" s="616">
        <f>'Datu ievade'!G67</f>
        <v>0</v>
      </c>
      <c r="I17" s="616">
        <f>'Datu ievade'!H67</f>
        <v>0</v>
      </c>
      <c r="J17" s="616">
        <f>'Datu ievade'!I67</f>
        <v>0</v>
      </c>
      <c r="K17" s="616">
        <f>'Datu ievade'!J67</f>
        <v>0</v>
      </c>
      <c r="L17" s="616">
        <f>'Datu ievade'!K67</f>
        <v>0</v>
      </c>
      <c r="M17" s="616">
        <f>'Datu ievade'!L67</f>
        <v>0</v>
      </c>
      <c r="N17" s="616">
        <f>'Datu ievade'!M67</f>
        <v>0</v>
      </c>
      <c r="O17" s="616">
        <f>'Datu ievade'!N67</f>
        <v>0</v>
      </c>
      <c r="P17" s="616">
        <f>'Datu ievade'!O67</f>
        <v>0</v>
      </c>
      <c r="Q17" s="616">
        <f>'Datu ievade'!P67</f>
        <v>0</v>
      </c>
      <c r="R17" s="616">
        <f>'Datu ievade'!Q67</f>
        <v>0</v>
      </c>
      <c r="S17" s="616">
        <f>'Datu ievade'!R67</f>
        <v>0</v>
      </c>
      <c r="T17" s="616">
        <f>'Datu ievade'!S67</f>
        <v>0</v>
      </c>
      <c r="U17" s="616">
        <f>'Datu ievade'!T67</f>
        <v>0</v>
      </c>
      <c r="V17" s="616">
        <f>'Datu ievade'!U67</f>
        <v>0</v>
      </c>
      <c r="W17" s="616">
        <f>'Datu ievade'!V67</f>
        <v>0</v>
      </c>
      <c r="X17" s="616">
        <f>'Datu ievade'!W67</f>
        <v>0</v>
      </c>
      <c r="Y17" s="616">
        <f>'Datu ievade'!X67</f>
        <v>0</v>
      </c>
      <c r="Z17" s="616">
        <f>'Datu ievade'!Y67</f>
        <v>0</v>
      </c>
      <c r="AA17" s="616">
        <f>'Datu ievade'!Z67</f>
        <v>0</v>
      </c>
      <c r="AB17" s="616">
        <f>'Datu ievade'!AA67</f>
        <v>0</v>
      </c>
      <c r="AC17" s="616">
        <f>'Datu ievade'!AB67</f>
        <v>0</v>
      </c>
      <c r="AD17" s="616">
        <f>'Datu ievade'!AC67</f>
        <v>0</v>
      </c>
      <c r="AE17" s="616">
        <f>'Datu ievade'!AD67</f>
        <v>0</v>
      </c>
      <c r="AF17" s="616">
        <f>'Datu ievade'!AE67</f>
        <v>0</v>
      </c>
      <c r="AG17" s="616">
        <f>'Datu ievade'!AF67</f>
        <v>0</v>
      </c>
      <c r="AH17" s="616">
        <f>'Datu ievade'!AG67</f>
        <v>0</v>
      </c>
      <c r="AI17" s="616">
        <f>'Datu ievade'!AH67</f>
        <v>0</v>
      </c>
      <c r="AJ17" s="616">
        <f>'Datu ievade'!AI67</f>
        <v>0</v>
      </c>
      <c r="AK17" s="616">
        <f>'Datu ievade'!AJ67</f>
        <v>0</v>
      </c>
      <c r="AL17" s="557"/>
    </row>
    <row r="18" spans="2:38" x14ac:dyDescent="0.2">
      <c r="B18" s="58" t="s">
        <v>9</v>
      </c>
      <c r="C18" s="616">
        <v>0</v>
      </c>
      <c r="D18" s="616">
        <f>'Datu ievade'!C71</f>
        <v>0</v>
      </c>
      <c r="E18" s="616">
        <f>'Datu ievade'!D71</f>
        <v>0</v>
      </c>
      <c r="F18" s="616">
        <f>'Datu ievade'!E71</f>
        <v>0</v>
      </c>
      <c r="G18" s="616">
        <f>'Datu ievade'!F71</f>
        <v>0</v>
      </c>
      <c r="H18" s="616">
        <f>'Datu ievade'!G71</f>
        <v>0</v>
      </c>
      <c r="I18" s="616">
        <f>'Datu ievade'!H71</f>
        <v>0</v>
      </c>
      <c r="J18" s="616">
        <f>'Datu ievade'!I71</f>
        <v>0</v>
      </c>
      <c r="K18" s="616">
        <f>'Datu ievade'!J71</f>
        <v>0</v>
      </c>
      <c r="L18" s="616">
        <f>'Datu ievade'!K71</f>
        <v>0</v>
      </c>
      <c r="M18" s="616">
        <f>'Datu ievade'!L71</f>
        <v>0</v>
      </c>
      <c r="N18" s="616">
        <f>'Datu ievade'!M71</f>
        <v>0</v>
      </c>
      <c r="O18" s="616">
        <f>'Datu ievade'!N71</f>
        <v>0</v>
      </c>
      <c r="P18" s="616">
        <f>'Datu ievade'!O71</f>
        <v>0</v>
      </c>
      <c r="Q18" s="616">
        <f>'Datu ievade'!P71</f>
        <v>0</v>
      </c>
      <c r="R18" s="616">
        <f>'Datu ievade'!Q71</f>
        <v>0</v>
      </c>
      <c r="S18" s="616">
        <f>'Datu ievade'!R71</f>
        <v>0</v>
      </c>
      <c r="T18" s="616">
        <f>'Datu ievade'!S71</f>
        <v>0</v>
      </c>
      <c r="U18" s="616">
        <f>'Datu ievade'!T71</f>
        <v>0</v>
      </c>
      <c r="V18" s="616">
        <f>'Datu ievade'!U71</f>
        <v>0</v>
      </c>
      <c r="W18" s="616">
        <f>'Datu ievade'!V71</f>
        <v>0</v>
      </c>
      <c r="X18" s="616">
        <f>'Datu ievade'!W71</f>
        <v>0</v>
      </c>
      <c r="Y18" s="616">
        <f>'Datu ievade'!X71</f>
        <v>0</v>
      </c>
      <c r="Z18" s="616">
        <f>'Datu ievade'!Y71</f>
        <v>0</v>
      </c>
      <c r="AA18" s="616">
        <f>'Datu ievade'!Z71</f>
        <v>0</v>
      </c>
      <c r="AB18" s="616">
        <f>'Datu ievade'!AA71</f>
        <v>0</v>
      </c>
      <c r="AC18" s="616">
        <f>'Datu ievade'!AB71</f>
        <v>0</v>
      </c>
      <c r="AD18" s="616">
        <f>'Datu ievade'!AC71</f>
        <v>0</v>
      </c>
      <c r="AE18" s="616">
        <f>'Datu ievade'!AD71</f>
        <v>0</v>
      </c>
      <c r="AF18" s="616">
        <f>'Datu ievade'!AE71</f>
        <v>0</v>
      </c>
      <c r="AG18" s="616">
        <f>'Datu ievade'!AF71</f>
        <v>0</v>
      </c>
      <c r="AH18" s="616">
        <f>'Datu ievade'!AG71</f>
        <v>0</v>
      </c>
      <c r="AI18" s="616">
        <f>'Datu ievade'!AH71</f>
        <v>0</v>
      </c>
      <c r="AJ18" s="616">
        <f>'Datu ievade'!AI71</f>
        <v>0</v>
      </c>
      <c r="AK18" s="616">
        <f>'Datu ievade'!AJ71</f>
        <v>0</v>
      </c>
      <c r="AL18" s="616"/>
    </row>
    <row r="19" spans="2:38" x14ac:dyDescent="0.2">
      <c r="B19" s="58" t="s">
        <v>21</v>
      </c>
      <c r="C19" s="616">
        <v>0</v>
      </c>
      <c r="D19" s="616">
        <f>'Datu ievade'!C69</f>
        <v>0</v>
      </c>
      <c r="E19" s="616">
        <f>'Datu ievade'!D69</f>
        <v>0</v>
      </c>
      <c r="F19" s="616">
        <f>'Datu ievade'!E69</f>
        <v>0</v>
      </c>
      <c r="G19" s="616">
        <f>'Datu ievade'!F69</f>
        <v>0</v>
      </c>
      <c r="H19" s="616">
        <f>'Datu ievade'!G69</f>
        <v>0</v>
      </c>
      <c r="I19" s="616">
        <f>'Datu ievade'!H69</f>
        <v>0</v>
      </c>
      <c r="J19" s="616">
        <f>'Datu ievade'!I69</f>
        <v>0</v>
      </c>
      <c r="K19" s="616">
        <f>'Datu ievade'!J69</f>
        <v>0</v>
      </c>
      <c r="L19" s="616">
        <f>'Datu ievade'!K69</f>
        <v>0</v>
      </c>
      <c r="M19" s="616">
        <f>'Datu ievade'!L69</f>
        <v>0</v>
      </c>
      <c r="N19" s="616">
        <f>'Datu ievade'!M69</f>
        <v>0</v>
      </c>
      <c r="O19" s="616">
        <f>'Datu ievade'!N69</f>
        <v>0</v>
      </c>
      <c r="P19" s="616">
        <f>'Datu ievade'!O69</f>
        <v>0</v>
      </c>
      <c r="Q19" s="616">
        <f>'Datu ievade'!P69</f>
        <v>0</v>
      </c>
      <c r="R19" s="616">
        <f>'Datu ievade'!Q69</f>
        <v>0</v>
      </c>
      <c r="S19" s="616">
        <f>'Datu ievade'!R69</f>
        <v>0</v>
      </c>
      <c r="T19" s="616">
        <f>'Datu ievade'!S69</f>
        <v>0</v>
      </c>
      <c r="U19" s="616">
        <f>'Datu ievade'!T69</f>
        <v>0</v>
      </c>
      <c r="V19" s="616">
        <f>'Datu ievade'!U69</f>
        <v>0</v>
      </c>
      <c r="W19" s="616">
        <f>'Datu ievade'!V69</f>
        <v>0</v>
      </c>
      <c r="X19" s="616">
        <f>'Datu ievade'!W69</f>
        <v>0</v>
      </c>
      <c r="Y19" s="616">
        <f>'Datu ievade'!X69</f>
        <v>0</v>
      </c>
      <c r="Z19" s="616">
        <f>'Datu ievade'!Y69</f>
        <v>0</v>
      </c>
      <c r="AA19" s="616">
        <f>'Datu ievade'!Z69</f>
        <v>0</v>
      </c>
      <c r="AB19" s="616">
        <f>'Datu ievade'!AA69</f>
        <v>0</v>
      </c>
      <c r="AC19" s="616">
        <f>'Datu ievade'!AB69</f>
        <v>0</v>
      </c>
      <c r="AD19" s="616">
        <f>'Datu ievade'!AC69</f>
        <v>0</v>
      </c>
      <c r="AE19" s="616">
        <f>'Datu ievade'!AD69</f>
        <v>0</v>
      </c>
      <c r="AF19" s="616">
        <f>'Datu ievade'!AE69</f>
        <v>0</v>
      </c>
      <c r="AG19" s="616">
        <f>'Datu ievade'!AF69</f>
        <v>0</v>
      </c>
      <c r="AH19" s="616">
        <f>'Datu ievade'!AG69</f>
        <v>0</v>
      </c>
      <c r="AI19" s="616">
        <f>'Datu ievade'!AH69</f>
        <v>0</v>
      </c>
      <c r="AJ19" s="616">
        <f>'Datu ievade'!AI69</f>
        <v>0</v>
      </c>
      <c r="AK19" s="616">
        <f>'Datu ievade'!AJ69</f>
        <v>0</v>
      </c>
      <c r="AL19" s="616"/>
    </row>
    <row r="20" spans="2:38" x14ac:dyDescent="0.2">
      <c r="B20" s="58" t="s">
        <v>22</v>
      </c>
      <c r="C20" s="616">
        <v>0</v>
      </c>
      <c r="D20" s="616">
        <v>0</v>
      </c>
      <c r="E20" s="616">
        <v>0</v>
      </c>
      <c r="F20" s="616">
        <v>0</v>
      </c>
      <c r="G20" s="616">
        <v>0</v>
      </c>
      <c r="H20" s="616">
        <v>0</v>
      </c>
      <c r="I20" s="616">
        <v>0</v>
      </c>
      <c r="J20" s="616">
        <v>0</v>
      </c>
      <c r="K20" s="616">
        <v>0</v>
      </c>
      <c r="L20" s="616">
        <v>0</v>
      </c>
      <c r="M20" s="616">
        <v>0</v>
      </c>
      <c r="N20" s="616">
        <v>0</v>
      </c>
      <c r="O20" s="616">
        <v>0</v>
      </c>
      <c r="P20" s="616">
        <v>0</v>
      </c>
      <c r="Q20" s="616">
        <v>0</v>
      </c>
      <c r="R20" s="616">
        <v>0</v>
      </c>
      <c r="S20" s="616">
        <v>0</v>
      </c>
      <c r="T20" s="616">
        <v>0</v>
      </c>
      <c r="U20" s="616">
        <v>0</v>
      </c>
      <c r="V20" s="616">
        <v>0</v>
      </c>
      <c r="W20" s="616">
        <v>0</v>
      </c>
      <c r="X20" s="616">
        <v>0</v>
      </c>
      <c r="Y20" s="616">
        <v>0</v>
      </c>
      <c r="Z20" s="616">
        <v>0</v>
      </c>
      <c r="AA20" s="616">
        <v>0</v>
      </c>
      <c r="AB20" s="616">
        <v>0</v>
      </c>
      <c r="AC20" s="616">
        <v>0</v>
      </c>
      <c r="AD20" s="616">
        <v>0</v>
      </c>
      <c r="AE20" s="616">
        <v>0</v>
      </c>
      <c r="AF20" s="616">
        <v>0</v>
      </c>
      <c r="AG20" s="616">
        <v>0</v>
      </c>
      <c r="AH20" s="616">
        <v>0</v>
      </c>
      <c r="AI20" s="616">
        <v>0</v>
      </c>
      <c r="AJ20" s="616">
        <v>0</v>
      </c>
      <c r="AK20" s="616">
        <v>0</v>
      </c>
      <c r="AL20" s="616"/>
    </row>
    <row r="21" spans="2:38" x14ac:dyDescent="0.2">
      <c r="B21" s="58" t="s">
        <v>254</v>
      </c>
      <c r="C21" s="616">
        <v>0</v>
      </c>
      <c r="D21" s="616">
        <v>0</v>
      </c>
      <c r="E21" s="616">
        <v>0</v>
      </c>
      <c r="F21" s="616">
        <v>0</v>
      </c>
      <c r="G21" s="616">
        <v>0</v>
      </c>
      <c r="H21" s="616">
        <v>0</v>
      </c>
      <c r="I21" s="616">
        <v>0</v>
      </c>
      <c r="J21" s="616">
        <v>0</v>
      </c>
      <c r="K21" s="616">
        <v>0</v>
      </c>
      <c r="L21" s="616">
        <v>0</v>
      </c>
      <c r="M21" s="616">
        <v>0</v>
      </c>
      <c r="N21" s="616">
        <v>0</v>
      </c>
      <c r="O21" s="616">
        <v>0</v>
      </c>
      <c r="P21" s="616">
        <v>0</v>
      </c>
      <c r="Q21" s="616">
        <v>0</v>
      </c>
      <c r="R21" s="616">
        <v>0</v>
      </c>
      <c r="S21" s="616">
        <v>0</v>
      </c>
      <c r="T21" s="616">
        <v>0</v>
      </c>
      <c r="U21" s="616">
        <v>0</v>
      </c>
      <c r="V21" s="616">
        <v>0</v>
      </c>
      <c r="W21" s="616">
        <v>0</v>
      </c>
      <c r="X21" s="616">
        <v>0</v>
      </c>
      <c r="Y21" s="616">
        <v>0</v>
      </c>
      <c r="Z21" s="616">
        <v>0</v>
      </c>
      <c r="AA21" s="616">
        <v>0</v>
      </c>
      <c r="AB21" s="616">
        <v>0</v>
      </c>
      <c r="AC21" s="616">
        <v>0</v>
      </c>
      <c r="AD21" s="616">
        <v>0</v>
      </c>
      <c r="AE21" s="616">
        <v>0</v>
      </c>
      <c r="AF21" s="616">
        <v>0</v>
      </c>
      <c r="AG21" s="616">
        <v>0</v>
      </c>
      <c r="AH21" s="616">
        <v>0</v>
      </c>
      <c r="AI21" s="616">
        <v>0</v>
      </c>
      <c r="AJ21" s="616">
        <v>0</v>
      </c>
      <c r="AK21" s="616">
        <v>0</v>
      </c>
      <c r="AL21" s="616"/>
    </row>
    <row r="22" spans="2:38" x14ac:dyDescent="0.2">
      <c r="B22" s="58" t="s">
        <v>23</v>
      </c>
      <c r="C22" s="616">
        <v>0</v>
      </c>
      <c r="D22" s="616">
        <v>0</v>
      </c>
      <c r="E22" s="616">
        <v>0</v>
      </c>
      <c r="F22" s="616">
        <v>0</v>
      </c>
      <c r="G22" s="616">
        <v>0</v>
      </c>
      <c r="H22" s="616">
        <v>0</v>
      </c>
      <c r="I22" s="616">
        <v>0</v>
      </c>
      <c r="J22" s="616">
        <v>0</v>
      </c>
      <c r="K22" s="616">
        <v>0</v>
      </c>
      <c r="L22" s="616">
        <v>0</v>
      </c>
      <c r="M22" s="616">
        <v>0</v>
      </c>
      <c r="N22" s="616">
        <v>0</v>
      </c>
      <c r="O22" s="616">
        <v>0</v>
      </c>
      <c r="P22" s="616">
        <v>0</v>
      </c>
      <c r="Q22" s="616">
        <v>0</v>
      </c>
      <c r="R22" s="616">
        <v>0</v>
      </c>
      <c r="S22" s="616">
        <v>0</v>
      </c>
      <c r="T22" s="616">
        <v>0</v>
      </c>
      <c r="U22" s="616">
        <v>0</v>
      </c>
      <c r="V22" s="616">
        <v>0</v>
      </c>
      <c r="W22" s="616">
        <v>0</v>
      </c>
      <c r="X22" s="616">
        <v>0</v>
      </c>
      <c r="Y22" s="616">
        <v>0</v>
      </c>
      <c r="Z22" s="616">
        <v>0</v>
      </c>
      <c r="AA22" s="616">
        <v>0</v>
      </c>
      <c r="AB22" s="616">
        <v>0</v>
      </c>
      <c r="AC22" s="616">
        <v>0</v>
      </c>
      <c r="AD22" s="616">
        <v>0</v>
      </c>
      <c r="AE22" s="616">
        <v>0</v>
      </c>
      <c r="AF22" s="616">
        <v>0</v>
      </c>
      <c r="AG22" s="616">
        <v>0</v>
      </c>
      <c r="AH22" s="616">
        <v>0</v>
      </c>
      <c r="AI22" s="616">
        <v>0</v>
      </c>
      <c r="AJ22" s="616">
        <v>0</v>
      </c>
      <c r="AK22" s="616">
        <v>0</v>
      </c>
      <c r="AL22" s="616"/>
    </row>
    <row r="23" spans="2:38" x14ac:dyDescent="0.15">
      <c r="B23" s="57" t="s">
        <v>464</v>
      </c>
      <c r="C23" s="616"/>
      <c r="D23" s="616"/>
      <c r="E23" s="616"/>
      <c r="F23" s="616"/>
      <c r="G23" s="616"/>
      <c r="H23" s="616"/>
      <c r="I23" s="616"/>
      <c r="J23" s="616"/>
      <c r="K23" s="616"/>
      <c r="L23" s="616"/>
      <c r="M23" s="616"/>
      <c r="N23" s="616"/>
      <c r="O23" s="616"/>
      <c r="P23" s="616"/>
      <c r="Q23" s="616"/>
      <c r="R23" s="616"/>
      <c r="S23" s="616"/>
      <c r="T23" s="616"/>
      <c r="U23" s="616"/>
      <c r="V23" s="616"/>
      <c r="W23" s="616"/>
      <c r="X23" s="616"/>
      <c r="Y23" s="616"/>
      <c r="Z23" s="616"/>
      <c r="AA23" s="616"/>
      <c r="AB23" s="616"/>
      <c r="AC23" s="616"/>
      <c r="AD23" s="616"/>
      <c r="AE23" s="616"/>
      <c r="AF23" s="616"/>
      <c r="AG23" s="616"/>
      <c r="AH23" s="616"/>
      <c r="AI23" s="616"/>
      <c r="AJ23" s="616"/>
      <c r="AK23" s="616"/>
      <c r="AL23" s="616"/>
    </row>
    <row r="24" spans="2:38" x14ac:dyDescent="0.2">
      <c r="B24" s="58" t="s">
        <v>8</v>
      </c>
      <c r="C24" s="616">
        <v>0</v>
      </c>
      <c r="D24" s="616">
        <f>'Datu ievade'!C58+'Datu ievade'!C59+'Datu ievade'!C65</f>
        <v>0</v>
      </c>
      <c r="E24" s="616">
        <f>'Datu ievade'!D58+'Datu ievade'!D59+'Datu ievade'!D65</f>
        <v>0</v>
      </c>
      <c r="F24" s="616">
        <f>'Datu ievade'!E58+'Datu ievade'!E59+'Datu ievade'!E65</f>
        <v>0</v>
      </c>
      <c r="G24" s="616">
        <f>'Datu ievade'!F58+'Datu ievade'!F59+'Datu ievade'!F65</f>
        <v>0</v>
      </c>
      <c r="H24" s="616">
        <f>'Datu ievade'!G58+'Datu ievade'!G59+'Datu ievade'!G65</f>
        <v>0</v>
      </c>
      <c r="I24" s="616">
        <f>'Datu ievade'!H58+'Datu ievade'!H59+'Datu ievade'!H65</f>
        <v>0</v>
      </c>
      <c r="J24" s="616">
        <f>'Datu ievade'!I58+'Datu ievade'!I59+'Datu ievade'!I65</f>
        <v>0</v>
      </c>
      <c r="K24" s="616">
        <f>'Datu ievade'!J58+'Datu ievade'!J59+'Datu ievade'!J65</f>
        <v>0</v>
      </c>
      <c r="L24" s="616">
        <f>'Datu ievade'!K58+'Datu ievade'!K59+'Datu ievade'!K65</f>
        <v>0</v>
      </c>
      <c r="M24" s="616">
        <f>'Datu ievade'!L58+'Datu ievade'!L59+'Datu ievade'!L65</f>
        <v>0</v>
      </c>
      <c r="N24" s="616">
        <f>'Datu ievade'!M58+'Datu ievade'!M59+'Datu ievade'!M65</f>
        <v>0</v>
      </c>
      <c r="O24" s="616">
        <f>'Datu ievade'!N58+'Datu ievade'!N59+'Datu ievade'!N65</f>
        <v>0</v>
      </c>
      <c r="P24" s="616">
        <f>'Datu ievade'!O58+'Datu ievade'!O59+'Datu ievade'!O65</f>
        <v>0</v>
      </c>
      <c r="Q24" s="616">
        <f>'Datu ievade'!P58+'Datu ievade'!P59+'Datu ievade'!P65</f>
        <v>0</v>
      </c>
      <c r="R24" s="616">
        <f>'Datu ievade'!Q58+'Datu ievade'!Q59+'Datu ievade'!Q65</f>
        <v>0</v>
      </c>
      <c r="S24" s="616">
        <f>'Datu ievade'!R58+'Datu ievade'!R59+'Datu ievade'!R65</f>
        <v>0</v>
      </c>
      <c r="T24" s="616">
        <f>'Datu ievade'!S58+'Datu ievade'!S59+'Datu ievade'!S65</f>
        <v>0</v>
      </c>
      <c r="U24" s="616">
        <f>'Datu ievade'!T58+'Datu ievade'!T59+'Datu ievade'!T65</f>
        <v>0</v>
      </c>
      <c r="V24" s="616">
        <f>'Datu ievade'!U58+'Datu ievade'!U59+'Datu ievade'!U65</f>
        <v>0</v>
      </c>
      <c r="W24" s="616">
        <f>'Datu ievade'!V58+'Datu ievade'!V59+'Datu ievade'!V65</f>
        <v>0</v>
      </c>
      <c r="X24" s="616">
        <f>'Datu ievade'!W58+'Datu ievade'!W59+'Datu ievade'!W65</f>
        <v>0</v>
      </c>
      <c r="Y24" s="616">
        <f>'Datu ievade'!X58+'Datu ievade'!X59+'Datu ievade'!X65</f>
        <v>0</v>
      </c>
      <c r="Z24" s="616">
        <f>'Datu ievade'!Y58+'Datu ievade'!Y59+'Datu ievade'!Y65</f>
        <v>0</v>
      </c>
      <c r="AA24" s="616">
        <f>'Datu ievade'!Z58+'Datu ievade'!Z59+'Datu ievade'!Z65</f>
        <v>0</v>
      </c>
      <c r="AB24" s="616">
        <f>'Datu ievade'!AA58+'Datu ievade'!AA59+'Datu ievade'!AA65</f>
        <v>0</v>
      </c>
      <c r="AC24" s="616">
        <f>'Datu ievade'!AB58+'Datu ievade'!AB59+'Datu ievade'!AB65</f>
        <v>0</v>
      </c>
      <c r="AD24" s="616">
        <f>'Datu ievade'!AC58+'Datu ievade'!AC59+'Datu ievade'!AC65</f>
        <v>0</v>
      </c>
      <c r="AE24" s="616">
        <f>'Datu ievade'!AD58+'Datu ievade'!AD59+'Datu ievade'!AD65</f>
        <v>0</v>
      </c>
      <c r="AF24" s="616">
        <f>'Datu ievade'!AE58+'Datu ievade'!AE59+'Datu ievade'!AE65</f>
        <v>0</v>
      </c>
      <c r="AG24" s="616">
        <f>'Datu ievade'!AF58+'Datu ievade'!AF59+'Datu ievade'!AF65</f>
        <v>0</v>
      </c>
      <c r="AH24" s="616">
        <f>'Datu ievade'!AG58+'Datu ievade'!AG59+'Datu ievade'!AG65</f>
        <v>0</v>
      </c>
      <c r="AI24" s="616">
        <f>'Datu ievade'!AH58+'Datu ievade'!AH59+'Datu ievade'!AH65</f>
        <v>0</v>
      </c>
      <c r="AJ24" s="616">
        <f>'Datu ievade'!AI58+'Datu ievade'!AI59+'Datu ievade'!AI65</f>
        <v>0</v>
      </c>
      <c r="AK24" s="616">
        <f>'Datu ievade'!AJ58+'Datu ievade'!AJ59+'Datu ievade'!AJ65</f>
        <v>0</v>
      </c>
      <c r="AL24" s="616"/>
    </row>
    <row r="25" spans="2:38" x14ac:dyDescent="0.2">
      <c r="B25" s="58" t="s">
        <v>9</v>
      </c>
      <c r="C25" s="616">
        <v>0</v>
      </c>
      <c r="D25" s="616">
        <f>'Datu ievade'!C70</f>
        <v>0</v>
      </c>
      <c r="E25" s="616">
        <f>'Datu ievade'!D70</f>
        <v>0</v>
      </c>
      <c r="F25" s="616">
        <f>'Datu ievade'!E70</f>
        <v>0</v>
      </c>
      <c r="G25" s="616">
        <f>'Datu ievade'!F70</f>
        <v>0</v>
      </c>
      <c r="H25" s="616">
        <f>'Datu ievade'!G70</f>
        <v>0</v>
      </c>
      <c r="I25" s="616">
        <f>'Datu ievade'!H70</f>
        <v>0</v>
      </c>
      <c r="J25" s="616">
        <f>'Datu ievade'!I70</f>
        <v>0</v>
      </c>
      <c r="K25" s="616">
        <f>'Datu ievade'!J70</f>
        <v>0</v>
      </c>
      <c r="L25" s="616">
        <f>'Datu ievade'!K70</f>
        <v>0</v>
      </c>
      <c r="M25" s="616">
        <f>'Datu ievade'!L70</f>
        <v>0</v>
      </c>
      <c r="N25" s="616">
        <f>'Datu ievade'!M70</f>
        <v>0</v>
      </c>
      <c r="O25" s="616">
        <f>'Datu ievade'!N70</f>
        <v>0</v>
      </c>
      <c r="P25" s="616">
        <f>'Datu ievade'!O70</f>
        <v>0</v>
      </c>
      <c r="Q25" s="616">
        <f>'Datu ievade'!P70</f>
        <v>0</v>
      </c>
      <c r="R25" s="616">
        <f>'Datu ievade'!Q70</f>
        <v>0</v>
      </c>
      <c r="S25" s="616">
        <f>'Datu ievade'!R70</f>
        <v>0</v>
      </c>
      <c r="T25" s="616">
        <f>'Datu ievade'!S70</f>
        <v>0</v>
      </c>
      <c r="U25" s="616">
        <f>'Datu ievade'!T70</f>
        <v>0</v>
      </c>
      <c r="V25" s="616">
        <f>'Datu ievade'!U70</f>
        <v>0</v>
      </c>
      <c r="W25" s="616">
        <f>'Datu ievade'!V70</f>
        <v>0</v>
      </c>
      <c r="X25" s="616">
        <f>'Datu ievade'!W70</f>
        <v>0</v>
      </c>
      <c r="Y25" s="616">
        <f>'Datu ievade'!X70</f>
        <v>0</v>
      </c>
      <c r="Z25" s="616">
        <f>'Datu ievade'!Y70</f>
        <v>0</v>
      </c>
      <c r="AA25" s="616">
        <f>'Datu ievade'!Z70</f>
        <v>0</v>
      </c>
      <c r="AB25" s="616">
        <f>'Datu ievade'!AA70</f>
        <v>0</v>
      </c>
      <c r="AC25" s="616">
        <f>'Datu ievade'!AB70</f>
        <v>0</v>
      </c>
      <c r="AD25" s="616">
        <f>'Datu ievade'!AC70</f>
        <v>0</v>
      </c>
      <c r="AE25" s="616">
        <f>'Datu ievade'!AD70</f>
        <v>0</v>
      </c>
      <c r="AF25" s="616">
        <f>'Datu ievade'!AE70</f>
        <v>0</v>
      </c>
      <c r="AG25" s="616">
        <f>'Datu ievade'!AF70</f>
        <v>0</v>
      </c>
      <c r="AH25" s="616">
        <f>'Datu ievade'!AG70</f>
        <v>0</v>
      </c>
      <c r="AI25" s="616">
        <f>'Datu ievade'!AH70</f>
        <v>0</v>
      </c>
      <c r="AJ25" s="616">
        <f>'Datu ievade'!AI70</f>
        <v>0</v>
      </c>
      <c r="AK25" s="616">
        <f>'Datu ievade'!AJ70</f>
        <v>0</v>
      </c>
      <c r="AL25" s="616"/>
    </row>
    <row r="26" spans="2:38" x14ac:dyDescent="0.2">
      <c r="B26" s="58" t="s">
        <v>21</v>
      </c>
      <c r="C26" s="616">
        <v>0</v>
      </c>
      <c r="D26" s="616">
        <f>'Datu ievade'!C60+'Datu ievade'!C66</f>
        <v>0</v>
      </c>
      <c r="E26" s="616">
        <f>'Datu ievade'!D60+'Datu ievade'!D66</f>
        <v>0</v>
      </c>
      <c r="F26" s="616">
        <f>'Datu ievade'!E60+'Datu ievade'!E66</f>
        <v>0</v>
      </c>
      <c r="G26" s="616">
        <f>'Datu ievade'!F60+'Datu ievade'!F66</f>
        <v>0</v>
      </c>
      <c r="H26" s="616">
        <f>'Datu ievade'!G60+'Datu ievade'!G66</f>
        <v>0</v>
      </c>
      <c r="I26" s="616">
        <f>'Datu ievade'!H60+'Datu ievade'!H66</f>
        <v>0</v>
      </c>
      <c r="J26" s="616">
        <f>'Datu ievade'!I60+'Datu ievade'!I66</f>
        <v>0</v>
      </c>
      <c r="K26" s="616">
        <f>'Datu ievade'!J60+'Datu ievade'!J66</f>
        <v>0</v>
      </c>
      <c r="L26" s="616">
        <f>'Datu ievade'!K60+'Datu ievade'!K66</f>
        <v>0</v>
      </c>
      <c r="M26" s="616">
        <f>'Datu ievade'!L60+'Datu ievade'!L66</f>
        <v>0</v>
      </c>
      <c r="N26" s="616">
        <f>'Datu ievade'!M60+'Datu ievade'!M66</f>
        <v>0</v>
      </c>
      <c r="O26" s="616">
        <f>'Datu ievade'!N60+'Datu ievade'!N66</f>
        <v>0</v>
      </c>
      <c r="P26" s="616">
        <f>'Datu ievade'!O60+'Datu ievade'!O66</f>
        <v>0</v>
      </c>
      <c r="Q26" s="616">
        <f>'Datu ievade'!P60+'Datu ievade'!P66</f>
        <v>0</v>
      </c>
      <c r="R26" s="616">
        <f>'Datu ievade'!Q60+'Datu ievade'!Q66</f>
        <v>0</v>
      </c>
      <c r="S26" s="616">
        <f>'Datu ievade'!R60+'Datu ievade'!R66</f>
        <v>0</v>
      </c>
      <c r="T26" s="616">
        <f>'Datu ievade'!S60+'Datu ievade'!S66</f>
        <v>0</v>
      </c>
      <c r="U26" s="616">
        <f>'Datu ievade'!T60+'Datu ievade'!T66</f>
        <v>0</v>
      </c>
      <c r="V26" s="616">
        <f>'Datu ievade'!U60+'Datu ievade'!U66</f>
        <v>0</v>
      </c>
      <c r="W26" s="616">
        <f>'Datu ievade'!V60+'Datu ievade'!V66</f>
        <v>0</v>
      </c>
      <c r="X26" s="616">
        <f>'Datu ievade'!W60+'Datu ievade'!W66</f>
        <v>0</v>
      </c>
      <c r="Y26" s="616">
        <f>'Datu ievade'!X60+'Datu ievade'!X66</f>
        <v>0</v>
      </c>
      <c r="Z26" s="616">
        <f>'Datu ievade'!Y60+'Datu ievade'!Y66</f>
        <v>0</v>
      </c>
      <c r="AA26" s="616">
        <f>'Datu ievade'!Z60+'Datu ievade'!Z66</f>
        <v>0</v>
      </c>
      <c r="AB26" s="616">
        <f>'Datu ievade'!AA60+'Datu ievade'!AA66</f>
        <v>0</v>
      </c>
      <c r="AC26" s="616">
        <f>'Datu ievade'!AB60+'Datu ievade'!AB66</f>
        <v>0</v>
      </c>
      <c r="AD26" s="616">
        <f>'Datu ievade'!AC60+'Datu ievade'!AC66</f>
        <v>0</v>
      </c>
      <c r="AE26" s="616">
        <f>'Datu ievade'!AD60+'Datu ievade'!AD66</f>
        <v>0</v>
      </c>
      <c r="AF26" s="616">
        <f>'Datu ievade'!AE60+'Datu ievade'!AE66</f>
        <v>0</v>
      </c>
      <c r="AG26" s="616">
        <f>'Datu ievade'!AF60+'Datu ievade'!AF66</f>
        <v>0</v>
      </c>
      <c r="AH26" s="616">
        <f>'Datu ievade'!AG60+'Datu ievade'!AG66</f>
        <v>0</v>
      </c>
      <c r="AI26" s="616">
        <f>'Datu ievade'!AH60+'Datu ievade'!AH66</f>
        <v>0</v>
      </c>
      <c r="AJ26" s="616">
        <f>'Datu ievade'!AI60+'Datu ievade'!AI66</f>
        <v>0</v>
      </c>
      <c r="AK26" s="616">
        <f>'Datu ievade'!AJ60+'Datu ievade'!AJ66</f>
        <v>0</v>
      </c>
      <c r="AL26" s="616"/>
    </row>
    <row r="27" spans="2:38" x14ac:dyDescent="0.2">
      <c r="B27" s="58" t="s">
        <v>465</v>
      </c>
      <c r="C27" s="616">
        <v>0</v>
      </c>
      <c r="D27" s="616">
        <f>'Datu ievade'!C61+'Datu ievade'!C72</f>
        <v>0</v>
      </c>
      <c r="E27" s="616">
        <f>'Datu ievade'!D61+'Datu ievade'!D72</f>
        <v>0</v>
      </c>
      <c r="F27" s="616">
        <f>'Datu ievade'!E61+'Datu ievade'!E72</f>
        <v>0</v>
      </c>
      <c r="G27" s="616">
        <f>'Datu ievade'!F61+'Datu ievade'!F72</f>
        <v>0</v>
      </c>
      <c r="H27" s="616">
        <f>'Datu ievade'!G61+'Datu ievade'!G72</f>
        <v>0</v>
      </c>
      <c r="I27" s="616">
        <f>'Datu ievade'!H61+'Datu ievade'!H72</f>
        <v>0</v>
      </c>
      <c r="J27" s="616">
        <f>'Datu ievade'!I61+'Datu ievade'!I72</f>
        <v>0</v>
      </c>
      <c r="K27" s="616">
        <f>'Datu ievade'!J61+'Datu ievade'!J72</f>
        <v>0</v>
      </c>
      <c r="L27" s="616">
        <f>'Datu ievade'!K61+'Datu ievade'!K72</f>
        <v>0</v>
      </c>
      <c r="M27" s="616">
        <f>'Datu ievade'!L61+'Datu ievade'!L72</f>
        <v>0</v>
      </c>
      <c r="N27" s="616">
        <f>'Datu ievade'!M61+'Datu ievade'!M72</f>
        <v>0</v>
      </c>
      <c r="O27" s="616">
        <f>'Datu ievade'!N61+'Datu ievade'!N72</f>
        <v>0</v>
      </c>
      <c r="P27" s="616">
        <f>'Datu ievade'!O61+'Datu ievade'!O72</f>
        <v>0</v>
      </c>
      <c r="Q27" s="616">
        <f>'Datu ievade'!P61+'Datu ievade'!P72</f>
        <v>0</v>
      </c>
      <c r="R27" s="616">
        <f>'Datu ievade'!Q61+'Datu ievade'!Q72</f>
        <v>0</v>
      </c>
      <c r="S27" s="616">
        <f>'Datu ievade'!R61+'Datu ievade'!R72</f>
        <v>0</v>
      </c>
      <c r="T27" s="616">
        <f>'Datu ievade'!S61+'Datu ievade'!S72</f>
        <v>0</v>
      </c>
      <c r="U27" s="616">
        <f>'Datu ievade'!T61+'Datu ievade'!T72</f>
        <v>0</v>
      </c>
      <c r="V27" s="616">
        <f>'Datu ievade'!U61+'Datu ievade'!U72</f>
        <v>0</v>
      </c>
      <c r="W27" s="616">
        <f>'Datu ievade'!V61+'Datu ievade'!V72</f>
        <v>0</v>
      </c>
      <c r="X27" s="616">
        <f>'Datu ievade'!W61+'Datu ievade'!W72</f>
        <v>0</v>
      </c>
      <c r="Y27" s="616">
        <f>'Datu ievade'!X61+'Datu ievade'!X72</f>
        <v>0</v>
      </c>
      <c r="Z27" s="616">
        <f>'Datu ievade'!Y61+'Datu ievade'!Y72</f>
        <v>0</v>
      </c>
      <c r="AA27" s="616">
        <f>'Datu ievade'!Z61+'Datu ievade'!Z72</f>
        <v>0</v>
      </c>
      <c r="AB27" s="616">
        <f>'Datu ievade'!AA61+'Datu ievade'!AA72</f>
        <v>0</v>
      </c>
      <c r="AC27" s="616">
        <f>'Datu ievade'!AB61+'Datu ievade'!AB72</f>
        <v>0</v>
      </c>
      <c r="AD27" s="616">
        <f>'Datu ievade'!AC61+'Datu ievade'!AC72</f>
        <v>0</v>
      </c>
      <c r="AE27" s="616">
        <f>'Datu ievade'!AD61+'Datu ievade'!AD72</f>
        <v>0</v>
      </c>
      <c r="AF27" s="616">
        <f>'Datu ievade'!AE61+'Datu ievade'!AE72</f>
        <v>0</v>
      </c>
      <c r="AG27" s="616">
        <f>'Datu ievade'!AF61+'Datu ievade'!AF72</f>
        <v>0</v>
      </c>
      <c r="AH27" s="616">
        <f>'Datu ievade'!AG61+'Datu ievade'!AG72</f>
        <v>0</v>
      </c>
      <c r="AI27" s="616">
        <f>'Datu ievade'!AH61+'Datu ievade'!AH72</f>
        <v>0</v>
      </c>
      <c r="AJ27" s="616">
        <f>'Datu ievade'!AI61+'Datu ievade'!AI72</f>
        <v>0</v>
      </c>
      <c r="AK27" s="616">
        <f>'Datu ievade'!AJ61+'Datu ievade'!AJ72</f>
        <v>0</v>
      </c>
      <c r="AL27" s="616"/>
    </row>
    <row r="28" spans="2:38" x14ac:dyDescent="0.2">
      <c r="B28" s="58" t="s">
        <v>254</v>
      </c>
      <c r="C28" s="616">
        <v>0</v>
      </c>
      <c r="D28" s="616">
        <f>'Datu ievade'!C68</f>
        <v>0</v>
      </c>
      <c r="E28" s="616">
        <f>'Datu ievade'!D68</f>
        <v>0</v>
      </c>
      <c r="F28" s="616">
        <f>'Datu ievade'!E68</f>
        <v>0</v>
      </c>
      <c r="G28" s="616">
        <f>'Datu ievade'!F68</f>
        <v>0</v>
      </c>
      <c r="H28" s="616">
        <f>'Datu ievade'!G68</f>
        <v>0</v>
      </c>
      <c r="I28" s="616">
        <f>'Datu ievade'!H68</f>
        <v>0</v>
      </c>
      <c r="J28" s="616">
        <f>'Datu ievade'!I68</f>
        <v>0</v>
      </c>
      <c r="K28" s="616">
        <f>'Datu ievade'!J68</f>
        <v>0</v>
      </c>
      <c r="L28" s="616">
        <f>'Datu ievade'!K68</f>
        <v>0</v>
      </c>
      <c r="M28" s="616">
        <f>'Datu ievade'!L68</f>
        <v>0</v>
      </c>
      <c r="N28" s="616">
        <f>'Datu ievade'!M68</f>
        <v>0</v>
      </c>
      <c r="O28" s="616">
        <f>'Datu ievade'!N68</f>
        <v>0</v>
      </c>
      <c r="P28" s="616">
        <f>'Datu ievade'!O68</f>
        <v>0</v>
      </c>
      <c r="Q28" s="616">
        <f>'Datu ievade'!P68</f>
        <v>0</v>
      </c>
      <c r="R28" s="616">
        <f>'Datu ievade'!Q68</f>
        <v>0</v>
      </c>
      <c r="S28" s="616">
        <f>'Datu ievade'!R68</f>
        <v>0</v>
      </c>
      <c r="T28" s="616">
        <f>'Datu ievade'!S68</f>
        <v>0</v>
      </c>
      <c r="U28" s="616">
        <f>'Datu ievade'!T68</f>
        <v>0</v>
      </c>
      <c r="V28" s="616">
        <f>'Datu ievade'!U68</f>
        <v>0</v>
      </c>
      <c r="W28" s="616">
        <f>'Datu ievade'!V68</f>
        <v>0</v>
      </c>
      <c r="X28" s="616">
        <f>'Datu ievade'!W68</f>
        <v>0</v>
      </c>
      <c r="Y28" s="616">
        <f>'Datu ievade'!X68</f>
        <v>0</v>
      </c>
      <c r="Z28" s="616">
        <f>'Datu ievade'!Y68</f>
        <v>0</v>
      </c>
      <c r="AA28" s="616">
        <f>'Datu ievade'!Z68</f>
        <v>0</v>
      </c>
      <c r="AB28" s="616">
        <f>'Datu ievade'!AA68</f>
        <v>0</v>
      </c>
      <c r="AC28" s="616">
        <f>'Datu ievade'!AB68</f>
        <v>0</v>
      </c>
      <c r="AD28" s="616">
        <f>'Datu ievade'!AC68</f>
        <v>0</v>
      </c>
      <c r="AE28" s="616">
        <f>'Datu ievade'!AD68</f>
        <v>0</v>
      </c>
      <c r="AF28" s="616">
        <f>'Datu ievade'!AE68</f>
        <v>0</v>
      </c>
      <c r="AG28" s="616">
        <f>'Datu ievade'!AF68</f>
        <v>0</v>
      </c>
      <c r="AH28" s="616">
        <f>'Datu ievade'!AG68</f>
        <v>0</v>
      </c>
      <c r="AI28" s="616">
        <f>'Datu ievade'!AH68</f>
        <v>0</v>
      </c>
      <c r="AJ28" s="616">
        <f>'Datu ievade'!AI68</f>
        <v>0</v>
      </c>
      <c r="AK28" s="616">
        <f>'Datu ievade'!AJ68</f>
        <v>0</v>
      </c>
      <c r="AL28" s="616"/>
    </row>
    <row r="29" spans="2:38" x14ac:dyDescent="0.2">
      <c r="B29" s="58" t="s">
        <v>23</v>
      </c>
      <c r="C29" s="616">
        <v>0</v>
      </c>
      <c r="D29" s="616">
        <f>'Datu ievade'!C62+'Datu ievade'!C73</f>
        <v>0</v>
      </c>
      <c r="E29" s="616">
        <f>'Datu ievade'!D62+'Datu ievade'!D73</f>
        <v>0</v>
      </c>
      <c r="F29" s="616">
        <f>'Datu ievade'!E62+'Datu ievade'!E73</f>
        <v>0</v>
      </c>
      <c r="G29" s="616">
        <f>'Datu ievade'!F62+'Datu ievade'!F73</f>
        <v>0</v>
      </c>
      <c r="H29" s="616">
        <f>'Datu ievade'!G62+'Datu ievade'!G73</f>
        <v>0</v>
      </c>
      <c r="I29" s="616">
        <f>'Datu ievade'!H62+'Datu ievade'!H73</f>
        <v>0</v>
      </c>
      <c r="J29" s="616">
        <f>'Datu ievade'!I62+'Datu ievade'!I73</f>
        <v>0</v>
      </c>
      <c r="K29" s="616">
        <f>'Datu ievade'!J62+'Datu ievade'!J73</f>
        <v>0</v>
      </c>
      <c r="L29" s="616">
        <f>'Datu ievade'!K62+'Datu ievade'!K73</f>
        <v>0</v>
      </c>
      <c r="M29" s="616">
        <f>'Datu ievade'!L62+'Datu ievade'!L73</f>
        <v>0</v>
      </c>
      <c r="N29" s="616">
        <f>'Datu ievade'!M62+'Datu ievade'!M73</f>
        <v>0</v>
      </c>
      <c r="O29" s="616">
        <f>'Datu ievade'!N62+'Datu ievade'!N73</f>
        <v>0</v>
      </c>
      <c r="P29" s="616">
        <f>'Datu ievade'!O62+'Datu ievade'!O73</f>
        <v>0</v>
      </c>
      <c r="Q29" s="616">
        <f>'Datu ievade'!P62+'Datu ievade'!P73</f>
        <v>0</v>
      </c>
      <c r="R29" s="616">
        <f>'Datu ievade'!Q62+'Datu ievade'!Q73</f>
        <v>0</v>
      </c>
      <c r="S29" s="616">
        <f>'Datu ievade'!R62+'Datu ievade'!R73</f>
        <v>0</v>
      </c>
      <c r="T29" s="616">
        <f>'Datu ievade'!S62+'Datu ievade'!S73</f>
        <v>0</v>
      </c>
      <c r="U29" s="616">
        <f>'Datu ievade'!T62+'Datu ievade'!T73</f>
        <v>0</v>
      </c>
      <c r="V29" s="616">
        <f>'Datu ievade'!U62+'Datu ievade'!U73</f>
        <v>0</v>
      </c>
      <c r="W29" s="616">
        <f>'Datu ievade'!V62+'Datu ievade'!V73</f>
        <v>0</v>
      </c>
      <c r="X29" s="616">
        <f>'Datu ievade'!W62+'Datu ievade'!W73</f>
        <v>0</v>
      </c>
      <c r="Y29" s="616">
        <f>'Datu ievade'!X62+'Datu ievade'!X73</f>
        <v>0</v>
      </c>
      <c r="Z29" s="616">
        <f>'Datu ievade'!Y62+'Datu ievade'!Y73</f>
        <v>0</v>
      </c>
      <c r="AA29" s="616">
        <f>'Datu ievade'!Z62+'Datu ievade'!Z73</f>
        <v>0</v>
      </c>
      <c r="AB29" s="616">
        <f>'Datu ievade'!AA62+'Datu ievade'!AA73</f>
        <v>0</v>
      </c>
      <c r="AC29" s="616">
        <f>'Datu ievade'!AB62+'Datu ievade'!AB73</f>
        <v>0</v>
      </c>
      <c r="AD29" s="616">
        <f>'Datu ievade'!AC62+'Datu ievade'!AC73</f>
        <v>0</v>
      </c>
      <c r="AE29" s="616">
        <f>'Datu ievade'!AD62+'Datu ievade'!AD73</f>
        <v>0</v>
      </c>
      <c r="AF29" s="616">
        <f>'Datu ievade'!AE62+'Datu ievade'!AE73</f>
        <v>0</v>
      </c>
      <c r="AG29" s="616">
        <f>'Datu ievade'!AF62+'Datu ievade'!AF73</f>
        <v>0</v>
      </c>
      <c r="AH29" s="616">
        <f>'Datu ievade'!AG62+'Datu ievade'!AG73</f>
        <v>0</v>
      </c>
      <c r="AI29" s="616">
        <f>'Datu ievade'!AH62+'Datu ievade'!AH73</f>
        <v>0</v>
      </c>
      <c r="AJ29" s="616">
        <f>'Datu ievade'!AI62+'Datu ievade'!AI73</f>
        <v>0</v>
      </c>
      <c r="AK29" s="616">
        <f>'Datu ievade'!AJ62+'Datu ievade'!AJ73</f>
        <v>0</v>
      </c>
      <c r="AL29" s="616"/>
    </row>
    <row r="30" spans="2:38" x14ac:dyDescent="0.2">
      <c r="C30" s="616"/>
      <c r="D30" s="616"/>
      <c r="E30" s="616"/>
      <c r="F30" s="616"/>
      <c r="G30" s="616"/>
      <c r="H30" s="616"/>
      <c r="I30" s="616"/>
      <c r="J30" s="616"/>
      <c r="K30" s="616"/>
      <c r="L30" s="616"/>
      <c r="M30" s="616"/>
      <c r="N30" s="616"/>
      <c r="O30" s="616"/>
      <c r="P30" s="616"/>
      <c r="Q30" s="616"/>
      <c r="R30" s="616"/>
      <c r="S30" s="616"/>
      <c r="T30" s="616"/>
      <c r="U30" s="616"/>
      <c r="V30" s="616"/>
      <c r="W30" s="616"/>
      <c r="X30" s="616"/>
      <c r="Y30" s="616"/>
      <c r="Z30" s="616"/>
      <c r="AA30" s="616"/>
      <c r="AB30" s="616"/>
      <c r="AC30" s="616"/>
      <c r="AD30" s="616"/>
      <c r="AE30" s="616"/>
      <c r="AF30" s="616"/>
      <c r="AG30" s="616"/>
      <c r="AH30" s="616"/>
      <c r="AI30" s="616"/>
      <c r="AJ30" s="616"/>
      <c r="AK30" s="616"/>
    </row>
    <row r="31" spans="2:38" x14ac:dyDescent="0.2">
      <c r="C31" s="616"/>
      <c r="D31" s="616"/>
      <c r="E31" s="616"/>
      <c r="F31" s="616"/>
      <c r="G31" s="616"/>
      <c r="H31" s="616"/>
      <c r="I31" s="616"/>
      <c r="J31" s="616"/>
      <c r="K31" s="616"/>
      <c r="L31" s="616"/>
      <c r="M31" s="616"/>
      <c r="N31" s="616"/>
      <c r="O31" s="616"/>
      <c r="P31" s="616"/>
      <c r="Q31" s="616"/>
      <c r="R31" s="616"/>
      <c r="S31" s="616"/>
      <c r="T31" s="616"/>
      <c r="U31" s="616"/>
      <c r="V31" s="616"/>
      <c r="W31" s="616"/>
      <c r="X31" s="616"/>
      <c r="Y31" s="616"/>
      <c r="Z31" s="616"/>
      <c r="AA31" s="616"/>
      <c r="AB31" s="616"/>
      <c r="AC31" s="616"/>
      <c r="AD31" s="616"/>
      <c r="AE31" s="616"/>
      <c r="AF31" s="616"/>
      <c r="AG31" s="616"/>
      <c r="AH31" s="616"/>
      <c r="AI31" s="616"/>
      <c r="AJ31" s="616"/>
      <c r="AK31" s="616"/>
    </row>
    <row r="32" spans="2:38" x14ac:dyDescent="0.2">
      <c r="B32" s="558" t="s">
        <v>29</v>
      </c>
      <c r="C32" s="616"/>
      <c r="D32" s="616"/>
      <c r="E32" s="616"/>
      <c r="F32" s="616"/>
      <c r="G32" s="616"/>
      <c r="H32" s="616"/>
      <c r="I32" s="616"/>
      <c r="J32" s="616"/>
      <c r="K32" s="616"/>
      <c r="L32" s="616"/>
      <c r="M32" s="616"/>
      <c r="N32" s="616"/>
      <c r="O32" s="616"/>
      <c r="P32" s="616"/>
      <c r="Q32" s="616"/>
      <c r="R32" s="616"/>
      <c r="S32" s="616"/>
      <c r="T32" s="616"/>
      <c r="U32" s="616"/>
      <c r="V32" s="616"/>
      <c r="W32" s="616"/>
      <c r="X32" s="616"/>
      <c r="Y32" s="616"/>
      <c r="Z32" s="616"/>
      <c r="AA32" s="616"/>
      <c r="AB32" s="616"/>
      <c r="AC32" s="616"/>
      <c r="AD32" s="616"/>
      <c r="AE32" s="616"/>
      <c r="AF32" s="616"/>
      <c r="AG32" s="616"/>
      <c r="AH32" s="616"/>
      <c r="AI32" s="616"/>
      <c r="AJ32" s="616"/>
      <c r="AK32" s="616"/>
    </row>
    <row r="33" spans="2:38" x14ac:dyDescent="0.2">
      <c r="B33" s="58" t="s">
        <v>30</v>
      </c>
      <c r="C33" s="616"/>
      <c r="D33" s="616"/>
      <c r="E33" s="616"/>
      <c r="F33" s="616"/>
      <c r="G33" s="616"/>
      <c r="H33" s="616"/>
      <c r="I33" s="616"/>
      <c r="J33" s="616"/>
      <c r="K33" s="616"/>
      <c r="L33" s="616"/>
      <c r="M33" s="616"/>
      <c r="N33" s="616"/>
      <c r="O33" s="616"/>
      <c r="P33" s="616"/>
      <c r="Q33" s="616"/>
      <c r="R33" s="616"/>
      <c r="S33" s="616"/>
      <c r="T33" s="616"/>
      <c r="U33" s="616"/>
      <c r="V33" s="616"/>
      <c r="W33" s="616"/>
      <c r="X33" s="616"/>
      <c r="Y33" s="616"/>
      <c r="Z33" s="616"/>
      <c r="AA33" s="616"/>
      <c r="AB33" s="616"/>
      <c r="AC33" s="616"/>
      <c r="AD33" s="616"/>
      <c r="AE33" s="616"/>
      <c r="AF33" s="616"/>
      <c r="AG33" s="616"/>
      <c r="AH33" s="616"/>
      <c r="AI33" s="616"/>
      <c r="AJ33" s="616"/>
      <c r="AK33" s="616"/>
    </row>
    <row r="34" spans="2:38" x14ac:dyDescent="0.2">
      <c r="B34" s="58" t="s">
        <v>31</v>
      </c>
      <c r="C34" s="616">
        <f>'Datu ievade'!B101</f>
        <v>0</v>
      </c>
      <c r="D34" s="616">
        <f>'Datu ievade'!C101</f>
        <v>0</v>
      </c>
      <c r="E34" s="616">
        <f>'Datu ievade'!D101</f>
        <v>0</v>
      </c>
      <c r="F34" s="616">
        <f>'Datu ievade'!E101</f>
        <v>0</v>
      </c>
      <c r="G34" s="616">
        <f>'Datu ievade'!F101</f>
        <v>0</v>
      </c>
      <c r="H34" s="616">
        <f>'Datu ievade'!G101</f>
        <v>0</v>
      </c>
      <c r="I34" s="616">
        <f>'Datu ievade'!H101</f>
        <v>0</v>
      </c>
      <c r="J34" s="616">
        <f>'Datu ievade'!I101</f>
        <v>0</v>
      </c>
      <c r="K34" s="616">
        <f>'Datu ievade'!J101</f>
        <v>0</v>
      </c>
      <c r="L34" s="616">
        <f>'Datu ievade'!K101</f>
        <v>0</v>
      </c>
      <c r="M34" s="616">
        <f>'Datu ievade'!L101</f>
        <v>0</v>
      </c>
      <c r="N34" s="616">
        <f>'Datu ievade'!M101</f>
        <v>0</v>
      </c>
      <c r="O34" s="616">
        <f>'Datu ievade'!N101</f>
        <v>0</v>
      </c>
      <c r="P34" s="616">
        <f>'Datu ievade'!O101</f>
        <v>0</v>
      </c>
      <c r="Q34" s="616">
        <f>'Datu ievade'!P101</f>
        <v>0</v>
      </c>
      <c r="R34" s="616">
        <f>'Datu ievade'!Q101</f>
        <v>0</v>
      </c>
      <c r="S34" s="616">
        <f>'Datu ievade'!R101</f>
        <v>0</v>
      </c>
      <c r="T34" s="616">
        <f>'Datu ievade'!S101</f>
        <v>0</v>
      </c>
      <c r="U34" s="616">
        <f>'Datu ievade'!T101</f>
        <v>0</v>
      </c>
      <c r="V34" s="616">
        <f>'Datu ievade'!U101</f>
        <v>0</v>
      </c>
      <c r="W34" s="616">
        <f>'Datu ievade'!V101</f>
        <v>0</v>
      </c>
      <c r="X34" s="616">
        <f>'Datu ievade'!W101</f>
        <v>0</v>
      </c>
      <c r="Y34" s="616">
        <f>'Datu ievade'!X101</f>
        <v>0</v>
      </c>
      <c r="Z34" s="616">
        <f>'Datu ievade'!Y101</f>
        <v>0</v>
      </c>
      <c r="AA34" s="616">
        <f>'Datu ievade'!Z101</f>
        <v>0</v>
      </c>
      <c r="AB34" s="616">
        <f>'Datu ievade'!AA101</f>
        <v>0</v>
      </c>
      <c r="AC34" s="616">
        <f>'Datu ievade'!AB101</f>
        <v>0</v>
      </c>
      <c r="AD34" s="616">
        <f>'Datu ievade'!AC101</f>
        <v>0</v>
      </c>
      <c r="AE34" s="616">
        <f>'Datu ievade'!AD101</f>
        <v>0</v>
      </c>
      <c r="AF34" s="616">
        <f>'Datu ievade'!AE101</f>
        <v>0</v>
      </c>
      <c r="AG34" s="616">
        <f>'Datu ievade'!AF101</f>
        <v>0</v>
      </c>
      <c r="AH34" s="616">
        <f>'Datu ievade'!AG101</f>
        <v>0</v>
      </c>
      <c r="AI34" s="616">
        <f>'Datu ievade'!AH101</f>
        <v>0</v>
      </c>
      <c r="AJ34" s="616">
        <f>'Datu ievade'!AI101</f>
        <v>0</v>
      </c>
      <c r="AK34" s="616">
        <f>'Datu ievade'!AJ101</f>
        <v>0</v>
      </c>
      <c r="AL34" s="557"/>
    </row>
    <row r="35" spans="2:38" x14ac:dyDescent="0.2">
      <c r="B35" s="58" t="s">
        <v>32</v>
      </c>
      <c r="C35" s="616">
        <f>'Datu ievade'!B102</f>
        <v>0</v>
      </c>
      <c r="D35" s="616">
        <f>'Datu ievade'!C102</f>
        <v>0</v>
      </c>
      <c r="E35" s="616">
        <f>'Datu ievade'!D102</f>
        <v>0</v>
      </c>
      <c r="F35" s="616">
        <f>'Datu ievade'!E102</f>
        <v>0</v>
      </c>
      <c r="G35" s="616">
        <f>'Datu ievade'!F102</f>
        <v>0</v>
      </c>
      <c r="H35" s="616">
        <f>'Datu ievade'!G102</f>
        <v>0</v>
      </c>
      <c r="I35" s="616">
        <f>'Datu ievade'!H102</f>
        <v>0</v>
      </c>
      <c r="J35" s="616">
        <f>'Datu ievade'!I102</f>
        <v>0</v>
      </c>
      <c r="K35" s="616">
        <f>'Datu ievade'!J102</f>
        <v>0</v>
      </c>
      <c r="L35" s="616">
        <f>'Datu ievade'!K102</f>
        <v>0</v>
      </c>
      <c r="M35" s="616">
        <f>'Datu ievade'!L102</f>
        <v>0</v>
      </c>
      <c r="N35" s="616">
        <f>'Datu ievade'!M102</f>
        <v>0</v>
      </c>
      <c r="O35" s="616">
        <f>'Datu ievade'!N102</f>
        <v>0</v>
      </c>
      <c r="P35" s="616">
        <f>'Datu ievade'!O102</f>
        <v>0</v>
      </c>
      <c r="Q35" s="616">
        <f>'Datu ievade'!P102</f>
        <v>0</v>
      </c>
      <c r="R35" s="616">
        <f>'Datu ievade'!Q102</f>
        <v>0</v>
      </c>
      <c r="S35" s="616">
        <f>'Datu ievade'!R102</f>
        <v>0</v>
      </c>
      <c r="T35" s="616">
        <f>'Datu ievade'!S102</f>
        <v>0</v>
      </c>
      <c r="U35" s="616">
        <f>'Datu ievade'!T102</f>
        <v>0</v>
      </c>
      <c r="V35" s="616">
        <f>'Datu ievade'!U102</f>
        <v>0</v>
      </c>
      <c r="W35" s="616">
        <f>'Datu ievade'!V102</f>
        <v>0</v>
      </c>
      <c r="X35" s="616">
        <f>'Datu ievade'!W102</f>
        <v>0</v>
      </c>
      <c r="Y35" s="616">
        <f>'Datu ievade'!X102</f>
        <v>0</v>
      </c>
      <c r="Z35" s="616">
        <f>'Datu ievade'!Y102</f>
        <v>0</v>
      </c>
      <c r="AA35" s="616">
        <f>'Datu ievade'!Z102</f>
        <v>0</v>
      </c>
      <c r="AB35" s="616">
        <f>'Datu ievade'!AA102</f>
        <v>0</v>
      </c>
      <c r="AC35" s="616">
        <f>'Datu ievade'!AB102</f>
        <v>0</v>
      </c>
      <c r="AD35" s="616">
        <f>'Datu ievade'!AC102</f>
        <v>0</v>
      </c>
      <c r="AE35" s="616">
        <f>'Datu ievade'!AD102</f>
        <v>0</v>
      </c>
      <c r="AF35" s="616">
        <f>'Datu ievade'!AE102</f>
        <v>0</v>
      </c>
      <c r="AG35" s="616">
        <f>'Datu ievade'!AF102</f>
        <v>0</v>
      </c>
      <c r="AH35" s="616">
        <f>'Datu ievade'!AG102</f>
        <v>0</v>
      </c>
      <c r="AI35" s="616">
        <f>'Datu ievade'!AH102</f>
        <v>0</v>
      </c>
      <c r="AJ35" s="616">
        <f>'Datu ievade'!AI102</f>
        <v>0</v>
      </c>
      <c r="AK35" s="616">
        <f>'Datu ievade'!AJ102</f>
        <v>0</v>
      </c>
      <c r="AL35" s="557"/>
    </row>
    <row r="36" spans="2:38" x14ac:dyDescent="0.2">
      <c r="B36" s="58" t="s">
        <v>33</v>
      </c>
      <c r="C36" s="616">
        <f>'Datu ievade'!B103</f>
        <v>0</v>
      </c>
      <c r="D36" s="616">
        <f>'Datu ievade'!C103</f>
        <v>0</v>
      </c>
      <c r="E36" s="616">
        <f>'Datu ievade'!D103</f>
        <v>0</v>
      </c>
      <c r="F36" s="616">
        <f>'Datu ievade'!E103</f>
        <v>0</v>
      </c>
      <c r="G36" s="616">
        <f>'Datu ievade'!F103</f>
        <v>0</v>
      </c>
      <c r="H36" s="616">
        <f>'Datu ievade'!G103</f>
        <v>0</v>
      </c>
      <c r="I36" s="616">
        <f>'Datu ievade'!H103</f>
        <v>0</v>
      </c>
      <c r="J36" s="616">
        <f>'Datu ievade'!I103</f>
        <v>0</v>
      </c>
      <c r="K36" s="616">
        <f>'Datu ievade'!J103</f>
        <v>0</v>
      </c>
      <c r="L36" s="616">
        <f>'Datu ievade'!K103</f>
        <v>0</v>
      </c>
      <c r="M36" s="616">
        <f>'Datu ievade'!L103</f>
        <v>0</v>
      </c>
      <c r="N36" s="616">
        <f>'Datu ievade'!M103</f>
        <v>0</v>
      </c>
      <c r="O36" s="616">
        <f>'Datu ievade'!N103</f>
        <v>0</v>
      </c>
      <c r="P36" s="616">
        <f>'Datu ievade'!O103</f>
        <v>0</v>
      </c>
      <c r="Q36" s="616">
        <f>'Datu ievade'!P103</f>
        <v>0</v>
      </c>
      <c r="R36" s="616">
        <f>'Datu ievade'!Q103</f>
        <v>0</v>
      </c>
      <c r="S36" s="616">
        <f>'Datu ievade'!R103</f>
        <v>0</v>
      </c>
      <c r="T36" s="616">
        <f>'Datu ievade'!S103</f>
        <v>0</v>
      </c>
      <c r="U36" s="616">
        <f>'Datu ievade'!T103</f>
        <v>0</v>
      </c>
      <c r="V36" s="616">
        <f>'Datu ievade'!U103</f>
        <v>0</v>
      </c>
      <c r="W36" s="616">
        <f>'Datu ievade'!V103</f>
        <v>0</v>
      </c>
      <c r="X36" s="616">
        <f>'Datu ievade'!W103</f>
        <v>0</v>
      </c>
      <c r="Y36" s="616">
        <f>'Datu ievade'!X103</f>
        <v>0</v>
      </c>
      <c r="Z36" s="616">
        <f>'Datu ievade'!Y103</f>
        <v>0</v>
      </c>
      <c r="AA36" s="616">
        <f>'Datu ievade'!Z103</f>
        <v>0</v>
      </c>
      <c r="AB36" s="616">
        <f>'Datu ievade'!AA103</f>
        <v>0</v>
      </c>
      <c r="AC36" s="616">
        <f>'Datu ievade'!AB103</f>
        <v>0</v>
      </c>
      <c r="AD36" s="616">
        <f>'Datu ievade'!AC103</f>
        <v>0</v>
      </c>
      <c r="AE36" s="616">
        <f>'Datu ievade'!AD103</f>
        <v>0</v>
      </c>
      <c r="AF36" s="616">
        <f>'Datu ievade'!AE103</f>
        <v>0</v>
      </c>
      <c r="AG36" s="616">
        <f>'Datu ievade'!AF103</f>
        <v>0</v>
      </c>
      <c r="AH36" s="616">
        <f>'Datu ievade'!AG103</f>
        <v>0</v>
      </c>
      <c r="AI36" s="616">
        <f>'Datu ievade'!AH103</f>
        <v>0</v>
      </c>
      <c r="AJ36" s="616">
        <f>'Datu ievade'!AI103</f>
        <v>0</v>
      </c>
      <c r="AK36" s="616">
        <f>'Datu ievade'!AJ103</f>
        <v>0</v>
      </c>
      <c r="AL36" s="557"/>
    </row>
    <row r="37" spans="2:38" x14ac:dyDescent="0.2">
      <c r="B37" s="58" t="s">
        <v>34</v>
      </c>
      <c r="C37" s="616">
        <f>'Datu ievade'!B104</f>
        <v>0</v>
      </c>
      <c r="D37" s="616">
        <f>'Datu ievade'!C104</f>
        <v>0</v>
      </c>
      <c r="E37" s="616">
        <f>'Datu ievade'!D104</f>
        <v>0</v>
      </c>
      <c r="F37" s="616">
        <f>'Datu ievade'!E104</f>
        <v>0</v>
      </c>
      <c r="G37" s="616">
        <f>'Datu ievade'!F104</f>
        <v>0</v>
      </c>
      <c r="H37" s="616">
        <f>'Datu ievade'!G104</f>
        <v>0</v>
      </c>
      <c r="I37" s="616">
        <f>'Datu ievade'!H104</f>
        <v>0</v>
      </c>
      <c r="J37" s="616">
        <f>'Datu ievade'!I104</f>
        <v>0</v>
      </c>
      <c r="K37" s="616">
        <f>'Datu ievade'!J104</f>
        <v>0</v>
      </c>
      <c r="L37" s="616">
        <f>'Datu ievade'!K104</f>
        <v>0</v>
      </c>
      <c r="M37" s="616">
        <f>'Datu ievade'!L104</f>
        <v>0</v>
      </c>
      <c r="N37" s="616">
        <f>'Datu ievade'!M104</f>
        <v>0</v>
      </c>
      <c r="O37" s="616">
        <f>'Datu ievade'!N104</f>
        <v>0</v>
      </c>
      <c r="P37" s="616">
        <f>'Datu ievade'!O104</f>
        <v>0</v>
      </c>
      <c r="Q37" s="616">
        <f>'Datu ievade'!P104</f>
        <v>0</v>
      </c>
      <c r="R37" s="616">
        <f>'Datu ievade'!Q104</f>
        <v>0</v>
      </c>
      <c r="S37" s="616">
        <f>'Datu ievade'!R104</f>
        <v>0</v>
      </c>
      <c r="T37" s="616">
        <f>'Datu ievade'!S104</f>
        <v>0</v>
      </c>
      <c r="U37" s="616">
        <f>'Datu ievade'!T104</f>
        <v>0</v>
      </c>
      <c r="V37" s="616">
        <f>'Datu ievade'!U104</f>
        <v>0</v>
      </c>
      <c r="W37" s="616">
        <f>'Datu ievade'!V104</f>
        <v>0</v>
      </c>
      <c r="X37" s="616">
        <f>'Datu ievade'!W104</f>
        <v>0</v>
      </c>
      <c r="Y37" s="616">
        <f>'Datu ievade'!X104</f>
        <v>0</v>
      </c>
      <c r="Z37" s="616">
        <f>'Datu ievade'!Y104</f>
        <v>0</v>
      </c>
      <c r="AA37" s="616">
        <f>'Datu ievade'!Z104</f>
        <v>0</v>
      </c>
      <c r="AB37" s="616">
        <f>'Datu ievade'!AA104</f>
        <v>0</v>
      </c>
      <c r="AC37" s="616">
        <f>'Datu ievade'!AB104</f>
        <v>0</v>
      </c>
      <c r="AD37" s="616">
        <f>'Datu ievade'!AC104</f>
        <v>0</v>
      </c>
      <c r="AE37" s="616">
        <f>'Datu ievade'!AD104</f>
        <v>0</v>
      </c>
      <c r="AF37" s="616">
        <f>'Datu ievade'!AE104</f>
        <v>0</v>
      </c>
      <c r="AG37" s="616">
        <f>'Datu ievade'!AF104</f>
        <v>0</v>
      </c>
      <c r="AH37" s="616">
        <f>'Datu ievade'!AG104</f>
        <v>0</v>
      </c>
      <c r="AI37" s="616">
        <f>'Datu ievade'!AH104</f>
        <v>0</v>
      </c>
      <c r="AJ37" s="616">
        <f>'Datu ievade'!AI104</f>
        <v>0</v>
      </c>
      <c r="AK37" s="616">
        <f>'Datu ievade'!AJ104</f>
        <v>0</v>
      </c>
      <c r="AL37" s="557"/>
    </row>
    <row r="38" spans="2:38" ht="22.5" x14ac:dyDescent="0.2">
      <c r="B38" s="58" t="s">
        <v>318</v>
      </c>
      <c r="C38" s="616">
        <f>'Datu ievade'!B105+'Datu ievade'!B106</f>
        <v>0</v>
      </c>
      <c r="D38" s="616">
        <f>'Datu ievade'!C105+'Datu ievade'!C106</f>
        <v>0</v>
      </c>
      <c r="E38" s="616">
        <f>'Datu ievade'!D105+'Datu ievade'!D106</f>
        <v>0</v>
      </c>
      <c r="F38" s="616">
        <f>'Datu ievade'!E105+'Datu ievade'!E106</f>
        <v>0</v>
      </c>
      <c r="G38" s="616">
        <f>'Datu ievade'!F105+'Datu ievade'!F106</f>
        <v>0</v>
      </c>
      <c r="H38" s="616">
        <f>'Datu ievade'!G105+'Datu ievade'!G106</f>
        <v>0</v>
      </c>
      <c r="I38" s="616">
        <f>'Datu ievade'!H105+'Datu ievade'!H106</f>
        <v>0</v>
      </c>
      <c r="J38" s="616">
        <f>'Datu ievade'!I105+'Datu ievade'!I106</f>
        <v>0</v>
      </c>
      <c r="K38" s="616">
        <f>'Datu ievade'!J105+'Datu ievade'!J106</f>
        <v>0</v>
      </c>
      <c r="L38" s="616">
        <f>'Datu ievade'!K105+'Datu ievade'!K106</f>
        <v>0</v>
      </c>
      <c r="M38" s="616">
        <f>'Datu ievade'!L105+'Datu ievade'!L106</f>
        <v>0</v>
      </c>
      <c r="N38" s="616">
        <f>'Datu ievade'!M105+'Datu ievade'!M106</f>
        <v>0</v>
      </c>
      <c r="O38" s="616">
        <f>'Datu ievade'!N105+'Datu ievade'!N106</f>
        <v>0</v>
      </c>
      <c r="P38" s="616">
        <f>'Datu ievade'!O105+'Datu ievade'!O106</f>
        <v>0</v>
      </c>
      <c r="Q38" s="616">
        <f>'Datu ievade'!P105+'Datu ievade'!P106</f>
        <v>0</v>
      </c>
      <c r="R38" s="616">
        <f>'Datu ievade'!Q105+'Datu ievade'!Q106</f>
        <v>0</v>
      </c>
      <c r="S38" s="616">
        <f>'Datu ievade'!R105+'Datu ievade'!R106</f>
        <v>0</v>
      </c>
      <c r="T38" s="616">
        <f>'Datu ievade'!S105+'Datu ievade'!S106</f>
        <v>0</v>
      </c>
      <c r="U38" s="616">
        <f>'Datu ievade'!T105+'Datu ievade'!T106</f>
        <v>0</v>
      </c>
      <c r="V38" s="616">
        <f>'Datu ievade'!U105+'Datu ievade'!U106</f>
        <v>0</v>
      </c>
      <c r="W38" s="616">
        <f>'Datu ievade'!V105+'Datu ievade'!V106</f>
        <v>0</v>
      </c>
      <c r="X38" s="616">
        <f>'Datu ievade'!W105+'Datu ievade'!W106</f>
        <v>0</v>
      </c>
      <c r="Y38" s="616">
        <f>'Datu ievade'!X105+'Datu ievade'!X106</f>
        <v>0</v>
      </c>
      <c r="Z38" s="616">
        <f>'Datu ievade'!Y105+'Datu ievade'!Y106</f>
        <v>0</v>
      </c>
      <c r="AA38" s="616">
        <f>'Datu ievade'!Z105+'Datu ievade'!Z106</f>
        <v>0</v>
      </c>
      <c r="AB38" s="616">
        <f>'Datu ievade'!AA105+'Datu ievade'!AA106</f>
        <v>0</v>
      </c>
      <c r="AC38" s="616">
        <f>'Datu ievade'!AB105+'Datu ievade'!AB106</f>
        <v>0</v>
      </c>
      <c r="AD38" s="616">
        <f>'Datu ievade'!AC105+'Datu ievade'!AC106</f>
        <v>0</v>
      </c>
      <c r="AE38" s="616">
        <f>'Datu ievade'!AD105+'Datu ievade'!AD106</f>
        <v>0</v>
      </c>
      <c r="AF38" s="616">
        <f>'Datu ievade'!AE105+'Datu ievade'!AE106</f>
        <v>0</v>
      </c>
      <c r="AG38" s="616">
        <f>'Datu ievade'!AF105+'Datu ievade'!AF106</f>
        <v>0</v>
      </c>
      <c r="AH38" s="616">
        <f>'Datu ievade'!AG105+'Datu ievade'!AG106</f>
        <v>0</v>
      </c>
      <c r="AI38" s="616">
        <f>'Datu ievade'!AH105+'Datu ievade'!AH106</f>
        <v>0</v>
      </c>
      <c r="AJ38" s="616">
        <f>'Datu ievade'!AI105+'Datu ievade'!AI106</f>
        <v>0</v>
      </c>
      <c r="AK38" s="616">
        <f>'Datu ievade'!AJ105+'Datu ievade'!AJ106</f>
        <v>0</v>
      </c>
      <c r="AL38" s="557"/>
    </row>
    <row r="39" spans="2:38" x14ac:dyDescent="0.2">
      <c r="B39" s="58" t="s">
        <v>35</v>
      </c>
      <c r="C39" s="616"/>
      <c r="D39" s="616"/>
      <c r="E39" s="616"/>
      <c r="F39" s="616"/>
      <c r="G39" s="616"/>
      <c r="H39" s="616"/>
      <c r="I39" s="616"/>
      <c r="J39" s="616"/>
      <c r="K39" s="616"/>
      <c r="L39" s="616"/>
      <c r="M39" s="616"/>
      <c r="N39" s="616"/>
      <c r="O39" s="616"/>
      <c r="P39" s="616"/>
      <c r="Q39" s="616"/>
      <c r="R39" s="616"/>
      <c r="S39" s="616"/>
      <c r="T39" s="616"/>
      <c r="U39" s="616"/>
      <c r="V39" s="616"/>
      <c r="W39" s="616"/>
      <c r="X39" s="616"/>
      <c r="Y39" s="616"/>
      <c r="Z39" s="616"/>
      <c r="AA39" s="616"/>
      <c r="AB39" s="616"/>
      <c r="AC39" s="616"/>
      <c r="AD39" s="616"/>
      <c r="AE39" s="616"/>
      <c r="AF39" s="616"/>
      <c r="AG39" s="616"/>
      <c r="AH39" s="616"/>
      <c r="AI39" s="616"/>
      <c r="AJ39" s="616"/>
      <c r="AK39" s="616"/>
      <c r="AL39" s="557"/>
    </row>
    <row r="40" spans="2:38" x14ac:dyDescent="0.2">
      <c r="B40" s="58" t="s">
        <v>36</v>
      </c>
      <c r="C40" s="616">
        <f>'Datu ievade'!B108</f>
        <v>0</v>
      </c>
      <c r="D40" s="616">
        <f>'Datu ievade'!C108</f>
        <v>0</v>
      </c>
      <c r="E40" s="616">
        <f>'Datu ievade'!D108</f>
        <v>0</v>
      </c>
      <c r="F40" s="616">
        <f>'Datu ievade'!E108</f>
        <v>0</v>
      </c>
      <c r="G40" s="616">
        <f>'Datu ievade'!F108</f>
        <v>0</v>
      </c>
      <c r="H40" s="616">
        <f>'Datu ievade'!G108</f>
        <v>0</v>
      </c>
      <c r="I40" s="616">
        <f>'Datu ievade'!H108</f>
        <v>0</v>
      </c>
      <c r="J40" s="616">
        <f>'Datu ievade'!I108</f>
        <v>0</v>
      </c>
      <c r="K40" s="616">
        <f>'Datu ievade'!J108</f>
        <v>0</v>
      </c>
      <c r="L40" s="616">
        <f>'Datu ievade'!K108</f>
        <v>0</v>
      </c>
      <c r="M40" s="616">
        <f>'Datu ievade'!L108</f>
        <v>0</v>
      </c>
      <c r="N40" s="616">
        <f>'Datu ievade'!M108</f>
        <v>0</v>
      </c>
      <c r="O40" s="616">
        <f>'Datu ievade'!N108</f>
        <v>0</v>
      </c>
      <c r="P40" s="616">
        <f>'Datu ievade'!O108</f>
        <v>0</v>
      </c>
      <c r="Q40" s="616">
        <f>'Datu ievade'!P108</f>
        <v>0</v>
      </c>
      <c r="R40" s="616">
        <f>'Datu ievade'!Q108</f>
        <v>0</v>
      </c>
      <c r="S40" s="616">
        <f>'Datu ievade'!R108</f>
        <v>0</v>
      </c>
      <c r="T40" s="616">
        <f>'Datu ievade'!S108</f>
        <v>0</v>
      </c>
      <c r="U40" s="616">
        <f>'Datu ievade'!T108</f>
        <v>0</v>
      </c>
      <c r="V40" s="616">
        <f>'Datu ievade'!U108</f>
        <v>0</v>
      </c>
      <c r="W40" s="616">
        <f>'Datu ievade'!V108</f>
        <v>0</v>
      </c>
      <c r="X40" s="616">
        <f>'Datu ievade'!W108</f>
        <v>0</v>
      </c>
      <c r="Y40" s="616">
        <f>'Datu ievade'!X108</f>
        <v>0</v>
      </c>
      <c r="Z40" s="616">
        <f>'Datu ievade'!Y108</f>
        <v>0</v>
      </c>
      <c r="AA40" s="616">
        <f>'Datu ievade'!Z108</f>
        <v>0</v>
      </c>
      <c r="AB40" s="616">
        <f>'Datu ievade'!AA108</f>
        <v>0</v>
      </c>
      <c r="AC40" s="616">
        <f>'Datu ievade'!AB108</f>
        <v>0</v>
      </c>
      <c r="AD40" s="616">
        <f>'Datu ievade'!AC108</f>
        <v>0</v>
      </c>
      <c r="AE40" s="616">
        <f>'Datu ievade'!AD108</f>
        <v>0</v>
      </c>
      <c r="AF40" s="616">
        <f>'Datu ievade'!AE108</f>
        <v>0</v>
      </c>
      <c r="AG40" s="616">
        <f>'Datu ievade'!AF108</f>
        <v>0</v>
      </c>
      <c r="AH40" s="616">
        <f>'Datu ievade'!AG108</f>
        <v>0</v>
      </c>
      <c r="AI40" s="616">
        <f>'Datu ievade'!AH108</f>
        <v>0</v>
      </c>
      <c r="AJ40" s="616">
        <f>'Datu ievade'!AI108</f>
        <v>0</v>
      </c>
      <c r="AK40" s="616">
        <f>'Datu ievade'!AJ108</f>
        <v>0</v>
      </c>
      <c r="AL40" s="557"/>
    </row>
    <row r="41" spans="2:38" x14ac:dyDescent="0.2">
      <c r="B41" s="58" t="s">
        <v>37</v>
      </c>
      <c r="C41" s="616">
        <f>'Datu ievade'!B109</f>
        <v>0</v>
      </c>
      <c r="D41" s="616">
        <f>'Datu ievade'!C109</f>
        <v>0</v>
      </c>
      <c r="E41" s="616">
        <f>'Datu ievade'!D109</f>
        <v>0</v>
      </c>
      <c r="F41" s="616">
        <f>'Datu ievade'!E109</f>
        <v>0</v>
      </c>
      <c r="G41" s="616">
        <f>'Datu ievade'!F109</f>
        <v>0</v>
      </c>
      <c r="H41" s="616">
        <f>'Datu ievade'!G109</f>
        <v>0</v>
      </c>
      <c r="I41" s="616">
        <f>'Datu ievade'!H109</f>
        <v>0</v>
      </c>
      <c r="J41" s="616">
        <f>'Datu ievade'!I109</f>
        <v>0</v>
      </c>
      <c r="K41" s="616">
        <f>'Datu ievade'!J109</f>
        <v>0</v>
      </c>
      <c r="L41" s="616">
        <f>'Datu ievade'!K109</f>
        <v>0</v>
      </c>
      <c r="M41" s="616">
        <f>'Datu ievade'!L109</f>
        <v>0</v>
      </c>
      <c r="N41" s="616">
        <f>'Datu ievade'!M109</f>
        <v>0</v>
      </c>
      <c r="O41" s="616">
        <f>'Datu ievade'!N109</f>
        <v>0</v>
      </c>
      <c r="P41" s="616">
        <f>'Datu ievade'!O109</f>
        <v>0</v>
      </c>
      <c r="Q41" s="616">
        <f>'Datu ievade'!P109</f>
        <v>0</v>
      </c>
      <c r="R41" s="616">
        <f>'Datu ievade'!Q109</f>
        <v>0</v>
      </c>
      <c r="S41" s="616">
        <f>'Datu ievade'!R109</f>
        <v>0</v>
      </c>
      <c r="T41" s="616">
        <f>'Datu ievade'!S109</f>
        <v>0</v>
      </c>
      <c r="U41" s="616">
        <f>'Datu ievade'!T109</f>
        <v>0</v>
      </c>
      <c r="V41" s="616">
        <f>'Datu ievade'!U109</f>
        <v>0</v>
      </c>
      <c r="W41" s="616">
        <f>'Datu ievade'!V109</f>
        <v>0</v>
      </c>
      <c r="X41" s="616">
        <f>'Datu ievade'!W109</f>
        <v>0</v>
      </c>
      <c r="Y41" s="616">
        <f>'Datu ievade'!X109</f>
        <v>0</v>
      </c>
      <c r="Z41" s="616">
        <f>'Datu ievade'!Y109</f>
        <v>0</v>
      </c>
      <c r="AA41" s="616">
        <f>'Datu ievade'!Z109</f>
        <v>0</v>
      </c>
      <c r="AB41" s="616">
        <f>'Datu ievade'!AA109</f>
        <v>0</v>
      </c>
      <c r="AC41" s="616">
        <f>'Datu ievade'!AB109</f>
        <v>0</v>
      </c>
      <c r="AD41" s="616">
        <f>'Datu ievade'!AC109</f>
        <v>0</v>
      </c>
      <c r="AE41" s="616">
        <f>'Datu ievade'!AD109</f>
        <v>0</v>
      </c>
      <c r="AF41" s="616">
        <f>'Datu ievade'!AE109</f>
        <v>0</v>
      </c>
      <c r="AG41" s="616">
        <f>'Datu ievade'!AF109</f>
        <v>0</v>
      </c>
      <c r="AH41" s="616">
        <f>'Datu ievade'!AG109</f>
        <v>0</v>
      </c>
      <c r="AI41" s="616">
        <f>'Datu ievade'!AH109</f>
        <v>0</v>
      </c>
      <c r="AJ41" s="616">
        <f>'Datu ievade'!AI109</f>
        <v>0</v>
      </c>
      <c r="AK41" s="616">
        <f>'Datu ievade'!AJ109</f>
        <v>0</v>
      </c>
      <c r="AL41" s="557"/>
    </row>
    <row r="42" spans="2:38" x14ac:dyDescent="0.2">
      <c r="B42" s="58" t="s">
        <v>38</v>
      </c>
      <c r="C42" s="616">
        <f>'Datu ievade'!B110</f>
        <v>0</v>
      </c>
      <c r="D42" s="616">
        <f>'Datu ievade'!C110</f>
        <v>0</v>
      </c>
      <c r="E42" s="616">
        <f>'Datu ievade'!D110</f>
        <v>0</v>
      </c>
      <c r="F42" s="616">
        <f>'Datu ievade'!E110</f>
        <v>0</v>
      </c>
      <c r="G42" s="616">
        <f>'Datu ievade'!F110</f>
        <v>0</v>
      </c>
      <c r="H42" s="616">
        <f>'Datu ievade'!G110</f>
        <v>0</v>
      </c>
      <c r="I42" s="616">
        <f>'Datu ievade'!H110</f>
        <v>0</v>
      </c>
      <c r="J42" s="616">
        <f>'Datu ievade'!I110</f>
        <v>0</v>
      </c>
      <c r="K42" s="616">
        <f>'Datu ievade'!J110</f>
        <v>0</v>
      </c>
      <c r="L42" s="616">
        <f>'Datu ievade'!K110</f>
        <v>0</v>
      </c>
      <c r="M42" s="616">
        <f>'Datu ievade'!L110</f>
        <v>0</v>
      </c>
      <c r="N42" s="616">
        <f>'Datu ievade'!M110</f>
        <v>0</v>
      </c>
      <c r="O42" s="616">
        <f>'Datu ievade'!N110</f>
        <v>0</v>
      </c>
      <c r="P42" s="616">
        <f>'Datu ievade'!O110</f>
        <v>0</v>
      </c>
      <c r="Q42" s="616">
        <f>'Datu ievade'!P110</f>
        <v>0</v>
      </c>
      <c r="R42" s="616">
        <f>'Datu ievade'!Q110</f>
        <v>0</v>
      </c>
      <c r="S42" s="616">
        <f>'Datu ievade'!R110</f>
        <v>0</v>
      </c>
      <c r="T42" s="616">
        <f>'Datu ievade'!S110</f>
        <v>0</v>
      </c>
      <c r="U42" s="616">
        <f>'Datu ievade'!T110</f>
        <v>0</v>
      </c>
      <c r="V42" s="616">
        <f>'Datu ievade'!U110</f>
        <v>0</v>
      </c>
      <c r="W42" s="616">
        <f>'Datu ievade'!V110</f>
        <v>0</v>
      </c>
      <c r="X42" s="616">
        <f>'Datu ievade'!W110</f>
        <v>0</v>
      </c>
      <c r="Y42" s="616">
        <f>'Datu ievade'!X110</f>
        <v>0</v>
      </c>
      <c r="Z42" s="616">
        <f>'Datu ievade'!Y110</f>
        <v>0</v>
      </c>
      <c r="AA42" s="616">
        <f>'Datu ievade'!Z110</f>
        <v>0</v>
      </c>
      <c r="AB42" s="616">
        <f>'Datu ievade'!AA110</f>
        <v>0</v>
      </c>
      <c r="AC42" s="616">
        <f>'Datu ievade'!AB110</f>
        <v>0</v>
      </c>
      <c r="AD42" s="616">
        <f>'Datu ievade'!AC110</f>
        <v>0</v>
      </c>
      <c r="AE42" s="616">
        <f>'Datu ievade'!AD110</f>
        <v>0</v>
      </c>
      <c r="AF42" s="616">
        <f>'Datu ievade'!AE110</f>
        <v>0</v>
      </c>
      <c r="AG42" s="616">
        <f>'Datu ievade'!AF110</f>
        <v>0</v>
      </c>
      <c r="AH42" s="616">
        <f>'Datu ievade'!AG110</f>
        <v>0</v>
      </c>
      <c r="AI42" s="616">
        <f>'Datu ievade'!AH110</f>
        <v>0</v>
      </c>
      <c r="AJ42" s="616">
        <f>'Datu ievade'!AI110</f>
        <v>0</v>
      </c>
      <c r="AK42" s="616">
        <f>'Datu ievade'!AJ110</f>
        <v>0</v>
      </c>
      <c r="AL42" s="557"/>
    </row>
    <row r="43" spans="2:38" x14ac:dyDescent="0.2">
      <c r="B43" s="559" t="s">
        <v>39</v>
      </c>
      <c r="C43" s="616"/>
      <c r="D43" s="616"/>
      <c r="E43" s="616"/>
      <c r="F43" s="616"/>
      <c r="G43" s="616"/>
      <c r="H43" s="616"/>
      <c r="I43" s="616"/>
      <c r="J43" s="616"/>
      <c r="K43" s="616"/>
      <c r="L43" s="616"/>
      <c r="M43" s="616"/>
      <c r="N43" s="616"/>
      <c r="O43" s="616"/>
      <c r="P43" s="616"/>
      <c r="Q43" s="616"/>
      <c r="R43" s="616"/>
      <c r="S43" s="616"/>
      <c r="T43" s="616"/>
      <c r="U43" s="616"/>
      <c r="V43" s="616"/>
      <c r="W43" s="616"/>
      <c r="X43" s="616"/>
      <c r="Y43" s="616"/>
      <c r="Z43" s="616"/>
      <c r="AA43" s="616"/>
      <c r="AB43" s="616"/>
      <c r="AC43" s="616"/>
      <c r="AD43" s="616"/>
      <c r="AE43" s="616"/>
      <c r="AF43" s="616"/>
      <c r="AG43" s="616"/>
      <c r="AH43" s="616"/>
      <c r="AI43" s="616"/>
      <c r="AJ43" s="616"/>
      <c r="AK43" s="616"/>
      <c r="AL43" s="557"/>
    </row>
    <row r="44" spans="2:38" x14ac:dyDescent="0.2">
      <c r="B44" s="58" t="s">
        <v>30</v>
      </c>
      <c r="C44" s="616"/>
      <c r="D44" s="616"/>
      <c r="E44" s="616"/>
      <c r="F44" s="616"/>
      <c r="G44" s="616"/>
      <c r="H44" s="616"/>
      <c r="I44" s="616"/>
      <c r="J44" s="616"/>
      <c r="K44" s="616"/>
      <c r="L44" s="616"/>
      <c r="M44" s="616"/>
      <c r="N44" s="616"/>
      <c r="O44" s="616"/>
      <c r="P44" s="616"/>
      <c r="Q44" s="616"/>
      <c r="R44" s="616"/>
      <c r="S44" s="616"/>
      <c r="T44" s="616"/>
      <c r="U44" s="616"/>
      <c r="V44" s="616"/>
      <c r="W44" s="616"/>
      <c r="X44" s="616"/>
      <c r="Y44" s="616"/>
      <c r="Z44" s="616"/>
      <c r="AA44" s="616"/>
      <c r="AB44" s="616"/>
      <c r="AC44" s="616"/>
      <c r="AD44" s="616"/>
      <c r="AE44" s="616"/>
      <c r="AF44" s="616"/>
      <c r="AG44" s="616"/>
      <c r="AH44" s="616"/>
      <c r="AI44" s="616"/>
      <c r="AJ44" s="616"/>
      <c r="AK44" s="616"/>
      <c r="AL44" s="557"/>
    </row>
    <row r="45" spans="2:38" x14ac:dyDescent="0.2">
      <c r="B45" s="58" t="s">
        <v>31</v>
      </c>
      <c r="C45" s="616">
        <f>'Datu ievade'!B113</f>
        <v>0</v>
      </c>
      <c r="D45" s="616">
        <f>'Datu ievade'!C113</f>
        <v>0</v>
      </c>
      <c r="E45" s="616">
        <f>'Datu ievade'!D113</f>
        <v>0</v>
      </c>
      <c r="F45" s="616">
        <f>'Datu ievade'!E113</f>
        <v>0</v>
      </c>
      <c r="G45" s="616">
        <f>'Datu ievade'!F113</f>
        <v>0</v>
      </c>
      <c r="H45" s="616">
        <f>'Datu ievade'!G113</f>
        <v>0</v>
      </c>
      <c r="I45" s="616">
        <f>'Datu ievade'!H113</f>
        <v>0</v>
      </c>
      <c r="J45" s="616">
        <f>'Datu ievade'!I113</f>
        <v>0</v>
      </c>
      <c r="K45" s="616">
        <f>'Datu ievade'!J113</f>
        <v>0</v>
      </c>
      <c r="L45" s="616">
        <f>'Datu ievade'!K113</f>
        <v>0</v>
      </c>
      <c r="M45" s="616">
        <f>'Datu ievade'!L113</f>
        <v>0</v>
      </c>
      <c r="N45" s="616">
        <f>'Datu ievade'!M113</f>
        <v>0</v>
      </c>
      <c r="O45" s="616">
        <f>'Datu ievade'!N113</f>
        <v>0</v>
      </c>
      <c r="P45" s="616">
        <f>'Datu ievade'!O113</f>
        <v>0</v>
      </c>
      <c r="Q45" s="616">
        <f>'Datu ievade'!P113</f>
        <v>0</v>
      </c>
      <c r="R45" s="616">
        <f>'Datu ievade'!Q113</f>
        <v>0</v>
      </c>
      <c r="S45" s="616">
        <f>'Datu ievade'!R113</f>
        <v>0</v>
      </c>
      <c r="T45" s="616">
        <f>'Datu ievade'!S113</f>
        <v>0</v>
      </c>
      <c r="U45" s="616">
        <f>'Datu ievade'!T113</f>
        <v>0</v>
      </c>
      <c r="V45" s="616">
        <f>'Datu ievade'!U113</f>
        <v>0</v>
      </c>
      <c r="W45" s="616">
        <f>'Datu ievade'!V113</f>
        <v>0</v>
      </c>
      <c r="X45" s="616">
        <f>'Datu ievade'!W113</f>
        <v>0</v>
      </c>
      <c r="Y45" s="616">
        <f>'Datu ievade'!X113</f>
        <v>0</v>
      </c>
      <c r="Z45" s="616">
        <f>'Datu ievade'!Y113</f>
        <v>0</v>
      </c>
      <c r="AA45" s="616">
        <f>'Datu ievade'!Z113</f>
        <v>0</v>
      </c>
      <c r="AB45" s="616">
        <f>'Datu ievade'!AA113</f>
        <v>0</v>
      </c>
      <c r="AC45" s="616">
        <f>'Datu ievade'!AB113</f>
        <v>0</v>
      </c>
      <c r="AD45" s="616">
        <f>'Datu ievade'!AC113</f>
        <v>0</v>
      </c>
      <c r="AE45" s="616">
        <f>'Datu ievade'!AD113</f>
        <v>0</v>
      </c>
      <c r="AF45" s="616">
        <f>'Datu ievade'!AE113</f>
        <v>0</v>
      </c>
      <c r="AG45" s="616">
        <f>'Datu ievade'!AF113</f>
        <v>0</v>
      </c>
      <c r="AH45" s="616">
        <f>'Datu ievade'!AG113</f>
        <v>0</v>
      </c>
      <c r="AI45" s="616">
        <f>'Datu ievade'!AH113</f>
        <v>0</v>
      </c>
      <c r="AJ45" s="616">
        <f>'Datu ievade'!AI113</f>
        <v>0</v>
      </c>
      <c r="AK45" s="616">
        <f>'Datu ievade'!AJ113</f>
        <v>0</v>
      </c>
      <c r="AL45" s="557"/>
    </row>
    <row r="46" spans="2:38" x14ac:dyDescent="0.2">
      <c r="B46" s="58" t="s">
        <v>32</v>
      </c>
      <c r="C46" s="616">
        <f>'Datu ievade'!B114</f>
        <v>0</v>
      </c>
      <c r="D46" s="616">
        <f>'Datu ievade'!C114</f>
        <v>0</v>
      </c>
      <c r="E46" s="616">
        <f>'Datu ievade'!D114</f>
        <v>0</v>
      </c>
      <c r="F46" s="616">
        <f>'Datu ievade'!E114</f>
        <v>0</v>
      </c>
      <c r="G46" s="616">
        <f>'Datu ievade'!F114</f>
        <v>0</v>
      </c>
      <c r="H46" s="616">
        <f>'Datu ievade'!G114</f>
        <v>0</v>
      </c>
      <c r="I46" s="616">
        <f>'Datu ievade'!H114</f>
        <v>0</v>
      </c>
      <c r="J46" s="616">
        <f>'Datu ievade'!I114</f>
        <v>0</v>
      </c>
      <c r="K46" s="616">
        <f>'Datu ievade'!J114</f>
        <v>0</v>
      </c>
      <c r="L46" s="616">
        <f>'Datu ievade'!K114</f>
        <v>0</v>
      </c>
      <c r="M46" s="616">
        <f>'Datu ievade'!L114</f>
        <v>0</v>
      </c>
      <c r="N46" s="616">
        <f>'Datu ievade'!M114</f>
        <v>0</v>
      </c>
      <c r="O46" s="616">
        <f>'Datu ievade'!N114</f>
        <v>0</v>
      </c>
      <c r="P46" s="616">
        <f>'Datu ievade'!O114</f>
        <v>0</v>
      </c>
      <c r="Q46" s="616">
        <f>'Datu ievade'!P114</f>
        <v>0</v>
      </c>
      <c r="R46" s="616">
        <f>'Datu ievade'!Q114</f>
        <v>0</v>
      </c>
      <c r="S46" s="616">
        <f>'Datu ievade'!R114</f>
        <v>0</v>
      </c>
      <c r="T46" s="616">
        <f>'Datu ievade'!S114</f>
        <v>0</v>
      </c>
      <c r="U46" s="616">
        <f>'Datu ievade'!T114</f>
        <v>0</v>
      </c>
      <c r="V46" s="616">
        <f>'Datu ievade'!U114</f>
        <v>0</v>
      </c>
      <c r="W46" s="616">
        <f>'Datu ievade'!V114</f>
        <v>0</v>
      </c>
      <c r="X46" s="616">
        <f>'Datu ievade'!W114</f>
        <v>0</v>
      </c>
      <c r="Y46" s="616">
        <f>'Datu ievade'!X114</f>
        <v>0</v>
      </c>
      <c r="Z46" s="616">
        <f>'Datu ievade'!Y114</f>
        <v>0</v>
      </c>
      <c r="AA46" s="616">
        <f>'Datu ievade'!Z114</f>
        <v>0</v>
      </c>
      <c r="AB46" s="616">
        <f>'Datu ievade'!AA114</f>
        <v>0</v>
      </c>
      <c r="AC46" s="616">
        <f>'Datu ievade'!AB114</f>
        <v>0</v>
      </c>
      <c r="AD46" s="616">
        <f>'Datu ievade'!AC114</f>
        <v>0</v>
      </c>
      <c r="AE46" s="616">
        <f>'Datu ievade'!AD114</f>
        <v>0</v>
      </c>
      <c r="AF46" s="616">
        <f>'Datu ievade'!AE114</f>
        <v>0</v>
      </c>
      <c r="AG46" s="616">
        <f>'Datu ievade'!AF114</f>
        <v>0</v>
      </c>
      <c r="AH46" s="616">
        <f>'Datu ievade'!AG114</f>
        <v>0</v>
      </c>
      <c r="AI46" s="616">
        <f>'Datu ievade'!AH114</f>
        <v>0</v>
      </c>
      <c r="AJ46" s="616">
        <f>'Datu ievade'!AI114</f>
        <v>0</v>
      </c>
      <c r="AK46" s="616">
        <f>'Datu ievade'!AJ114</f>
        <v>0</v>
      </c>
      <c r="AL46" s="557"/>
    </row>
    <row r="47" spans="2:38" x14ac:dyDescent="0.2">
      <c r="B47" s="58" t="s">
        <v>33</v>
      </c>
      <c r="C47" s="616">
        <f>'Datu ievade'!B115</f>
        <v>0</v>
      </c>
      <c r="D47" s="616">
        <f>'Datu ievade'!C115</f>
        <v>0</v>
      </c>
      <c r="E47" s="616">
        <f>'Datu ievade'!D115</f>
        <v>0</v>
      </c>
      <c r="F47" s="616">
        <f>'Datu ievade'!E115</f>
        <v>0</v>
      </c>
      <c r="G47" s="616">
        <f>'Datu ievade'!F115</f>
        <v>0</v>
      </c>
      <c r="H47" s="616">
        <f>'Datu ievade'!G115</f>
        <v>0</v>
      </c>
      <c r="I47" s="616">
        <f>'Datu ievade'!H115</f>
        <v>0</v>
      </c>
      <c r="J47" s="616">
        <f>'Datu ievade'!I115</f>
        <v>0</v>
      </c>
      <c r="K47" s="616">
        <f>'Datu ievade'!J115</f>
        <v>0</v>
      </c>
      <c r="L47" s="616">
        <f>'Datu ievade'!K115</f>
        <v>0</v>
      </c>
      <c r="M47" s="616">
        <f>'Datu ievade'!L115</f>
        <v>0</v>
      </c>
      <c r="N47" s="616">
        <f>'Datu ievade'!M115</f>
        <v>0</v>
      </c>
      <c r="O47" s="616">
        <f>'Datu ievade'!N115</f>
        <v>0</v>
      </c>
      <c r="P47" s="616">
        <f>'Datu ievade'!O115</f>
        <v>0</v>
      </c>
      <c r="Q47" s="616">
        <f>'Datu ievade'!P115</f>
        <v>0</v>
      </c>
      <c r="R47" s="616">
        <f>'Datu ievade'!Q115</f>
        <v>0</v>
      </c>
      <c r="S47" s="616">
        <f>'Datu ievade'!R115</f>
        <v>0</v>
      </c>
      <c r="T47" s="616">
        <f>'Datu ievade'!S115</f>
        <v>0</v>
      </c>
      <c r="U47" s="616">
        <f>'Datu ievade'!T115</f>
        <v>0</v>
      </c>
      <c r="V47" s="616">
        <f>'Datu ievade'!U115</f>
        <v>0</v>
      </c>
      <c r="W47" s="616">
        <f>'Datu ievade'!V115</f>
        <v>0</v>
      </c>
      <c r="X47" s="616">
        <f>'Datu ievade'!W115</f>
        <v>0</v>
      </c>
      <c r="Y47" s="616">
        <f>'Datu ievade'!X115</f>
        <v>0</v>
      </c>
      <c r="Z47" s="616">
        <f>'Datu ievade'!Y115</f>
        <v>0</v>
      </c>
      <c r="AA47" s="616">
        <f>'Datu ievade'!Z115</f>
        <v>0</v>
      </c>
      <c r="AB47" s="616">
        <f>'Datu ievade'!AA115</f>
        <v>0</v>
      </c>
      <c r="AC47" s="616">
        <f>'Datu ievade'!AB115</f>
        <v>0</v>
      </c>
      <c r="AD47" s="616">
        <f>'Datu ievade'!AC115</f>
        <v>0</v>
      </c>
      <c r="AE47" s="616">
        <f>'Datu ievade'!AD115</f>
        <v>0</v>
      </c>
      <c r="AF47" s="616">
        <f>'Datu ievade'!AE115</f>
        <v>0</v>
      </c>
      <c r="AG47" s="616">
        <f>'Datu ievade'!AF115</f>
        <v>0</v>
      </c>
      <c r="AH47" s="616">
        <f>'Datu ievade'!AG115</f>
        <v>0</v>
      </c>
      <c r="AI47" s="616">
        <f>'Datu ievade'!AH115</f>
        <v>0</v>
      </c>
      <c r="AJ47" s="616">
        <f>'Datu ievade'!AI115</f>
        <v>0</v>
      </c>
      <c r="AK47" s="616">
        <f>'Datu ievade'!AJ115</f>
        <v>0</v>
      </c>
      <c r="AL47" s="557"/>
    </row>
    <row r="48" spans="2:38" x14ac:dyDescent="0.2">
      <c r="B48" s="58" t="s">
        <v>34</v>
      </c>
      <c r="C48" s="616">
        <f>'Datu ievade'!B116</f>
        <v>0</v>
      </c>
      <c r="D48" s="616">
        <f>'Datu ievade'!C116</f>
        <v>0</v>
      </c>
      <c r="E48" s="616">
        <f>'Datu ievade'!D116</f>
        <v>0</v>
      </c>
      <c r="F48" s="616">
        <f>'Datu ievade'!E116</f>
        <v>0</v>
      </c>
      <c r="G48" s="616">
        <f>'Datu ievade'!F116</f>
        <v>0</v>
      </c>
      <c r="H48" s="616">
        <f>'Datu ievade'!G116</f>
        <v>0</v>
      </c>
      <c r="I48" s="616">
        <f>'Datu ievade'!H116</f>
        <v>0</v>
      </c>
      <c r="J48" s="616">
        <f>'Datu ievade'!I116</f>
        <v>0</v>
      </c>
      <c r="K48" s="616">
        <f>'Datu ievade'!J116</f>
        <v>0</v>
      </c>
      <c r="L48" s="616">
        <f>'Datu ievade'!K116</f>
        <v>0</v>
      </c>
      <c r="M48" s="616">
        <f>'Datu ievade'!L116</f>
        <v>0</v>
      </c>
      <c r="N48" s="616">
        <f>'Datu ievade'!M116</f>
        <v>0</v>
      </c>
      <c r="O48" s="616">
        <f>'Datu ievade'!N116</f>
        <v>0</v>
      </c>
      <c r="P48" s="616">
        <f>'Datu ievade'!O116</f>
        <v>0</v>
      </c>
      <c r="Q48" s="616">
        <f>'Datu ievade'!P116</f>
        <v>0</v>
      </c>
      <c r="R48" s="616">
        <f>'Datu ievade'!Q116</f>
        <v>0</v>
      </c>
      <c r="S48" s="616">
        <f>'Datu ievade'!R116</f>
        <v>0</v>
      </c>
      <c r="T48" s="616">
        <f>'Datu ievade'!S116</f>
        <v>0</v>
      </c>
      <c r="U48" s="616">
        <f>'Datu ievade'!T116</f>
        <v>0</v>
      </c>
      <c r="V48" s="616">
        <f>'Datu ievade'!U116</f>
        <v>0</v>
      </c>
      <c r="W48" s="616">
        <f>'Datu ievade'!V116</f>
        <v>0</v>
      </c>
      <c r="X48" s="616">
        <f>'Datu ievade'!W116</f>
        <v>0</v>
      </c>
      <c r="Y48" s="616">
        <f>'Datu ievade'!X116</f>
        <v>0</v>
      </c>
      <c r="Z48" s="616">
        <f>'Datu ievade'!Y116</f>
        <v>0</v>
      </c>
      <c r="AA48" s="616">
        <f>'Datu ievade'!Z116</f>
        <v>0</v>
      </c>
      <c r="AB48" s="616">
        <f>'Datu ievade'!AA116</f>
        <v>0</v>
      </c>
      <c r="AC48" s="616">
        <f>'Datu ievade'!AB116</f>
        <v>0</v>
      </c>
      <c r="AD48" s="616">
        <f>'Datu ievade'!AC116</f>
        <v>0</v>
      </c>
      <c r="AE48" s="616">
        <f>'Datu ievade'!AD116</f>
        <v>0</v>
      </c>
      <c r="AF48" s="616">
        <f>'Datu ievade'!AE116</f>
        <v>0</v>
      </c>
      <c r="AG48" s="616">
        <f>'Datu ievade'!AF116</f>
        <v>0</v>
      </c>
      <c r="AH48" s="616">
        <f>'Datu ievade'!AG116</f>
        <v>0</v>
      </c>
      <c r="AI48" s="616">
        <f>'Datu ievade'!AH116</f>
        <v>0</v>
      </c>
      <c r="AJ48" s="616">
        <f>'Datu ievade'!AI116</f>
        <v>0</v>
      </c>
      <c r="AK48" s="616">
        <f>'Datu ievade'!AJ116</f>
        <v>0</v>
      </c>
      <c r="AL48" s="557"/>
    </row>
    <row r="49" spans="2:38" ht="22.5" x14ac:dyDescent="0.2">
      <c r="B49" s="58" t="s">
        <v>318</v>
      </c>
      <c r="C49" s="616">
        <f>'Datu ievade'!B117</f>
        <v>0</v>
      </c>
      <c r="D49" s="616">
        <f>'Datu ievade'!C117</f>
        <v>0</v>
      </c>
      <c r="E49" s="616">
        <f>'Datu ievade'!D117</f>
        <v>0</v>
      </c>
      <c r="F49" s="616">
        <f>'Datu ievade'!E117</f>
        <v>0</v>
      </c>
      <c r="G49" s="616">
        <f>'Datu ievade'!F117</f>
        <v>0</v>
      </c>
      <c r="H49" s="616">
        <f>'Datu ievade'!G117</f>
        <v>0</v>
      </c>
      <c r="I49" s="616">
        <f>'Datu ievade'!H117</f>
        <v>0</v>
      </c>
      <c r="J49" s="616">
        <f>'Datu ievade'!I117</f>
        <v>0</v>
      </c>
      <c r="K49" s="616">
        <f>'Datu ievade'!J117</f>
        <v>0</v>
      </c>
      <c r="L49" s="616">
        <f>'Datu ievade'!K117</f>
        <v>0</v>
      </c>
      <c r="M49" s="616">
        <f>'Datu ievade'!L117</f>
        <v>0</v>
      </c>
      <c r="N49" s="616">
        <f>'Datu ievade'!M117</f>
        <v>0</v>
      </c>
      <c r="O49" s="616">
        <f>'Datu ievade'!N117</f>
        <v>0</v>
      </c>
      <c r="P49" s="616">
        <f>'Datu ievade'!O117</f>
        <v>0</v>
      </c>
      <c r="Q49" s="616">
        <f>'Datu ievade'!P117</f>
        <v>0</v>
      </c>
      <c r="R49" s="616">
        <f>'Datu ievade'!Q117</f>
        <v>0</v>
      </c>
      <c r="S49" s="616">
        <f>'Datu ievade'!R117</f>
        <v>0</v>
      </c>
      <c r="T49" s="616">
        <f>'Datu ievade'!S117</f>
        <v>0</v>
      </c>
      <c r="U49" s="616">
        <f>'Datu ievade'!T117</f>
        <v>0</v>
      </c>
      <c r="V49" s="616">
        <f>'Datu ievade'!U117</f>
        <v>0</v>
      </c>
      <c r="W49" s="616">
        <f>'Datu ievade'!V117</f>
        <v>0</v>
      </c>
      <c r="X49" s="616">
        <f>'Datu ievade'!W117</f>
        <v>0</v>
      </c>
      <c r="Y49" s="616">
        <f>'Datu ievade'!X117</f>
        <v>0</v>
      </c>
      <c r="Z49" s="616">
        <f>'Datu ievade'!Y117</f>
        <v>0</v>
      </c>
      <c r="AA49" s="616">
        <f>'Datu ievade'!Z117</f>
        <v>0</v>
      </c>
      <c r="AB49" s="616">
        <f>'Datu ievade'!AA117</f>
        <v>0</v>
      </c>
      <c r="AC49" s="616">
        <f>'Datu ievade'!AB117</f>
        <v>0</v>
      </c>
      <c r="AD49" s="616">
        <f>'Datu ievade'!AC117</f>
        <v>0</v>
      </c>
      <c r="AE49" s="616">
        <f>'Datu ievade'!AD117</f>
        <v>0</v>
      </c>
      <c r="AF49" s="616">
        <f>'Datu ievade'!AE117</f>
        <v>0</v>
      </c>
      <c r="AG49" s="616">
        <f>'Datu ievade'!AF117</f>
        <v>0</v>
      </c>
      <c r="AH49" s="616">
        <f>'Datu ievade'!AG117</f>
        <v>0</v>
      </c>
      <c r="AI49" s="616">
        <f>'Datu ievade'!AH117</f>
        <v>0</v>
      </c>
      <c r="AJ49" s="616">
        <f>'Datu ievade'!AI117</f>
        <v>0</v>
      </c>
      <c r="AK49" s="616">
        <f>'Datu ievade'!AJ117</f>
        <v>0</v>
      </c>
      <c r="AL49" s="557"/>
    </row>
    <row r="50" spans="2:38" x14ac:dyDescent="0.2">
      <c r="B50" s="58" t="s">
        <v>35</v>
      </c>
      <c r="C50" s="616"/>
      <c r="D50" s="616"/>
      <c r="E50" s="616"/>
      <c r="F50" s="616"/>
      <c r="G50" s="616"/>
      <c r="H50" s="616"/>
      <c r="I50" s="616"/>
      <c r="J50" s="616"/>
      <c r="K50" s="616"/>
      <c r="L50" s="616"/>
      <c r="M50" s="616"/>
      <c r="N50" s="616"/>
      <c r="O50" s="616"/>
      <c r="P50" s="616"/>
      <c r="Q50" s="616"/>
      <c r="R50" s="616"/>
      <c r="S50" s="616"/>
      <c r="T50" s="616"/>
      <c r="U50" s="616"/>
      <c r="V50" s="616"/>
      <c r="W50" s="616"/>
      <c r="X50" s="616"/>
      <c r="Y50" s="616"/>
      <c r="Z50" s="616"/>
      <c r="AA50" s="616"/>
      <c r="AB50" s="616"/>
      <c r="AC50" s="616"/>
      <c r="AD50" s="616"/>
      <c r="AE50" s="616"/>
      <c r="AF50" s="616"/>
      <c r="AG50" s="616"/>
      <c r="AH50" s="616"/>
      <c r="AI50" s="616"/>
      <c r="AJ50" s="616"/>
      <c r="AK50" s="616"/>
      <c r="AL50" s="557"/>
    </row>
    <row r="51" spans="2:38" x14ac:dyDescent="0.2">
      <c r="B51" s="58" t="s">
        <v>36</v>
      </c>
      <c r="C51" s="616">
        <f>'Datu ievade'!B120</f>
        <v>0</v>
      </c>
      <c r="D51" s="616">
        <f>'Datu ievade'!C120</f>
        <v>0</v>
      </c>
      <c r="E51" s="616">
        <f>'Datu ievade'!D120</f>
        <v>0</v>
      </c>
      <c r="F51" s="616">
        <f>'Datu ievade'!E120</f>
        <v>0</v>
      </c>
      <c r="G51" s="616">
        <f>'Datu ievade'!F120</f>
        <v>0</v>
      </c>
      <c r="H51" s="616">
        <f>'Datu ievade'!G120</f>
        <v>0</v>
      </c>
      <c r="I51" s="616">
        <f>'Datu ievade'!H120</f>
        <v>0</v>
      </c>
      <c r="J51" s="616">
        <f>'Datu ievade'!I120</f>
        <v>0</v>
      </c>
      <c r="K51" s="616">
        <f>'Datu ievade'!J120</f>
        <v>0</v>
      </c>
      <c r="L51" s="616">
        <f>'Datu ievade'!K120</f>
        <v>0</v>
      </c>
      <c r="M51" s="616">
        <f>'Datu ievade'!L120</f>
        <v>0</v>
      </c>
      <c r="N51" s="616">
        <f>'Datu ievade'!M120</f>
        <v>0</v>
      </c>
      <c r="O51" s="616">
        <f>'Datu ievade'!N120</f>
        <v>0</v>
      </c>
      <c r="P51" s="616">
        <f>'Datu ievade'!O120</f>
        <v>0</v>
      </c>
      <c r="Q51" s="616">
        <f>'Datu ievade'!P120</f>
        <v>0</v>
      </c>
      <c r="R51" s="616">
        <f>'Datu ievade'!Q120</f>
        <v>0</v>
      </c>
      <c r="S51" s="616">
        <f>'Datu ievade'!R120</f>
        <v>0</v>
      </c>
      <c r="T51" s="616">
        <f>'Datu ievade'!S120</f>
        <v>0</v>
      </c>
      <c r="U51" s="616">
        <f>'Datu ievade'!T120</f>
        <v>0</v>
      </c>
      <c r="V51" s="616">
        <f>'Datu ievade'!U120</f>
        <v>0</v>
      </c>
      <c r="W51" s="616">
        <f>'Datu ievade'!V120</f>
        <v>0</v>
      </c>
      <c r="X51" s="616">
        <f>'Datu ievade'!W120</f>
        <v>0</v>
      </c>
      <c r="Y51" s="616">
        <f>'Datu ievade'!X120</f>
        <v>0</v>
      </c>
      <c r="Z51" s="616">
        <f>'Datu ievade'!Y120</f>
        <v>0</v>
      </c>
      <c r="AA51" s="616">
        <f>'Datu ievade'!Z120</f>
        <v>0</v>
      </c>
      <c r="AB51" s="616">
        <f>'Datu ievade'!AA120</f>
        <v>0</v>
      </c>
      <c r="AC51" s="616">
        <f>'Datu ievade'!AB120</f>
        <v>0</v>
      </c>
      <c r="AD51" s="616">
        <f>'Datu ievade'!AC120</f>
        <v>0</v>
      </c>
      <c r="AE51" s="616">
        <f>'Datu ievade'!AD120</f>
        <v>0</v>
      </c>
      <c r="AF51" s="616">
        <f>'Datu ievade'!AE120</f>
        <v>0</v>
      </c>
      <c r="AG51" s="616">
        <f>'Datu ievade'!AF120</f>
        <v>0</v>
      </c>
      <c r="AH51" s="616">
        <f>'Datu ievade'!AG120</f>
        <v>0</v>
      </c>
      <c r="AI51" s="616">
        <f>'Datu ievade'!AH120</f>
        <v>0</v>
      </c>
      <c r="AJ51" s="616">
        <f>'Datu ievade'!AI120</f>
        <v>0</v>
      </c>
      <c r="AK51" s="616">
        <f>'Datu ievade'!AJ120</f>
        <v>0</v>
      </c>
      <c r="AL51" s="557"/>
    </row>
    <row r="52" spans="2:38" x14ac:dyDescent="0.2">
      <c r="B52" s="58" t="s">
        <v>37</v>
      </c>
      <c r="C52" s="616">
        <f>'Datu ievade'!B121</f>
        <v>0</v>
      </c>
      <c r="D52" s="616">
        <f>'Datu ievade'!C121</f>
        <v>0</v>
      </c>
      <c r="E52" s="616">
        <f>'Datu ievade'!D121</f>
        <v>0</v>
      </c>
      <c r="F52" s="616">
        <f>'Datu ievade'!E121</f>
        <v>0</v>
      </c>
      <c r="G52" s="616">
        <f>'Datu ievade'!F121</f>
        <v>0</v>
      </c>
      <c r="H52" s="616">
        <f>'Datu ievade'!G121</f>
        <v>0</v>
      </c>
      <c r="I52" s="616">
        <f>'Datu ievade'!H121</f>
        <v>0</v>
      </c>
      <c r="J52" s="616">
        <f>'Datu ievade'!I121</f>
        <v>0</v>
      </c>
      <c r="K52" s="616">
        <f>'Datu ievade'!J121</f>
        <v>0</v>
      </c>
      <c r="L52" s="616">
        <f>'Datu ievade'!K121</f>
        <v>0</v>
      </c>
      <c r="M52" s="616">
        <f>'Datu ievade'!L121</f>
        <v>0</v>
      </c>
      <c r="N52" s="616">
        <f>'Datu ievade'!M121</f>
        <v>0</v>
      </c>
      <c r="O52" s="616">
        <f>'Datu ievade'!N121</f>
        <v>0</v>
      </c>
      <c r="P52" s="616">
        <f>'Datu ievade'!O121</f>
        <v>0</v>
      </c>
      <c r="Q52" s="616">
        <f>'Datu ievade'!P121</f>
        <v>0</v>
      </c>
      <c r="R52" s="616">
        <f>'Datu ievade'!Q121</f>
        <v>0</v>
      </c>
      <c r="S52" s="616">
        <f>'Datu ievade'!R121</f>
        <v>0</v>
      </c>
      <c r="T52" s="616">
        <f>'Datu ievade'!S121</f>
        <v>0</v>
      </c>
      <c r="U52" s="616">
        <f>'Datu ievade'!T121</f>
        <v>0</v>
      </c>
      <c r="V52" s="616">
        <f>'Datu ievade'!U121</f>
        <v>0</v>
      </c>
      <c r="W52" s="616">
        <f>'Datu ievade'!V121</f>
        <v>0</v>
      </c>
      <c r="X52" s="616">
        <f>'Datu ievade'!W121</f>
        <v>0</v>
      </c>
      <c r="Y52" s="616">
        <f>'Datu ievade'!X121</f>
        <v>0</v>
      </c>
      <c r="Z52" s="616">
        <f>'Datu ievade'!Y121</f>
        <v>0</v>
      </c>
      <c r="AA52" s="616">
        <f>'Datu ievade'!Z121</f>
        <v>0</v>
      </c>
      <c r="AB52" s="616">
        <f>'Datu ievade'!AA121</f>
        <v>0</v>
      </c>
      <c r="AC52" s="616">
        <f>'Datu ievade'!AB121</f>
        <v>0</v>
      </c>
      <c r="AD52" s="616">
        <f>'Datu ievade'!AC121</f>
        <v>0</v>
      </c>
      <c r="AE52" s="616">
        <f>'Datu ievade'!AD121</f>
        <v>0</v>
      </c>
      <c r="AF52" s="616">
        <f>'Datu ievade'!AE121</f>
        <v>0</v>
      </c>
      <c r="AG52" s="616">
        <f>'Datu ievade'!AF121</f>
        <v>0</v>
      </c>
      <c r="AH52" s="616">
        <f>'Datu ievade'!AG121</f>
        <v>0</v>
      </c>
      <c r="AI52" s="616">
        <f>'Datu ievade'!AH121</f>
        <v>0</v>
      </c>
      <c r="AJ52" s="616">
        <f>'Datu ievade'!AI121</f>
        <v>0</v>
      </c>
      <c r="AK52" s="616">
        <f>'Datu ievade'!AJ121</f>
        <v>0</v>
      </c>
      <c r="AL52" s="557"/>
    </row>
    <row r="53" spans="2:38" x14ac:dyDescent="0.2">
      <c r="B53" s="58" t="s">
        <v>38</v>
      </c>
      <c r="C53" s="616">
        <f>'Datu ievade'!B122</f>
        <v>0</v>
      </c>
      <c r="D53" s="616">
        <f>'Datu ievade'!C122</f>
        <v>0</v>
      </c>
      <c r="E53" s="616">
        <f>'Datu ievade'!D122</f>
        <v>0</v>
      </c>
      <c r="F53" s="616">
        <f>'Datu ievade'!E122</f>
        <v>0</v>
      </c>
      <c r="G53" s="616">
        <f>'Datu ievade'!F122</f>
        <v>0</v>
      </c>
      <c r="H53" s="616">
        <f>'Datu ievade'!G122</f>
        <v>0</v>
      </c>
      <c r="I53" s="616">
        <f>'Datu ievade'!H122</f>
        <v>0</v>
      </c>
      <c r="J53" s="616">
        <f>'Datu ievade'!I122</f>
        <v>0</v>
      </c>
      <c r="K53" s="616">
        <f>'Datu ievade'!J122</f>
        <v>0</v>
      </c>
      <c r="L53" s="616">
        <f>'Datu ievade'!K122</f>
        <v>0</v>
      </c>
      <c r="M53" s="616">
        <f>'Datu ievade'!L122</f>
        <v>0</v>
      </c>
      <c r="N53" s="616">
        <f>'Datu ievade'!M122</f>
        <v>0</v>
      </c>
      <c r="O53" s="616">
        <f>'Datu ievade'!N122</f>
        <v>0</v>
      </c>
      <c r="P53" s="616">
        <f>'Datu ievade'!O122</f>
        <v>0</v>
      </c>
      <c r="Q53" s="616">
        <f>'Datu ievade'!P122</f>
        <v>0</v>
      </c>
      <c r="R53" s="616">
        <f>'Datu ievade'!Q122</f>
        <v>0</v>
      </c>
      <c r="S53" s="616">
        <f>'Datu ievade'!R122</f>
        <v>0</v>
      </c>
      <c r="T53" s="616">
        <f>'Datu ievade'!S122</f>
        <v>0</v>
      </c>
      <c r="U53" s="616">
        <f>'Datu ievade'!T122</f>
        <v>0</v>
      </c>
      <c r="V53" s="616">
        <f>'Datu ievade'!U122</f>
        <v>0</v>
      </c>
      <c r="W53" s="616">
        <f>'Datu ievade'!V122</f>
        <v>0</v>
      </c>
      <c r="X53" s="616">
        <f>'Datu ievade'!W122</f>
        <v>0</v>
      </c>
      <c r="Y53" s="616">
        <f>'Datu ievade'!X122</f>
        <v>0</v>
      </c>
      <c r="Z53" s="616">
        <f>'Datu ievade'!Y122</f>
        <v>0</v>
      </c>
      <c r="AA53" s="616">
        <f>'Datu ievade'!Z122</f>
        <v>0</v>
      </c>
      <c r="AB53" s="616">
        <f>'Datu ievade'!AA122</f>
        <v>0</v>
      </c>
      <c r="AC53" s="616">
        <f>'Datu ievade'!AB122</f>
        <v>0</v>
      </c>
      <c r="AD53" s="616">
        <f>'Datu ievade'!AC122</f>
        <v>0</v>
      </c>
      <c r="AE53" s="616">
        <f>'Datu ievade'!AD122</f>
        <v>0</v>
      </c>
      <c r="AF53" s="616">
        <f>'Datu ievade'!AE122</f>
        <v>0</v>
      </c>
      <c r="AG53" s="616">
        <f>'Datu ievade'!AF122</f>
        <v>0</v>
      </c>
      <c r="AH53" s="616">
        <f>'Datu ievade'!AG122</f>
        <v>0</v>
      </c>
      <c r="AI53" s="616">
        <f>'Datu ievade'!AH122</f>
        <v>0</v>
      </c>
      <c r="AJ53" s="616">
        <f>'Datu ievade'!AI122</f>
        <v>0</v>
      </c>
      <c r="AK53" s="616">
        <f>'Datu ievade'!AJ122</f>
        <v>0</v>
      </c>
      <c r="AL53" s="557"/>
    </row>
    <row r="56" spans="2:38" x14ac:dyDescent="0.2">
      <c r="B56" s="59" t="s">
        <v>40</v>
      </c>
      <c r="C56" s="560">
        <f>'Datu ievade'!B131</f>
        <v>0</v>
      </c>
      <c r="D56" s="560">
        <f>'Datu ievade'!C131</f>
        <v>0</v>
      </c>
      <c r="E56" s="560">
        <f>'Datu ievade'!B137</f>
        <v>0</v>
      </c>
      <c r="F56" s="560">
        <f>'Datu ievade'!C137</f>
        <v>0</v>
      </c>
      <c r="G56" s="560">
        <f>'Datu ievade'!D137</f>
        <v>0</v>
      </c>
      <c r="H56" s="560">
        <f>'Datu ievade'!E137</f>
        <v>0</v>
      </c>
      <c r="I56" s="560">
        <f>'Datu ievade'!F137</f>
        <v>0</v>
      </c>
      <c r="J56" s="560">
        <f>'Datu ievade'!G137</f>
        <v>0</v>
      </c>
      <c r="K56" s="560">
        <f>'Datu ievade'!H137</f>
        <v>0</v>
      </c>
      <c r="L56" s="560">
        <f>'Datu ievade'!I137</f>
        <v>0</v>
      </c>
      <c r="M56" s="560">
        <f>'Datu ievade'!J137</f>
        <v>0</v>
      </c>
      <c r="N56" s="560">
        <f>'Datu ievade'!K137</f>
        <v>0</v>
      </c>
      <c r="O56" s="560">
        <f>'Datu ievade'!L137</f>
        <v>0</v>
      </c>
      <c r="P56" s="560">
        <f>'Datu ievade'!M137</f>
        <v>0</v>
      </c>
      <c r="Q56" s="560">
        <f>'Datu ievade'!N137</f>
        <v>0</v>
      </c>
      <c r="R56" s="560">
        <f>'Datu ievade'!O137</f>
        <v>0</v>
      </c>
      <c r="S56" s="560">
        <f>'Datu ievade'!P137</f>
        <v>0</v>
      </c>
      <c r="T56" s="560">
        <f>'Datu ievade'!Q137</f>
        <v>0</v>
      </c>
      <c r="U56" s="560">
        <f>'Datu ievade'!R137</f>
        <v>0</v>
      </c>
      <c r="V56" s="560">
        <f>'Datu ievade'!S137</f>
        <v>0</v>
      </c>
      <c r="W56" s="560">
        <f>'Datu ievade'!T137</f>
        <v>0</v>
      </c>
      <c r="X56" s="560">
        <f>'Datu ievade'!U137</f>
        <v>0</v>
      </c>
      <c r="Y56" s="560">
        <f>'Datu ievade'!V137</f>
        <v>0</v>
      </c>
      <c r="Z56" s="560">
        <f>'Datu ievade'!W137</f>
        <v>0</v>
      </c>
      <c r="AA56" s="560">
        <f>'Datu ievade'!X137</f>
        <v>0</v>
      </c>
      <c r="AB56" s="560">
        <f>'Datu ievade'!Y137</f>
        <v>0</v>
      </c>
      <c r="AC56" s="560">
        <f>'Datu ievade'!Z137</f>
        <v>0</v>
      </c>
      <c r="AD56" s="560">
        <f>'Datu ievade'!AA137</f>
        <v>0</v>
      </c>
      <c r="AE56" s="560">
        <f>'Datu ievade'!AB137</f>
        <v>0</v>
      </c>
      <c r="AF56" s="560">
        <f>'Datu ievade'!AC137</f>
        <v>0</v>
      </c>
      <c r="AG56" s="560">
        <f>'Datu ievade'!AD137</f>
        <v>0</v>
      </c>
      <c r="AH56" s="560">
        <f>'Datu ievade'!AE137</f>
        <v>0</v>
      </c>
      <c r="AI56" s="560">
        <f>'Datu ievade'!AF137</f>
        <v>0</v>
      </c>
      <c r="AJ56" s="560">
        <f>'Datu ievade'!AG137</f>
        <v>0</v>
      </c>
      <c r="AK56" s="560">
        <f>'Datu ievade'!AH137</f>
        <v>0</v>
      </c>
      <c r="AL56" s="560"/>
    </row>
    <row r="59" spans="2:38" x14ac:dyDescent="0.2">
      <c r="B59" s="60" t="s">
        <v>354</v>
      </c>
      <c r="C59" s="617">
        <v>0</v>
      </c>
      <c r="D59" s="617">
        <f>'Datu ievade'!B148</f>
        <v>0</v>
      </c>
      <c r="E59" s="617">
        <f>'Datu ievade'!C148</f>
        <v>0</v>
      </c>
      <c r="F59" s="617">
        <f>'Datu ievade'!D148</f>
        <v>0</v>
      </c>
      <c r="G59" s="617">
        <f>'Datu ievade'!E148</f>
        <v>0</v>
      </c>
      <c r="H59" s="617">
        <f>'Datu ievade'!F148</f>
        <v>0</v>
      </c>
      <c r="I59" s="617">
        <f>'Datu ievade'!G148</f>
        <v>0</v>
      </c>
      <c r="J59" s="617">
        <f>'Datu ievade'!H148</f>
        <v>0</v>
      </c>
      <c r="K59" s="617">
        <v>0</v>
      </c>
      <c r="L59" s="617">
        <f>'Datu ievade'!J148</f>
        <v>0</v>
      </c>
      <c r="M59" s="617">
        <f>'Datu ievade'!K148</f>
        <v>0</v>
      </c>
      <c r="N59" s="617">
        <f>IFERROR(HLOOKUP(N$2,'Datu ievade'!$B$147:$G$164,2,FALSE),0)</f>
        <v>0</v>
      </c>
      <c r="O59" s="617">
        <f>IFERROR(HLOOKUP(O$2,'Datu ievade'!$B$147:$G$164,2,FALSE),0)</f>
        <v>0</v>
      </c>
      <c r="P59" s="617">
        <f>IFERROR(HLOOKUP(P$2,'Datu ievade'!$B$147:$G$164,2,FALSE),0)</f>
        <v>0</v>
      </c>
      <c r="Q59" s="617">
        <f>IFERROR(HLOOKUP(Q$2,'Datu ievade'!$B$147:$G$164,2,FALSE),0)</f>
        <v>0</v>
      </c>
      <c r="R59" s="617">
        <f>IFERROR(HLOOKUP(R$2,'Datu ievade'!$B$147:$G$164,2,FALSE),0)</f>
        <v>0</v>
      </c>
      <c r="S59" s="617">
        <f>IFERROR(HLOOKUP(S$2,'Datu ievade'!$B$147:$G$164,2,FALSE),0)</f>
        <v>0</v>
      </c>
      <c r="T59" s="617">
        <f>IFERROR(HLOOKUP(T$2,'Datu ievade'!$B$147:$G$164,2,FALSE),0)</f>
        <v>0</v>
      </c>
      <c r="U59" s="617">
        <f>IFERROR(HLOOKUP(U$2,'Datu ievade'!$B$147:$G$164,2,FALSE),0)</f>
        <v>0</v>
      </c>
      <c r="V59" s="617">
        <f>IFERROR(HLOOKUP(V$2,'Datu ievade'!$B$147:$G$164,2,FALSE),0)</f>
        <v>0</v>
      </c>
      <c r="W59" s="617">
        <f>IFERROR(HLOOKUP(W$2,'Datu ievade'!$B$147:$G$164,2,FALSE),0)</f>
        <v>0</v>
      </c>
      <c r="X59" s="617">
        <f>IFERROR(HLOOKUP(X$2,'Datu ievade'!$B$147:$G$164,2,FALSE),0)</f>
        <v>0</v>
      </c>
      <c r="Y59" s="617">
        <f>IFERROR(HLOOKUP(Y$2,'Datu ievade'!$B$147:$G$164,2,FALSE),0)</f>
        <v>0</v>
      </c>
      <c r="Z59" s="617">
        <f>IFERROR(HLOOKUP(Z$2,'Datu ievade'!$B$147:$G$164,2,FALSE),0)</f>
        <v>0</v>
      </c>
      <c r="AA59" s="617">
        <f>IFERROR(HLOOKUP(AA$2,'Datu ievade'!$B$147:$G$164,2,FALSE),0)</f>
        <v>0</v>
      </c>
      <c r="AB59" s="617">
        <f>IFERROR(HLOOKUP(AB$2,'Datu ievade'!$B$147:$G$164,2,FALSE),0)</f>
        <v>0</v>
      </c>
      <c r="AC59" s="617">
        <f>IFERROR(HLOOKUP(AC$2,'Datu ievade'!$B$147:$G$164,2,FALSE),0)</f>
        <v>0</v>
      </c>
      <c r="AD59" s="617">
        <f>IFERROR(HLOOKUP(AD$2,'Datu ievade'!$B$147:$G$164,2,FALSE),0)</f>
        <v>0</v>
      </c>
      <c r="AE59" s="617">
        <f>IFERROR(HLOOKUP(AE$2,'Datu ievade'!$B$147:$G$164,2,FALSE),0)</f>
        <v>0</v>
      </c>
      <c r="AF59" s="617">
        <f>IFERROR(HLOOKUP(AF$2,'Datu ievade'!$B$147:$G$164,2,FALSE),0)</f>
        <v>0</v>
      </c>
      <c r="AG59" s="617">
        <f>IFERROR(HLOOKUP(AG$2,'Datu ievade'!$B$147:$G$164,2,FALSE),0)</f>
        <v>0</v>
      </c>
      <c r="AH59" s="617">
        <f>IFERROR(HLOOKUP(AH$2,'Datu ievade'!$B$147:$G$164,2,FALSE),0)</f>
        <v>0</v>
      </c>
      <c r="AI59" s="617">
        <f>IFERROR(HLOOKUP(AI$2,'Datu ievade'!$B$147:$G$164,2,FALSE),0)</f>
        <v>0</v>
      </c>
      <c r="AJ59" s="617">
        <f>IFERROR(HLOOKUP(AJ$2,'Datu ievade'!$B$147:$G$164,2,FALSE),0)</f>
        <v>0</v>
      </c>
      <c r="AK59" s="617">
        <f>IFERROR(HLOOKUP(AK$2,'Datu ievade'!$B$147:$G$164,2,FALSE),0)</f>
        <v>0</v>
      </c>
    </row>
    <row r="60" spans="2:38" x14ac:dyDescent="0.2">
      <c r="B60" s="58" t="s">
        <v>414</v>
      </c>
      <c r="C60" s="617">
        <v>0</v>
      </c>
      <c r="D60" s="617">
        <f>IF(OR(D2&lt;'Datu ievade'!$B$15,NOT(SUM($C$60:C60)&lt;SUM($C$59:C59))),0,SUM($C$59:$AI$59)/'Datu ievade'!$B$150)</f>
        <v>0</v>
      </c>
      <c r="E60" s="617">
        <f>IF(OR(E2&lt;'Datu ievade'!$B$15,NOT(SUM($C$60:D60)&lt;SUM($C$59:D59))),0,SUM($C$59:$AI$59)/'Datu ievade'!$B$150)</f>
        <v>0</v>
      </c>
      <c r="F60" s="617">
        <f>IF(OR(F2&lt;'Datu ievade'!$B$15,NOT(SUM($C$60:E60)&lt;SUM($C$59:E59))),0,SUM($C$59:$AI$59)/'Datu ievade'!$B$150)</f>
        <v>0</v>
      </c>
      <c r="G60" s="617">
        <f>IF(OR(G2&lt;'Datu ievade'!$B$15,NOT(SUM($C$60:F60)&lt;SUM($C$59:F59))),0,SUM($C$59:$AI$59)/'Datu ievade'!$B$150)</f>
        <v>0</v>
      </c>
      <c r="H60" s="617">
        <f>IF(OR(H2&lt;'Datu ievade'!$B$15,NOT(SUM($C$60:G60)&lt;SUM($C$59:G59))),0,SUM($C$59:$AI$59)/'Datu ievade'!$B$150)</f>
        <v>0</v>
      </c>
      <c r="I60" s="617">
        <f>IF(OR(I2&lt;'Datu ievade'!$B$15,NOT(SUM($C$60:H60)&lt;SUM($C$59:H59))),0,SUM($C$59:$AI$59)/'Datu ievade'!$B$150)</f>
        <v>0</v>
      </c>
      <c r="J60" s="617">
        <f>IF(OR(J2&lt;'Datu ievade'!$B$15,NOT(SUM($C$60:I60)&lt;SUM($C$59:I59))),0,SUM($C$59:$AI$59)/'Datu ievade'!$B$150)</f>
        <v>0</v>
      </c>
      <c r="K60" s="617">
        <f>IF(OR(K2&lt;'Datu ievade'!$B$15,NOT(SUM($C$60:J60)&lt;SUM($C$59:J59))),0,SUM($C$59:$AI$59)/'Datu ievade'!$B$150)</f>
        <v>0</v>
      </c>
      <c r="L60" s="617">
        <f>IF(OR(L2&lt;'Datu ievade'!$B$15,NOT(SUM($C$60:K60)&lt;SUM($C$59:K59))),0,SUM($C$59:$AI$59)/'Datu ievade'!$B$150)</f>
        <v>0</v>
      </c>
      <c r="M60" s="617">
        <f>IF(OR(M2&lt;'Datu ievade'!$B$15,NOT(SUM($C$60:L60)&lt;SUM($C$59:L59))),0,SUM($C$59:$AI$59)/'Datu ievade'!$B$150)</f>
        <v>0</v>
      </c>
      <c r="N60" s="617">
        <f>IF(OR(N2&lt;'Datu ievade'!$B$15,NOT(SUM($C$60:M60)&lt;SUM($C$59:M59))),0,SUM($C$59:$AI$59)/'Datu ievade'!$B$150)</f>
        <v>0</v>
      </c>
      <c r="O60" s="617">
        <f>IF(OR(O2&lt;'Datu ievade'!$B$15,NOT(SUM($C$60:N60)&lt;SUM($C$59:N59))),0,SUM($C$59:$AI$59)/'Datu ievade'!$B$150)</f>
        <v>0</v>
      </c>
      <c r="P60" s="617">
        <f>IF(OR(P2&lt;'Datu ievade'!$B$15,NOT(SUM($C$60:O60)&lt;SUM($C$59:O59))),0,SUM($C$59:$AI$59)/'Datu ievade'!$B$150)</f>
        <v>0</v>
      </c>
      <c r="Q60" s="617">
        <f>IF(OR(Q2&lt;'Datu ievade'!$B$15,NOT(SUM($C$60:P60)&lt;SUM($C$59:P59))),0,SUM($C$59:$AI$59)/'Datu ievade'!$B$150)</f>
        <v>0</v>
      </c>
      <c r="R60" s="617">
        <f>IF(OR(R2&lt;'Datu ievade'!$B$15,NOT(SUM($C$60:Q60)&lt;SUM($C$59:Q59))),0,SUM($C$59:$AI$59)/'Datu ievade'!$B$150)</f>
        <v>0</v>
      </c>
      <c r="S60" s="617">
        <f>IF(OR(S2&lt;'Datu ievade'!$B$15,NOT(SUM($C$60:R60)&lt;SUM($C$59:R59))),0,SUM($C$59:$AI$59)/'Datu ievade'!$B$150)</f>
        <v>0</v>
      </c>
      <c r="T60" s="617">
        <f>IF(OR(T2&lt;'Datu ievade'!$B$15,NOT(SUM($C$60:S60)&lt;SUM($C$59:S59))),0,SUM($C$59:$AI$59)/'Datu ievade'!$B$150)</f>
        <v>0</v>
      </c>
      <c r="U60" s="617">
        <f>IF(OR(U2&lt;'Datu ievade'!$B$15,NOT(SUM($C$60:T60)&lt;SUM($C$59:T59))),0,SUM($C$59:$AI$59)/'Datu ievade'!$B$150)</f>
        <v>0</v>
      </c>
      <c r="V60" s="617">
        <f>IF(OR(V2&lt;'Datu ievade'!$B$15,NOT(SUM($C$60:U60)&lt;SUM($C$59:U59))),0,SUM($C$59:$AI$59)/'Datu ievade'!$B$150)</f>
        <v>0</v>
      </c>
      <c r="W60" s="617">
        <f>IF(OR(W2&lt;'Datu ievade'!$B$15,NOT(SUM($C$60:V60)&lt;SUM($C$59:V59))),0,SUM($C$59:$AI$59)/'Datu ievade'!$B$150)</f>
        <v>0</v>
      </c>
      <c r="X60" s="617">
        <f>IF(OR(X2&lt;'Datu ievade'!$B$15,NOT(SUM($C$60:W60)&lt;SUM($C$59:W59))),0,SUM($C$59:$AI$59)/'Datu ievade'!$B$150)</f>
        <v>0</v>
      </c>
      <c r="Y60" s="617">
        <f>IF(OR(Y2&lt;'Datu ievade'!$B$15,NOT(SUM($C$60:X60)&lt;SUM($C$59:X59))),0,SUM($C$59:$AI$59)/'Datu ievade'!$B$150)</f>
        <v>0</v>
      </c>
      <c r="Z60" s="617">
        <f>IF(OR(Z2&lt;'Datu ievade'!$B$15,NOT(SUM($C$60:Y60)&lt;SUM($C$59:Y59))),0,SUM($C$59:$AI$59)/'Datu ievade'!$B$150)</f>
        <v>0</v>
      </c>
      <c r="AA60" s="617">
        <f>IF(OR(AA2&lt;'Datu ievade'!$B$15,NOT(SUM($C$60:Z60)&lt;SUM($C$59:Z59))),0,SUM($C$59:$AI$59)/'Datu ievade'!$B$150)</f>
        <v>0</v>
      </c>
      <c r="AB60" s="617">
        <f>IF(OR(AB2&lt;'Datu ievade'!$B$15,NOT(SUM($C$60:AA60)&lt;SUM($C$59:AA59))),0,SUM($C$59:$AI$59)/'Datu ievade'!$B$150)</f>
        <v>0</v>
      </c>
      <c r="AC60" s="617">
        <f>IF(OR(AC2&lt;'Datu ievade'!$B$15,NOT(SUM($C$60:AB60)&lt;SUM($C$59:AB59))),0,SUM($C$59:$AI$59)/'Datu ievade'!$B$150)</f>
        <v>0</v>
      </c>
      <c r="AD60" s="617">
        <f>IF(OR(AD2&lt;'Datu ievade'!$B$15,NOT(SUM($C$60:AC60)&lt;SUM($C$59:AC59))),0,SUM($C$59:$AI$59)/'Datu ievade'!$B$150)</f>
        <v>0</v>
      </c>
      <c r="AE60" s="617">
        <f>IF(OR(AE2&lt;'Datu ievade'!$B$15,NOT(SUM($C$60:AD60)&lt;SUM($C$59:AD59))),0,SUM($C$59:$AI$59)/'Datu ievade'!$B$150)</f>
        <v>0</v>
      </c>
      <c r="AF60" s="617">
        <f>IF(OR(AF2&lt;'Datu ievade'!$B$15,NOT(SUM($C$60:AE60)&lt;SUM($C$59:AE59))),0,SUM($C$59:$AI$59)/'Datu ievade'!$B$150)</f>
        <v>0</v>
      </c>
      <c r="AG60" s="617">
        <f>IF(OR(AG2&lt;'Datu ievade'!$B$15,NOT(SUM($C$60:AF60)&lt;SUM($C$59:AF59))),0,SUM($C$59:$AI$59)/'Datu ievade'!$B$150)</f>
        <v>0</v>
      </c>
      <c r="AH60" s="617">
        <f>IF(OR(AH2&lt;'Datu ievade'!$B$15,NOT(SUM($C$60:AG60)&lt;SUM($C$59:AG59))),0,SUM($C$59:$AI$59)/'Datu ievade'!$B$150)</f>
        <v>0</v>
      </c>
      <c r="AI60" s="617">
        <f>IF(OR(AI2&lt;'Datu ievade'!$B$15,NOT(SUM($C$60:AH60)&lt;SUM($C$59:AH59))),0,SUM($C$59:$AI$59)/'Datu ievade'!$B$150)</f>
        <v>0</v>
      </c>
      <c r="AJ60" s="617">
        <f>IF(OR(AJ2&lt;'Datu ievade'!$B$15,NOT(SUM($C$60:AI60)&lt;SUM($C$59:AI59))),0,SUM($C$59:$AI$59)/'Datu ievade'!$B$150)</f>
        <v>0</v>
      </c>
      <c r="AK60" s="617">
        <f>IF(OR(AK2&lt;'Datu ievade'!$B$15,NOT(SUM($C$60:AJ60)&lt;SUM($C$59:AJ59))),0,SUM($C$59:$AI$59)/'Datu ievade'!$B$150)</f>
        <v>0</v>
      </c>
    </row>
    <row r="61" spans="2:38" x14ac:dyDescent="0.2">
      <c r="B61" s="58"/>
      <c r="C61" s="617"/>
      <c r="D61" s="617"/>
      <c r="E61" s="617"/>
      <c r="F61" s="617"/>
      <c r="G61" s="617"/>
      <c r="H61" s="617"/>
      <c r="I61" s="617"/>
      <c r="J61" s="617"/>
      <c r="K61" s="617"/>
      <c r="L61" s="617"/>
      <c r="M61" s="617"/>
      <c r="N61" s="617"/>
      <c r="O61" s="617"/>
      <c r="P61" s="617"/>
      <c r="Q61" s="617"/>
      <c r="R61" s="617"/>
      <c r="S61" s="617"/>
      <c r="T61" s="617"/>
      <c r="U61" s="617"/>
      <c r="V61" s="617"/>
      <c r="W61" s="617"/>
      <c r="X61" s="617"/>
      <c r="Y61" s="617"/>
      <c r="Z61" s="617"/>
      <c r="AA61" s="617"/>
      <c r="AB61" s="617"/>
      <c r="AC61" s="617"/>
      <c r="AD61" s="617"/>
      <c r="AE61" s="617"/>
      <c r="AF61" s="617"/>
      <c r="AG61" s="617"/>
      <c r="AH61" s="617"/>
      <c r="AI61" s="617"/>
      <c r="AJ61" s="617"/>
      <c r="AK61" s="617"/>
    </row>
    <row r="62" spans="2:38" x14ac:dyDescent="0.2">
      <c r="B62" s="60" t="s">
        <v>262</v>
      </c>
      <c r="C62" s="617"/>
      <c r="D62" s="617">
        <f>'Datu ievade'!B162</f>
        <v>0</v>
      </c>
      <c r="E62" s="617">
        <f>'Datu ievade'!C162</f>
        <v>0</v>
      </c>
      <c r="F62" s="617">
        <f>'Datu ievade'!D162</f>
        <v>0</v>
      </c>
      <c r="G62" s="617">
        <f>'Datu ievade'!E162</f>
        <v>0</v>
      </c>
      <c r="H62" s="617">
        <f>'Datu ievade'!F162</f>
        <v>0</v>
      </c>
      <c r="I62" s="617">
        <f>'Datu ievade'!G162</f>
        <v>0</v>
      </c>
      <c r="J62" s="617">
        <f>'Datu ievade'!H162</f>
        <v>0</v>
      </c>
      <c r="K62" s="617">
        <f>'Datu ievade'!I162</f>
        <v>0</v>
      </c>
      <c r="L62" s="617">
        <f>'Datu ievade'!J162</f>
        <v>0</v>
      </c>
      <c r="M62" s="617">
        <f>'Datu ievade'!K162</f>
        <v>0</v>
      </c>
      <c r="N62" s="617">
        <f>'Datu ievade'!L162</f>
        <v>0</v>
      </c>
      <c r="O62" s="617">
        <f>'Datu ievade'!M162</f>
        <v>0</v>
      </c>
      <c r="P62" s="617">
        <f>'Datu ievade'!N162</f>
        <v>0</v>
      </c>
      <c r="Q62" s="617">
        <f>'Datu ievade'!O162</f>
        <v>0</v>
      </c>
      <c r="R62" s="617">
        <f>'Datu ievade'!P162</f>
        <v>0</v>
      </c>
      <c r="S62" s="617">
        <f>'Datu ievade'!Q162</f>
        <v>0</v>
      </c>
      <c r="T62" s="617">
        <f>'Datu ievade'!R162</f>
        <v>0</v>
      </c>
      <c r="U62" s="617">
        <f>'Datu ievade'!S162</f>
        <v>0</v>
      </c>
      <c r="V62" s="617">
        <f>'Datu ievade'!T162</f>
        <v>0</v>
      </c>
      <c r="W62" s="617">
        <f>'Datu ievade'!U162</f>
        <v>0</v>
      </c>
      <c r="X62" s="617">
        <f>'Datu ievade'!V162</f>
        <v>0</v>
      </c>
      <c r="Y62" s="617">
        <f>'Datu ievade'!W162</f>
        <v>0</v>
      </c>
      <c r="Z62" s="617">
        <f>'Datu ievade'!X162</f>
        <v>0</v>
      </c>
      <c r="AA62" s="617">
        <f>'Datu ievade'!Y162</f>
        <v>0</v>
      </c>
      <c r="AB62" s="617">
        <f>'Datu ievade'!Z162</f>
        <v>0</v>
      </c>
      <c r="AC62" s="617">
        <f t="shared" ref="AC62:AI62" si="7">AB62</f>
        <v>0</v>
      </c>
      <c r="AD62" s="617">
        <f t="shared" si="7"/>
        <v>0</v>
      </c>
      <c r="AE62" s="617">
        <f t="shared" si="7"/>
        <v>0</v>
      </c>
      <c r="AF62" s="617">
        <f t="shared" si="7"/>
        <v>0</v>
      </c>
      <c r="AG62" s="617">
        <f t="shared" si="7"/>
        <v>0</v>
      </c>
      <c r="AH62" s="617">
        <f t="shared" si="7"/>
        <v>0</v>
      </c>
      <c r="AI62" s="617">
        <f t="shared" si="7"/>
        <v>0</v>
      </c>
      <c r="AJ62" s="617">
        <f>AI62</f>
        <v>0</v>
      </c>
      <c r="AK62" s="617">
        <f>AJ62</f>
        <v>0</v>
      </c>
      <c r="AL62" s="556"/>
    </row>
    <row r="63" spans="2:38" ht="22.5" x14ac:dyDescent="0.2">
      <c r="B63" s="60" t="s">
        <v>495</v>
      </c>
      <c r="C63" s="617"/>
      <c r="D63" s="617">
        <f>'Datu ievade'!B178</f>
        <v>0</v>
      </c>
      <c r="E63" s="617">
        <f>'Datu ievade'!C178</f>
        <v>0</v>
      </c>
      <c r="F63" s="617">
        <f>'Datu ievade'!D178</f>
        <v>0</v>
      </c>
      <c r="G63" s="617">
        <f>'Datu ievade'!E178</f>
        <v>0</v>
      </c>
      <c r="H63" s="617">
        <f>'Datu ievade'!F178</f>
        <v>0</v>
      </c>
      <c r="I63" s="617">
        <f>'Datu ievade'!G178</f>
        <v>0</v>
      </c>
      <c r="J63" s="617">
        <f>'Datu ievade'!H178</f>
        <v>0</v>
      </c>
      <c r="K63" s="617">
        <f>'Datu ievade'!I178</f>
        <v>0</v>
      </c>
      <c r="L63" s="617">
        <f>'Datu ievade'!J178</f>
        <v>0</v>
      </c>
      <c r="M63" s="617">
        <f>'Datu ievade'!K178</f>
        <v>0</v>
      </c>
      <c r="N63" s="617">
        <f>'Datu ievade'!L178</f>
        <v>0</v>
      </c>
      <c r="O63" s="617">
        <f>'Datu ievade'!M178</f>
        <v>0</v>
      </c>
      <c r="P63" s="617">
        <f>'Datu ievade'!N178</f>
        <v>0</v>
      </c>
      <c r="Q63" s="617">
        <f>'Datu ievade'!O178</f>
        <v>0</v>
      </c>
      <c r="R63" s="617">
        <f>'Datu ievade'!P178</f>
        <v>0</v>
      </c>
      <c r="S63" s="617">
        <f>'Datu ievade'!Q178</f>
        <v>0</v>
      </c>
      <c r="T63" s="617">
        <f>'Datu ievade'!R178</f>
        <v>0</v>
      </c>
      <c r="U63" s="617">
        <f>'Datu ievade'!S178</f>
        <v>0</v>
      </c>
      <c r="V63" s="617">
        <f>'Datu ievade'!T178</f>
        <v>0</v>
      </c>
      <c r="W63" s="617">
        <f>'Datu ievade'!U178</f>
        <v>0</v>
      </c>
      <c r="X63" s="617">
        <f>'Datu ievade'!V178</f>
        <v>0</v>
      </c>
      <c r="Y63" s="617">
        <f>'Datu ievade'!W178</f>
        <v>0</v>
      </c>
      <c r="Z63" s="617">
        <f>'Datu ievade'!X178</f>
        <v>0</v>
      </c>
      <c r="AA63" s="617">
        <f>'Datu ievade'!Y178</f>
        <v>0</v>
      </c>
      <c r="AB63" s="617">
        <f>'Datu ievade'!Z178</f>
        <v>0</v>
      </c>
      <c r="AC63" s="617">
        <f>'Datu ievade'!AA178</f>
        <v>0</v>
      </c>
      <c r="AD63" s="617">
        <f>'Datu ievade'!AB178</f>
        <v>0</v>
      </c>
      <c r="AE63" s="617">
        <f>'Datu ievade'!AC178</f>
        <v>0</v>
      </c>
      <c r="AF63" s="617">
        <f>'Datu ievade'!AD178</f>
        <v>0</v>
      </c>
      <c r="AG63" s="617">
        <f>'Datu ievade'!AE178</f>
        <v>0</v>
      </c>
      <c r="AH63" s="617">
        <f>'Datu ievade'!AF178</f>
        <v>0</v>
      </c>
      <c r="AI63" s="617">
        <f>'Datu ievade'!AG178</f>
        <v>0</v>
      </c>
      <c r="AJ63" s="617">
        <f>'Datu ievade'!AH178</f>
        <v>0</v>
      </c>
      <c r="AK63" s="617">
        <f>'Datu ievade'!AI178</f>
        <v>0</v>
      </c>
      <c r="AL63" s="556"/>
    </row>
    <row r="65" spans="2:38" ht="12.75" x14ac:dyDescent="0.2">
      <c r="B65" s="561" t="s">
        <v>47</v>
      </c>
    </row>
    <row r="66" spans="2:38" x14ac:dyDescent="0.2">
      <c r="B66" s="562" t="s">
        <v>267</v>
      </c>
      <c r="C66" s="563">
        <f>'Kopējie pieņēmumi'!E7</f>
        <v>0</v>
      </c>
      <c r="D66" s="563">
        <f>'Kopējie pieņēmumi'!F7</f>
        <v>2.8000000000000001E-2</v>
      </c>
      <c r="E66" s="563">
        <f>'Kopējie pieņēmumi'!G7</f>
        <v>2.8000000000000001E-2</v>
      </c>
      <c r="F66" s="563">
        <f>'Kopējie pieņēmumi'!H7</f>
        <v>2.4E-2</v>
      </c>
      <c r="G66" s="563">
        <f>'Kopējie pieņēmumi'!I7</f>
        <v>2.1000000000000001E-2</v>
      </c>
      <c r="H66" s="563">
        <f>'Kopējie pieņēmumi'!J7</f>
        <v>0.02</v>
      </c>
      <c r="I66" s="563">
        <f>'Kopējie pieņēmumi'!K7</f>
        <v>0.02</v>
      </c>
      <c r="J66" s="563">
        <f>'Kopējie pieņēmumi'!L7</f>
        <v>0.02</v>
      </c>
      <c r="K66" s="563">
        <f>'Kopējie pieņēmumi'!M7</f>
        <v>0.02</v>
      </c>
      <c r="L66" s="563">
        <f>'Kopējie pieņēmumi'!N7</f>
        <v>0.02</v>
      </c>
      <c r="M66" s="563">
        <f>'Kopējie pieņēmumi'!O7</f>
        <v>0.02</v>
      </c>
      <c r="N66" s="563">
        <f>'Kopējie pieņēmumi'!P7</f>
        <v>0.02</v>
      </c>
      <c r="O66" s="563">
        <f>'Kopējie pieņēmumi'!Q7</f>
        <v>0.02</v>
      </c>
      <c r="P66" s="563">
        <f>'Kopējie pieņēmumi'!R7</f>
        <v>0.02</v>
      </c>
      <c r="Q66" s="563">
        <f>'Kopējie pieņēmumi'!S7</f>
        <v>0.02</v>
      </c>
      <c r="R66" s="563">
        <f>'Kopējie pieņēmumi'!T7</f>
        <v>0.02</v>
      </c>
      <c r="S66" s="563">
        <f>'Kopējie pieņēmumi'!U7</f>
        <v>0.02</v>
      </c>
      <c r="T66" s="563">
        <f>'Kopējie pieņēmumi'!V7</f>
        <v>0.02</v>
      </c>
      <c r="U66" s="563">
        <f>'Kopējie pieņēmumi'!W7</f>
        <v>0.02</v>
      </c>
      <c r="V66" s="563">
        <f>'Kopējie pieņēmumi'!X7</f>
        <v>0.02</v>
      </c>
      <c r="W66" s="563">
        <f>'Kopējie pieņēmumi'!Y7</f>
        <v>0.02</v>
      </c>
      <c r="X66" s="563">
        <f>'Kopējie pieņēmumi'!Z7</f>
        <v>0.02</v>
      </c>
      <c r="Y66" s="563">
        <f>'Kopējie pieņēmumi'!AA7</f>
        <v>0.02</v>
      </c>
      <c r="Z66" s="563">
        <f>'Kopējie pieņēmumi'!AB7</f>
        <v>0.02</v>
      </c>
      <c r="AA66" s="563">
        <f>'Kopējie pieņēmumi'!AC7</f>
        <v>0.02</v>
      </c>
      <c r="AB66" s="563">
        <f>'Kopējie pieņēmumi'!AD7</f>
        <v>0.02</v>
      </c>
      <c r="AC66" s="563">
        <f>'Kopējie pieņēmumi'!AE7</f>
        <v>0.02</v>
      </c>
      <c r="AD66" s="563">
        <f>'Kopējie pieņēmumi'!AF7</f>
        <v>0.02</v>
      </c>
      <c r="AE66" s="563">
        <f>'Kopējie pieņēmumi'!AG7</f>
        <v>0.02</v>
      </c>
      <c r="AF66" s="563">
        <f>'Kopējie pieņēmumi'!AH7</f>
        <v>0.02</v>
      </c>
      <c r="AG66" s="563">
        <f>'Kopējie pieņēmumi'!AI7</f>
        <v>0.02</v>
      </c>
      <c r="AH66" s="563">
        <f>'Kopējie pieņēmumi'!AJ7</f>
        <v>0.02</v>
      </c>
      <c r="AI66" s="563">
        <f>'Kopējie pieņēmumi'!AK7</f>
        <v>0.02</v>
      </c>
      <c r="AJ66" s="563">
        <f>'Kopējie pieņēmumi'!AL7</f>
        <v>0.02</v>
      </c>
      <c r="AK66" s="563">
        <f>'Kopējie pieņēmumi'!AM7</f>
        <v>0</v>
      </c>
      <c r="AL66" s="563"/>
    </row>
    <row r="67" spans="2:38" x14ac:dyDescent="0.2">
      <c r="B67" s="562" t="s">
        <v>48</v>
      </c>
      <c r="C67" s="563">
        <f>'Kopējie pieņēmumi'!E8</f>
        <v>1</v>
      </c>
      <c r="D67" s="563">
        <f>'Kopējie pieņēmumi'!F8</f>
        <v>1.03</v>
      </c>
      <c r="E67" s="563">
        <f>'Kopējie pieņēmumi'!G8</f>
        <v>1.06</v>
      </c>
      <c r="F67" s="563">
        <f>'Kopējie pieņēmumi'!H8</f>
        <v>1.0900000000000001</v>
      </c>
      <c r="G67" s="563">
        <f>'Kopējie pieņēmumi'!I8</f>
        <v>1.1100000000000001</v>
      </c>
      <c r="H67" s="563">
        <f>'Kopējie pieņēmumi'!J8</f>
        <v>1.1299999999999999</v>
      </c>
      <c r="I67" s="563">
        <f>'Kopējie pieņēmumi'!K8</f>
        <v>1.1499999999999999</v>
      </c>
      <c r="J67" s="563">
        <f>'Kopējie pieņēmumi'!L8</f>
        <v>1.17</v>
      </c>
      <c r="K67" s="563">
        <f>'Kopējie pieņēmumi'!M8</f>
        <v>1.19</v>
      </c>
      <c r="L67" s="563">
        <f>'Kopējie pieņēmumi'!N8</f>
        <v>1.21</v>
      </c>
      <c r="M67" s="563">
        <f>'Kopējie pieņēmumi'!O8</f>
        <v>1.23</v>
      </c>
      <c r="N67" s="563">
        <f>'Kopējie pieņēmumi'!P8</f>
        <v>1.25</v>
      </c>
      <c r="O67" s="563">
        <f>'Kopējie pieņēmumi'!Q8</f>
        <v>1.28</v>
      </c>
      <c r="P67" s="563">
        <f>'Kopējie pieņēmumi'!R8</f>
        <v>1.31</v>
      </c>
      <c r="Q67" s="563">
        <f>'Kopējie pieņēmumi'!S8</f>
        <v>1.34</v>
      </c>
      <c r="R67" s="563">
        <f>'Kopējie pieņēmumi'!T8</f>
        <v>1.37</v>
      </c>
      <c r="S67" s="563">
        <f>'Kopējie pieņēmumi'!U8</f>
        <v>1.4</v>
      </c>
      <c r="T67" s="563">
        <f>'Kopējie pieņēmumi'!V8</f>
        <v>1.43</v>
      </c>
      <c r="U67" s="563">
        <f>'Kopējie pieņēmumi'!W8</f>
        <v>1.46</v>
      </c>
      <c r="V67" s="563">
        <f>'Kopējie pieņēmumi'!X8</f>
        <v>1.49</v>
      </c>
      <c r="W67" s="563">
        <f>'Kopējie pieņēmumi'!Y8</f>
        <v>1.52</v>
      </c>
      <c r="X67" s="563">
        <f>'Kopējie pieņēmumi'!Z8</f>
        <v>1.55</v>
      </c>
      <c r="Y67" s="563">
        <f>'Kopējie pieņēmumi'!AA8</f>
        <v>1.58</v>
      </c>
      <c r="Z67" s="563">
        <f>'Kopējie pieņēmumi'!AB8</f>
        <v>1.61</v>
      </c>
      <c r="AA67" s="563">
        <f>'Kopējie pieņēmumi'!AC8</f>
        <v>1.64</v>
      </c>
      <c r="AB67" s="563">
        <f>'Kopējie pieņēmumi'!AD8</f>
        <v>1.67</v>
      </c>
      <c r="AC67" s="563">
        <f>'Kopējie pieņēmumi'!AE8</f>
        <v>1.7</v>
      </c>
      <c r="AD67" s="563">
        <f>'Kopējie pieņēmumi'!AF8</f>
        <v>1.73</v>
      </c>
      <c r="AE67" s="563">
        <f>'Kopējie pieņēmumi'!AG8</f>
        <v>1.76</v>
      </c>
      <c r="AF67" s="563">
        <f>'Kopējie pieņēmumi'!AH8</f>
        <v>1.8</v>
      </c>
      <c r="AG67" s="563">
        <f>'Kopējie pieņēmumi'!AI8</f>
        <v>1.84</v>
      </c>
      <c r="AH67" s="563">
        <f>'Kopējie pieņēmumi'!AJ8</f>
        <v>1.88</v>
      </c>
      <c r="AI67" s="563">
        <f>'Kopējie pieņēmumi'!AK8</f>
        <v>1.92</v>
      </c>
      <c r="AJ67" s="563">
        <f>'Kopējie pieņēmumi'!AL8</f>
        <v>1.96</v>
      </c>
      <c r="AK67" s="563">
        <f>'Kopējie pieņēmumi'!AM8</f>
        <v>0</v>
      </c>
      <c r="AL67" s="563"/>
    </row>
    <row r="68" spans="2:38" ht="22.5" x14ac:dyDescent="0.2">
      <c r="B68" s="564" t="s">
        <v>268</v>
      </c>
      <c r="C68" s="563">
        <f>'Kopējie pieņēmumi'!E9</f>
        <v>5.5E-2</v>
      </c>
      <c r="D68" s="563">
        <f>'Kopējie pieņēmumi'!F9</f>
        <v>3.5999999999999997E-2</v>
      </c>
      <c r="E68" s="563">
        <f>'Kopējie pieņēmumi'!G9</f>
        <v>3.3000000000000002E-2</v>
      </c>
      <c r="F68" s="563">
        <f>'Kopējie pieņēmumi'!H9</f>
        <v>2.9000000000000001E-2</v>
      </c>
      <c r="G68" s="563">
        <f>'Kopējie pieņēmumi'!I9</f>
        <v>2.9000000000000001E-2</v>
      </c>
      <c r="H68" s="563">
        <f>'Kopējie pieņēmumi'!J9</f>
        <v>2.1000000000000001E-2</v>
      </c>
      <c r="I68" s="563">
        <f>'Kopējie pieņēmumi'!K9</f>
        <v>2.1000000000000001E-2</v>
      </c>
      <c r="J68" s="563">
        <f>'Kopējie pieņēmumi'!L9</f>
        <v>2.1000000000000001E-2</v>
      </c>
      <c r="K68" s="563">
        <f>'Kopējie pieņēmumi'!M9</f>
        <v>2.1000000000000001E-2</v>
      </c>
      <c r="L68" s="563">
        <f>'Kopējie pieņēmumi'!N9</f>
        <v>2.1000000000000001E-2</v>
      </c>
      <c r="M68" s="563">
        <f>'Kopējie pieņēmumi'!O9</f>
        <v>2.1000000000000001E-2</v>
      </c>
      <c r="N68" s="563">
        <f>'Kopējie pieņēmumi'!P9</f>
        <v>2.1000000000000001E-2</v>
      </c>
      <c r="O68" s="563">
        <f>'Kopējie pieņēmumi'!Q9</f>
        <v>2.1000000000000001E-2</v>
      </c>
      <c r="P68" s="563">
        <f>'Kopējie pieņēmumi'!R9</f>
        <v>2.1000000000000001E-2</v>
      </c>
      <c r="Q68" s="563">
        <f>'Kopējie pieņēmumi'!S9</f>
        <v>2.1000000000000001E-2</v>
      </c>
      <c r="R68" s="563">
        <f>'Kopējie pieņēmumi'!T9</f>
        <v>2.1000000000000001E-2</v>
      </c>
      <c r="S68" s="563">
        <f>'Kopējie pieņēmumi'!U9</f>
        <v>2.1000000000000001E-2</v>
      </c>
      <c r="T68" s="563">
        <f>'Kopējie pieņēmumi'!V9</f>
        <v>2.1000000000000001E-2</v>
      </c>
      <c r="U68" s="563">
        <f>'Kopējie pieņēmumi'!W9</f>
        <v>2.1000000000000001E-2</v>
      </c>
      <c r="V68" s="563">
        <f>'Kopējie pieņēmumi'!X9</f>
        <v>2.1000000000000001E-2</v>
      </c>
      <c r="W68" s="563">
        <f>'Kopējie pieņēmumi'!Y9</f>
        <v>2.1000000000000001E-2</v>
      </c>
      <c r="X68" s="563">
        <f>'Kopējie pieņēmumi'!Z9</f>
        <v>2.1000000000000001E-2</v>
      </c>
      <c r="Y68" s="563">
        <f>'Kopējie pieņēmumi'!AA9</f>
        <v>2.1000000000000001E-2</v>
      </c>
      <c r="Z68" s="563">
        <f>'Kopējie pieņēmumi'!AB9</f>
        <v>2.1000000000000001E-2</v>
      </c>
      <c r="AA68" s="563">
        <f>'Kopējie pieņēmumi'!AC9</f>
        <v>2.1000000000000001E-2</v>
      </c>
      <c r="AB68" s="563">
        <f>'Kopējie pieņēmumi'!AD9</f>
        <v>2.1000000000000001E-2</v>
      </c>
      <c r="AC68" s="563">
        <f>'Kopējie pieņēmumi'!AE9</f>
        <v>2.1000000000000001E-2</v>
      </c>
      <c r="AD68" s="563">
        <f>'Kopējie pieņēmumi'!AF9</f>
        <v>2.1000000000000001E-2</v>
      </c>
      <c r="AE68" s="563">
        <f>'Kopējie pieņēmumi'!AG9</f>
        <v>2.1000000000000001E-2</v>
      </c>
      <c r="AF68" s="563">
        <f>'Kopējie pieņēmumi'!AH9</f>
        <v>2.1000000000000001E-2</v>
      </c>
      <c r="AG68" s="563">
        <f>'Kopējie pieņēmumi'!AI9</f>
        <v>2.1000000000000001E-2</v>
      </c>
      <c r="AH68" s="563">
        <f>'Kopējie pieņēmumi'!AJ9</f>
        <v>2.1000000000000001E-2</v>
      </c>
      <c r="AI68" s="563">
        <f>'Kopējie pieņēmumi'!AK9</f>
        <v>2.1000000000000001E-2</v>
      </c>
      <c r="AJ68" s="563">
        <f>'Kopējie pieņēmumi'!AL9</f>
        <v>2.1000000000000001E-2</v>
      </c>
      <c r="AK68" s="563">
        <f>'Kopējie pieņēmumi'!AM9</f>
        <v>0</v>
      </c>
      <c r="AL68" s="563"/>
    </row>
    <row r="69" spans="2:38" x14ac:dyDescent="0.2">
      <c r="B69" s="562" t="s">
        <v>48</v>
      </c>
      <c r="C69" s="563">
        <f>'Kopējie pieņēmumi'!E10</f>
        <v>1</v>
      </c>
      <c r="D69" s="563">
        <f>'Kopējie pieņēmumi'!F10</f>
        <v>1.04</v>
      </c>
      <c r="E69" s="563">
        <f>'Kopējie pieņēmumi'!G10</f>
        <v>1.07</v>
      </c>
      <c r="F69" s="563">
        <f>'Kopējie pieņēmumi'!H10</f>
        <v>1.1000000000000001</v>
      </c>
      <c r="G69" s="563">
        <f>'Kopējie pieņēmumi'!I10</f>
        <v>1.1299999999999999</v>
      </c>
      <c r="H69" s="563">
        <f>'Kopējie pieņēmumi'!J10</f>
        <v>1.1499999999999999</v>
      </c>
      <c r="I69" s="563">
        <f>'Kopējie pieņēmumi'!K10</f>
        <v>1.17</v>
      </c>
      <c r="J69" s="563">
        <f>'Kopējie pieņēmumi'!L10</f>
        <v>1.19</v>
      </c>
      <c r="K69" s="563">
        <f>'Kopējie pieņēmumi'!M10</f>
        <v>1.21</v>
      </c>
      <c r="L69" s="563">
        <f>'Kopējie pieņēmumi'!N10</f>
        <v>1.24</v>
      </c>
      <c r="M69" s="563">
        <f>'Kopējie pieņēmumi'!O10</f>
        <v>1.27</v>
      </c>
      <c r="N69" s="563">
        <f>'Kopējie pieņēmumi'!P10</f>
        <v>1.3</v>
      </c>
      <c r="O69" s="563">
        <f>'Kopējie pieņēmumi'!Q10</f>
        <v>1.33</v>
      </c>
      <c r="P69" s="563">
        <f>'Kopējie pieņēmumi'!R10</f>
        <v>1.36</v>
      </c>
      <c r="Q69" s="563">
        <f>'Kopējie pieņēmumi'!S10</f>
        <v>1.39</v>
      </c>
      <c r="R69" s="563">
        <f>'Kopējie pieņēmumi'!T10</f>
        <v>1.42</v>
      </c>
      <c r="S69" s="563">
        <f>'Kopējie pieņēmumi'!U10</f>
        <v>1.45</v>
      </c>
      <c r="T69" s="563">
        <f>'Kopējie pieņēmumi'!V10</f>
        <v>1.48</v>
      </c>
      <c r="U69" s="563">
        <f>'Kopējie pieņēmumi'!W10</f>
        <v>1.51</v>
      </c>
      <c r="V69" s="563">
        <f>'Kopējie pieņēmumi'!X10</f>
        <v>1.54</v>
      </c>
      <c r="W69" s="563">
        <f>'Kopējie pieņēmumi'!Y10</f>
        <v>1.57</v>
      </c>
      <c r="X69" s="563">
        <f>'Kopējie pieņēmumi'!Z10</f>
        <v>1.6</v>
      </c>
      <c r="Y69" s="563">
        <f>'Kopējie pieņēmumi'!AA10</f>
        <v>1.63</v>
      </c>
      <c r="Z69" s="563">
        <f>'Kopējie pieņēmumi'!AB10</f>
        <v>1.66</v>
      </c>
      <c r="AA69" s="563">
        <f>'Kopējie pieņēmumi'!AC10</f>
        <v>1.69</v>
      </c>
      <c r="AB69" s="563">
        <f>'Kopējie pieņēmumi'!AD10</f>
        <v>1.73</v>
      </c>
      <c r="AC69" s="563">
        <f>'Kopējie pieņēmumi'!AE10</f>
        <v>1.77</v>
      </c>
      <c r="AD69" s="563">
        <f>'Kopējie pieņēmumi'!AF10</f>
        <v>1.81</v>
      </c>
      <c r="AE69" s="563">
        <f>'Kopējie pieņēmumi'!AG10</f>
        <v>1.85</v>
      </c>
      <c r="AF69" s="563">
        <f>'Kopējie pieņēmumi'!AH10</f>
        <v>1.89</v>
      </c>
      <c r="AG69" s="563">
        <f>'Kopējie pieņēmumi'!AI10</f>
        <v>1.93</v>
      </c>
      <c r="AH69" s="563">
        <f>'Kopējie pieņēmumi'!AJ10</f>
        <v>1.97</v>
      </c>
      <c r="AI69" s="563">
        <f>'Kopējie pieņēmumi'!AK10</f>
        <v>2.0099999999999998</v>
      </c>
      <c r="AJ69" s="563">
        <f>'Kopējie pieņēmumi'!AL10</f>
        <v>2.0499999999999998</v>
      </c>
      <c r="AK69" s="563">
        <f>'Kopējie pieņēmumi'!AM10</f>
        <v>0</v>
      </c>
      <c r="AL69" s="563"/>
    </row>
    <row r="70" spans="2:38" x14ac:dyDescent="0.2">
      <c r="B70" s="564" t="s">
        <v>49</v>
      </c>
      <c r="C70" s="563">
        <f>'Kopējie pieņēmumi'!E11</f>
        <v>-3.3000000000000002E-2</v>
      </c>
      <c r="D70" s="563">
        <f>'Kopējie pieņēmumi'!F11</f>
        <v>0.01</v>
      </c>
      <c r="E70" s="563">
        <f>'Kopējie pieņēmumi'!G11</f>
        <v>0.05</v>
      </c>
      <c r="F70" s="563">
        <f>'Kopējie pieņēmumi'!H11</f>
        <v>4.4999999999999998E-2</v>
      </c>
      <c r="G70" s="563">
        <f>'Kopējie pieņēmumi'!I11</f>
        <v>4.2999999999999997E-2</v>
      </c>
      <c r="H70" s="563">
        <f>'Kopējie pieņēmumi'!J11</f>
        <v>0.02</v>
      </c>
      <c r="I70" s="563">
        <f>'Kopējie pieņēmumi'!K11</f>
        <v>0.02</v>
      </c>
      <c r="J70" s="563">
        <f>'Kopējie pieņēmumi'!L11</f>
        <v>0.02</v>
      </c>
      <c r="K70" s="563">
        <f>'Kopējie pieņēmumi'!M11</f>
        <v>0.02</v>
      </c>
      <c r="L70" s="563">
        <f>'Kopējie pieņēmumi'!N11</f>
        <v>0.02</v>
      </c>
      <c r="M70" s="563">
        <f>'Kopējie pieņēmumi'!O11</f>
        <v>0.02</v>
      </c>
      <c r="N70" s="563">
        <f>'Kopējie pieņēmumi'!P11</f>
        <v>0.02</v>
      </c>
      <c r="O70" s="563">
        <f>'Kopējie pieņēmumi'!Q11</f>
        <v>0.02</v>
      </c>
      <c r="P70" s="563">
        <f>'Kopējie pieņēmumi'!R11</f>
        <v>0.02</v>
      </c>
      <c r="Q70" s="563">
        <f>'Kopējie pieņēmumi'!S11</f>
        <v>0.02</v>
      </c>
      <c r="R70" s="563">
        <f>'Kopējie pieņēmumi'!T11</f>
        <v>0.02</v>
      </c>
      <c r="S70" s="563">
        <f>'Kopējie pieņēmumi'!U11</f>
        <v>0.02</v>
      </c>
      <c r="T70" s="563">
        <f>'Kopējie pieņēmumi'!V11</f>
        <v>0.02</v>
      </c>
      <c r="U70" s="563">
        <f>'Kopējie pieņēmumi'!W11</f>
        <v>0.02</v>
      </c>
      <c r="V70" s="563">
        <f>'Kopējie pieņēmumi'!X11</f>
        <v>0.02</v>
      </c>
      <c r="W70" s="563">
        <f>'Kopējie pieņēmumi'!Y11</f>
        <v>0.02</v>
      </c>
      <c r="X70" s="563">
        <f>'Kopējie pieņēmumi'!Z11</f>
        <v>0.02</v>
      </c>
      <c r="Y70" s="563">
        <f>'Kopējie pieņēmumi'!AA11</f>
        <v>0.02</v>
      </c>
      <c r="Z70" s="563">
        <f>'Kopējie pieņēmumi'!AB11</f>
        <v>0.02</v>
      </c>
      <c r="AA70" s="563">
        <f>'Kopējie pieņēmumi'!AC11</f>
        <v>0.02</v>
      </c>
      <c r="AB70" s="563">
        <f>'Kopējie pieņēmumi'!AD11</f>
        <v>0.02</v>
      </c>
      <c r="AC70" s="563">
        <f>'Kopējie pieņēmumi'!AE11</f>
        <v>0.02</v>
      </c>
      <c r="AD70" s="563">
        <f>'Kopējie pieņēmumi'!AF11</f>
        <v>0.02</v>
      </c>
      <c r="AE70" s="563">
        <f>'Kopējie pieņēmumi'!AG11</f>
        <v>0.02</v>
      </c>
      <c r="AF70" s="563">
        <f>'Kopējie pieņēmumi'!AH11</f>
        <v>0.02</v>
      </c>
      <c r="AG70" s="563">
        <f>'Kopējie pieņēmumi'!AI11</f>
        <v>0.02</v>
      </c>
      <c r="AH70" s="563">
        <f>'Kopējie pieņēmumi'!AJ11</f>
        <v>0.02</v>
      </c>
      <c r="AI70" s="563">
        <f>'Kopējie pieņēmumi'!AK11</f>
        <v>0.02</v>
      </c>
      <c r="AJ70" s="563">
        <f>'Kopējie pieņēmumi'!AL11</f>
        <v>0.02</v>
      </c>
      <c r="AK70" s="563">
        <f>'Kopējie pieņēmumi'!AM11</f>
        <v>0</v>
      </c>
      <c r="AL70" s="563"/>
    </row>
    <row r="71" spans="2:38" x14ac:dyDescent="0.2">
      <c r="B71" s="562" t="s">
        <v>48</v>
      </c>
      <c r="C71" s="563">
        <f>'Kopējie pieņēmumi'!E12</f>
        <v>1</v>
      </c>
      <c r="D71" s="563">
        <f>'Kopējie pieņēmumi'!F12</f>
        <v>1.01</v>
      </c>
      <c r="E71" s="563">
        <f>'Kopējie pieņēmumi'!G12</f>
        <v>1.06</v>
      </c>
      <c r="F71" s="563">
        <f>'Kopējie pieņēmumi'!H12</f>
        <v>1.1100000000000001</v>
      </c>
      <c r="G71" s="563">
        <f>'Kopējie pieņēmumi'!I12</f>
        <v>1.1599999999999999</v>
      </c>
      <c r="H71" s="563">
        <f>'Kopējie pieņēmumi'!J12</f>
        <v>1.18</v>
      </c>
      <c r="I71" s="563">
        <f>'Kopējie pieņēmumi'!K12</f>
        <v>1.2</v>
      </c>
      <c r="J71" s="563">
        <f>'Kopējie pieņēmumi'!L12</f>
        <v>1.22</v>
      </c>
      <c r="K71" s="563">
        <f>'Kopējie pieņēmumi'!M12</f>
        <v>1.24</v>
      </c>
      <c r="L71" s="563">
        <f>'Kopējie pieņēmumi'!N12</f>
        <v>1.26</v>
      </c>
      <c r="M71" s="563">
        <f>'Kopējie pieņēmumi'!O12</f>
        <v>1.29</v>
      </c>
      <c r="N71" s="563">
        <f>'Kopējie pieņēmumi'!P12</f>
        <v>1.32</v>
      </c>
      <c r="O71" s="563">
        <f>'Kopējie pieņēmumi'!Q12</f>
        <v>1.35</v>
      </c>
      <c r="P71" s="563">
        <f>'Kopējie pieņēmumi'!R12</f>
        <v>1.38</v>
      </c>
      <c r="Q71" s="563">
        <f>'Kopējie pieņēmumi'!S12</f>
        <v>1.41</v>
      </c>
      <c r="R71" s="563">
        <f>'Kopējie pieņēmumi'!T12</f>
        <v>1.44</v>
      </c>
      <c r="S71" s="563">
        <f>'Kopējie pieņēmumi'!U12</f>
        <v>1.47</v>
      </c>
      <c r="T71" s="563">
        <f>'Kopējie pieņēmumi'!V12</f>
        <v>1.5</v>
      </c>
      <c r="U71" s="563">
        <f>'Kopējie pieņēmumi'!W12</f>
        <v>1.53</v>
      </c>
      <c r="V71" s="563">
        <f>'Kopējie pieņēmumi'!X12</f>
        <v>1.56</v>
      </c>
      <c r="W71" s="563">
        <f>'Kopējie pieņēmumi'!Y12</f>
        <v>1.59</v>
      </c>
      <c r="X71" s="563">
        <f>'Kopējie pieņēmumi'!Z12</f>
        <v>1.62</v>
      </c>
      <c r="Y71" s="563">
        <f>'Kopējie pieņēmumi'!AA12</f>
        <v>1.65</v>
      </c>
      <c r="Z71" s="563">
        <f>'Kopējie pieņēmumi'!AB12</f>
        <v>1.68</v>
      </c>
      <c r="AA71" s="563">
        <f>'Kopējie pieņēmumi'!AC12</f>
        <v>1.71</v>
      </c>
      <c r="AB71" s="563">
        <f>'Kopējie pieņēmumi'!AD12</f>
        <v>1.74</v>
      </c>
      <c r="AC71" s="563">
        <f>'Kopējie pieņēmumi'!AE12</f>
        <v>1.77</v>
      </c>
      <c r="AD71" s="563">
        <f>'Kopējie pieņēmumi'!AF12</f>
        <v>1.81</v>
      </c>
      <c r="AE71" s="563">
        <f>'Kopējie pieņēmumi'!AG12</f>
        <v>1.85</v>
      </c>
      <c r="AF71" s="563">
        <f>'Kopējie pieņēmumi'!AH12</f>
        <v>1.89</v>
      </c>
      <c r="AG71" s="563">
        <f>'Kopējie pieņēmumi'!AI12</f>
        <v>1.93</v>
      </c>
      <c r="AH71" s="563">
        <f>'Kopējie pieņēmumi'!AJ12</f>
        <v>1.97</v>
      </c>
      <c r="AI71" s="563">
        <f>'Kopējie pieņēmumi'!AK12</f>
        <v>2.0099999999999998</v>
      </c>
      <c r="AJ71" s="563">
        <f>'Kopējie pieņēmumi'!AL12</f>
        <v>2.0499999999999998</v>
      </c>
      <c r="AK71" s="563">
        <f>'Kopējie pieņēmumi'!AM12</f>
        <v>0</v>
      </c>
      <c r="AL71" s="563"/>
    </row>
    <row r="73" spans="2:38" ht="22.5" x14ac:dyDescent="0.2">
      <c r="B73" s="60" t="s">
        <v>501</v>
      </c>
      <c r="C73" s="617">
        <v>0</v>
      </c>
      <c r="D73" s="617">
        <f>'Datu ievade'!B154</f>
        <v>0</v>
      </c>
      <c r="E73" s="617">
        <f>'Datu ievade'!C154</f>
        <v>0</v>
      </c>
      <c r="F73" s="617">
        <f>'Datu ievade'!D154</f>
        <v>0</v>
      </c>
      <c r="G73" s="617">
        <f>'Datu ievade'!E154</f>
        <v>0</v>
      </c>
      <c r="H73" s="617">
        <f>'Datu ievade'!F154</f>
        <v>0</v>
      </c>
      <c r="I73" s="617">
        <f>'Datu ievade'!G154</f>
        <v>0</v>
      </c>
      <c r="J73" s="617">
        <f>'Datu ievade'!H154</f>
        <v>0</v>
      </c>
      <c r="K73" s="617">
        <f>'Datu ievade'!I154</f>
        <v>0</v>
      </c>
      <c r="L73" s="617">
        <f>'Datu ievade'!J154</f>
        <v>0</v>
      </c>
      <c r="M73" s="617">
        <f>'Datu ievade'!K154</f>
        <v>0</v>
      </c>
      <c r="N73" s="617">
        <f>'Datu ievade'!L154</f>
        <v>0</v>
      </c>
      <c r="O73" s="617">
        <f>'Datu ievade'!M154</f>
        <v>0</v>
      </c>
      <c r="P73" s="617">
        <f>'Datu ievade'!N154</f>
        <v>0</v>
      </c>
      <c r="Q73" s="617">
        <f>'Datu ievade'!O154</f>
        <v>0</v>
      </c>
      <c r="R73" s="617">
        <f>'Datu ievade'!P154</f>
        <v>0</v>
      </c>
      <c r="S73" s="617">
        <f>'Datu ievade'!Q154</f>
        <v>0</v>
      </c>
      <c r="T73" s="617">
        <f>'Datu ievade'!R154</f>
        <v>0</v>
      </c>
      <c r="U73" s="617">
        <f>'Datu ievade'!S154</f>
        <v>0</v>
      </c>
      <c r="V73" s="617">
        <f>'Datu ievade'!T154</f>
        <v>0</v>
      </c>
      <c r="W73" s="617">
        <f>'Datu ievade'!U154</f>
        <v>0</v>
      </c>
      <c r="X73" s="617">
        <f>'Datu ievade'!V154</f>
        <v>0</v>
      </c>
      <c r="Y73" s="617">
        <f>'Datu ievade'!W154</f>
        <v>0</v>
      </c>
      <c r="Z73" s="617">
        <f>'Datu ievade'!X154</f>
        <v>0</v>
      </c>
      <c r="AA73" s="617">
        <f>'Datu ievade'!Y154</f>
        <v>0</v>
      </c>
      <c r="AB73" s="617">
        <f>'Datu ievade'!Z154</f>
        <v>0</v>
      </c>
      <c r="AC73" s="617">
        <f>'Datu ievade'!AA154</f>
        <v>0</v>
      </c>
      <c r="AD73" s="617">
        <f>'Datu ievade'!AB154</f>
        <v>0</v>
      </c>
      <c r="AE73" s="617">
        <f>'Datu ievade'!AC154</f>
        <v>0</v>
      </c>
      <c r="AF73" s="617">
        <f>'Datu ievade'!AD154</f>
        <v>0</v>
      </c>
      <c r="AG73" s="617">
        <f>'Datu ievade'!AE154</f>
        <v>0</v>
      </c>
      <c r="AH73" s="617">
        <f>'Datu ievade'!AF154</f>
        <v>0</v>
      </c>
      <c r="AI73" s="617">
        <f>'Datu ievade'!AG154</f>
        <v>0</v>
      </c>
      <c r="AJ73" s="617">
        <f>'Datu ievade'!AH154</f>
        <v>0</v>
      </c>
      <c r="AK73" s="617">
        <f>'Datu ievade'!AI154</f>
        <v>0</v>
      </c>
    </row>
    <row r="74" spans="2:38" x14ac:dyDescent="0.2">
      <c r="B74" s="58" t="s">
        <v>414</v>
      </c>
      <c r="C74" s="617">
        <v>0</v>
      </c>
      <c r="D74" s="617">
        <f>IF(OR(D2&lt;'Datu ievade'!$B$15,NOT(SUM($C$74:C74)&lt;SUM($C$73:C73))),0,SUM($C$73:$AI$73)/'Datu ievade'!B156)</f>
        <v>0</v>
      </c>
      <c r="E74" s="617">
        <f>IF(OR(E2&lt;'Datu ievade'!$B$15,NOT(SUM($C$74:D74)&lt;SUM($C$73:D73))),0,SUM($C$73:$AI$73)/'Datu ievade'!$B$156)</f>
        <v>0</v>
      </c>
      <c r="F74" s="617">
        <f>IF(OR(F2&lt;'Datu ievade'!$B$15,NOT(SUM($C$74:E74)&lt;SUM($C$73:E73))),0,SUM($C$73:$AI$73)/'Datu ievade'!$B$156)</f>
        <v>0</v>
      </c>
      <c r="G74" s="617">
        <f>IF(OR(G2&lt;'Datu ievade'!$B$15,NOT(SUM($C$74:F74)&lt;SUM($C$73:F73))),0,SUM($C$73:$AI$73)/'Datu ievade'!$B$156)</f>
        <v>0</v>
      </c>
      <c r="H74" s="617">
        <f>IF(OR(H2&lt;'Datu ievade'!$B$15,NOT(SUM($C$74:G74)&lt;SUM($C$73:G73))),0,SUM($C$73:$AI$73)/'Datu ievade'!$B$156)</f>
        <v>0</v>
      </c>
      <c r="I74" s="617">
        <f>IF(OR(I2&lt;'Datu ievade'!$B$15,NOT(SUM($C$74:H74)&lt;SUM($C$73:H73))),0,SUM($C$73:$AI$73)/'Datu ievade'!$B$156)</f>
        <v>0</v>
      </c>
      <c r="J74" s="617">
        <f>IF(OR(J2&lt;'Datu ievade'!$B$15,NOT(SUM($C$74:I74)&lt;SUM($C$73:I73))),0,SUM($C$73:$AI$73)/'Datu ievade'!$B$156)</f>
        <v>0</v>
      </c>
      <c r="K74" s="617">
        <f>IF(OR(K2&lt;'Datu ievade'!$B$15,NOT(SUM($C$74:J74)&lt;SUM($C$73:J73))),0,SUM($C$73:$AI$73)/'Datu ievade'!$B$156)</f>
        <v>0</v>
      </c>
      <c r="L74" s="617">
        <f>IF(OR(L2&lt;'Datu ievade'!$B$15,NOT(SUM($C$74:K74)&lt;SUM($C$73:K73))),0,SUM($C$73:$AI$73)/'Datu ievade'!$B$156)</f>
        <v>0</v>
      </c>
      <c r="M74" s="617">
        <f>IF(OR(M2&lt;'Datu ievade'!$B$15,NOT(SUM($C$74:L74)&lt;SUM($C$73:L73))),0,SUM($C$73:$AI$73)/'Datu ievade'!$B$156)</f>
        <v>0</v>
      </c>
      <c r="N74" s="617">
        <f>IF(OR(N2&lt;'Datu ievade'!$B$15,NOT(SUM($C$74:M74)&lt;SUM($C$73:M73))),0,SUM($C$73:$AI$73)/'Datu ievade'!$B$156)</f>
        <v>0</v>
      </c>
      <c r="O74" s="617">
        <f>IF(OR(O2&lt;'Datu ievade'!$B$15,NOT(SUM($C$74:N74)&lt;SUM($C$73:N73))),0,SUM($C$73:$AI$73)/'Datu ievade'!$B$156)</f>
        <v>0</v>
      </c>
      <c r="P74" s="617">
        <f>IF(OR(P2&lt;'Datu ievade'!$B$15,NOT(SUM($C$74:O74)&lt;SUM($C$73:O73))),0,SUM($C$73:$AI$73)/'Datu ievade'!$B$156)</f>
        <v>0</v>
      </c>
      <c r="Q74" s="617">
        <f>IF(OR(Q2&lt;'Datu ievade'!$B$15,NOT(SUM($C$74:P74)&lt;SUM($C$73:P73))),0,SUM($C$73:$AI$73)/'Datu ievade'!$B$156)</f>
        <v>0</v>
      </c>
      <c r="R74" s="617">
        <f>IF(OR(R2&lt;'Datu ievade'!$B$15,NOT(SUM($C$74:Q74)&lt;SUM($C$73:Q73))),0,SUM($C$73:$AI$73)/'Datu ievade'!$B$156)</f>
        <v>0</v>
      </c>
      <c r="S74" s="617">
        <f>IF(OR(S2&lt;'Datu ievade'!$B$15,NOT(SUM($C$74:R74)&lt;SUM($C$73:R73))),0,SUM($C$73:$AI$73)/'Datu ievade'!$B$156)</f>
        <v>0</v>
      </c>
      <c r="T74" s="617">
        <f>IF(OR(T2&lt;'Datu ievade'!$B$15,NOT(SUM($C$74:S74)&lt;SUM($C$73:S73))),0,SUM($C$73:$AI$73)/'Datu ievade'!$B$156)</f>
        <v>0</v>
      </c>
      <c r="U74" s="617">
        <f>IF(OR(U2&lt;'Datu ievade'!$B$15,NOT(SUM($C$74:T74)&lt;SUM($C$73:T73))),0,SUM($C$73:$AI$73)/'Datu ievade'!$B$156)</f>
        <v>0</v>
      </c>
      <c r="V74" s="617">
        <f>IF(OR(V2&lt;'Datu ievade'!$B$15,NOT(SUM($C$74:U74)&lt;SUM($C$73:U73))),0,SUM($C$73:$AI$73)/'Datu ievade'!$B$156)</f>
        <v>0</v>
      </c>
      <c r="W74" s="617">
        <f>IF(OR(W2&lt;'Datu ievade'!$B$15,NOT(SUM($C$74:V74)&lt;SUM($C$73:V73))),0,SUM($C$73:$AI$73)/'Datu ievade'!$B$156)</f>
        <v>0</v>
      </c>
      <c r="X74" s="617">
        <f>IF(OR(X2&lt;'Datu ievade'!$B$15,NOT(SUM($C$74:W74)&lt;SUM($C$73:W73))),0,SUM($C$73:$AI$73)/'Datu ievade'!$B$156)</f>
        <v>0</v>
      </c>
      <c r="Y74" s="617">
        <f>IF(OR(Y2&lt;'Datu ievade'!$B$15,NOT(SUM($C$74:X74)&lt;SUM($C$73:X73))),0,SUM($C$73:$AI$73)/'Datu ievade'!$B$156)</f>
        <v>0</v>
      </c>
      <c r="Z74" s="617">
        <f>IF(OR(Z2&lt;'Datu ievade'!$B$15,NOT(SUM($C$74:Y74)&lt;SUM($C$73:Y73))),0,SUM($C$73:$AI$73)/'Datu ievade'!$B$156)</f>
        <v>0</v>
      </c>
      <c r="AA74" s="617">
        <f>IF(OR(AA2&lt;'Datu ievade'!$B$15,NOT(SUM($C$74:Z74)&lt;SUM($C$73:Z73))),0,SUM($C$73:$AI$73)/'Datu ievade'!$B$156)</f>
        <v>0</v>
      </c>
      <c r="AB74" s="617">
        <f>IF(OR(AB2&lt;'Datu ievade'!$B$15,NOT(SUM($C$74:AA74)&lt;SUM($C$73:AA73))),0,SUM($C$73:$AI$73)/'Datu ievade'!$B$156)</f>
        <v>0</v>
      </c>
      <c r="AC74" s="617">
        <f>IF(OR(AC2&lt;'Datu ievade'!$B$15,NOT(SUM($C$74:AB74)&lt;SUM($C$73:AB73))),0,SUM($C$73:$AI$73)/'Datu ievade'!$B$156)</f>
        <v>0</v>
      </c>
      <c r="AD74" s="617">
        <f>IF(OR(AD2&lt;'Datu ievade'!$B$15,NOT(SUM($C$74:AC74)&lt;SUM($C$73:AC73))),0,SUM($C$73:$AI$73)/'Datu ievade'!$B$156)</f>
        <v>0</v>
      </c>
      <c r="AE74" s="617">
        <f>IF(OR(AE2&lt;'Datu ievade'!$B$15,NOT(SUM($C$74:AD74)&lt;SUM($C$73:AD73))),0,SUM($C$73:$AI$73)/'Datu ievade'!$B$156)</f>
        <v>0</v>
      </c>
      <c r="AF74" s="617">
        <f>IF(OR(AF2&lt;'Datu ievade'!$B$15,NOT(SUM($C$74:AE74)&lt;SUM($C$73:AE73))),0,SUM($C$73:$AI$73)/'Datu ievade'!$B$156)</f>
        <v>0</v>
      </c>
      <c r="AG74" s="617">
        <f>IF(OR(AG2&lt;'Datu ievade'!$B$15,NOT(SUM($C$74:AF74)&lt;SUM($C$73:AF73))),0,SUM($C$73:$AI$73)/'Datu ievade'!$B$156)</f>
        <v>0</v>
      </c>
      <c r="AH74" s="617">
        <f>IF(OR(AH2&lt;'Datu ievade'!$B$15,NOT(SUM($C$74:AG74)&lt;SUM($C$73:AG73))),0,SUM($C$73:$AI$73)/'Datu ievade'!$B$156)</f>
        <v>0</v>
      </c>
      <c r="AI74" s="617">
        <f>IF(OR(AI2&lt;'Datu ievade'!$B$15,NOT(SUM($C$74:AH74)&lt;SUM($C$73:AH73))),0,SUM($C$73:$AI$73)/'Datu ievade'!$B$156)</f>
        <v>0</v>
      </c>
      <c r="AJ74" s="617">
        <f>IF(OR(AJ2&lt;'Datu ievade'!$B$15,NOT(SUM($C$74:AI74)&lt;SUM($C$73:AI73))),0,SUM($C$73:$AI$73)/'Datu ievade'!$B$156)</f>
        <v>0</v>
      </c>
      <c r="AK74" s="617">
        <f>IF(OR(AK2&lt;'Datu ievade'!$B$15,NOT(SUM($C$74:AJ74)&lt;SUM($C$73:AJ73))),0,SUM($C$73:$AI$73)/'Datu ievade'!$B$156)</f>
        <v>0</v>
      </c>
    </row>
    <row r="75" spans="2:38" x14ac:dyDescent="0.2">
      <c r="B75" s="58" t="s">
        <v>502</v>
      </c>
      <c r="C75" s="617">
        <v>0</v>
      </c>
      <c r="D75" s="617">
        <f>C75+D73-D74</f>
        <v>0</v>
      </c>
      <c r="E75" s="617">
        <f t="shared" ref="E75:AK75" si="8">D75+E73-E74</f>
        <v>0</v>
      </c>
      <c r="F75" s="617">
        <f t="shared" si="8"/>
        <v>0</v>
      </c>
      <c r="G75" s="617">
        <f t="shared" si="8"/>
        <v>0</v>
      </c>
      <c r="H75" s="617">
        <f t="shared" si="8"/>
        <v>0</v>
      </c>
      <c r="I75" s="617">
        <f t="shared" si="8"/>
        <v>0</v>
      </c>
      <c r="J75" s="617">
        <f t="shared" si="8"/>
        <v>0</v>
      </c>
      <c r="K75" s="617">
        <f t="shared" si="8"/>
        <v>0</v>
      </c>
      <c r="L75" s="617">
        <f t="shared" si="8"/>
        <v>0</v>
      </c>
      <c r="M75" s="617">
        <f t="shared" si="8"/>
        <v>0</v>
      </c>
      <c r="N75" s="617">
        <f t="shared" si="8"/>
        <v>0</v>
      </c>
      <c r="O75" s="617">
        <f t="shared" si="8"/>
        <v>0</v>
      </c>
      <c r="P75" s="617">
        <f t="shared" si="8"/>
        <v>0</v>
      </c>
      <c r="Q75" s="617">
        <f t="shared" si="8"/>
        <v>0</v>
      </c>
      <c r="R75" s="617">
        <f t="shared" si="8"/>
        <v>0</v>
      </c>
      <c r="S75" s="617">
        <f t="shared" si="8"/>
        <v>0</v>
      </c>
      <c r="T75" s="617">
        <f t="shared" si="8"/>
        <v>0</v>
      </c>
      <c r="U75" s="617">
        <f t="shared" si="8"/>
        <v>0</v>
      </c>
      <c r="V75" s="617">
        <f t="shared" si="8"/>
        <v>0</v>
      </c>
      <c r="W75" s="617">
        <f t="shared" si="8"/>
        <v>0</v>
      </c>
      <c r="X75" s="617">
        <f t="shared" si="8"/>
        <v>0</v>
      </c>
      <c r="Y75" s="617">
        <f t="shared" si="8"/>
        <v>0</v>
      </c>
      <c r="Z75" s="617">
        <f t="shared" si="8"/>
        <v>0</v>
      </c>
      <c r="AA75" s="617">
        <f t="shared" si="8"/>
        <v>0</v>
      </c>
      <c r="AB75" s="617">
        <f t="shared" si="8"/>
        <v>0</v>
      </c>
      <c r="AC75" s="617">
        <f t="shared" si="8"/>
        <v>0</v>
      </c>
      <c r="AD75" s="617">
        <f t="shared" si="8"/>
        <v>0</v>
      </c>
      <c r="AE75" s="617">
        <f t="shared" si="8"/>
        <v>0</v>
      </c>
      <c r="AF75" s="617">
        <f t="shared" si="8"/>
        <v>0</v>
      </c>
      <c r="AG75" s="617">
        <f t="shared" si="8"/>
        <v>0</v>
      </c>
      <c r="AH75" s="617">
        <f t="shared" si="8"/>
        <v>0</v>
      </c>
      <c r="AI75" s="617">
        <f t="shared" si="8"/>
        <v>0</v>
      </c>
      <c r="AJ75" s="617">
        <f t="shared" si="8"/>
        <v>0</v>
      </c>
      <c r="AK75" s="617">
        <f t="shared" si="8"/>
        <v>0</v>
      </c>
    </row>
    <row r="76" spans="2:38" x14ac:dyDescent="0.2">
      <c r="B76" s="58" t="s">
        <v>374</v>
      </c>
      <c r="C76" s="617">
        <v>0</v>
      </c>
      <c r="D76" s="617">
        <f>C75*'Datu ievade'!$B$155</f>
        <v>0</v>
      </c>
      <c r="E76" s="617">
        <f>D75*'Datu ievade'!$B$155</f>
        <v>0</v>
      </c>
      <c r="F76" s="617">
        <f>E75*'Datu ievade'!$B$155</f>
        <v>0</v>
      </c>
      <c r="G76" s="617">
        <f>F75*'Datu ievade'!$B$155</f>
        <v>0</v>
      </c>
      <c r="H76" s="617">
        <f>G75*'Datu ievade'!$B$155</f>
        <v>0</v>
      </c>
      <c r="I76" s="617">
        <f>H75*'Datu ievade'!$B$155</f>
        <v>0</v>
      </c>
      <c r="J76" s="617">
        <f>I75*'Datu ievade'!$B$155</f>
        <v>0</v>
      </c>
      <c r="K76" s="617">
        <f>J75*'Datu ievade'!$B$155</f>
        <v>0</v>
      </c>
      <c r="L76" s="617">
        <f>K75*'Datu ievade'!$B$155</f>
        <v>0</v>
      </c>
      <c r="M76" s="617">
        <f>L75*'Datu ievade'!$B$155</f>
        <v>0</v>
      </c>
      <c r="N76" s="617">
        <f>M75*'Datu ievade'!$B$155</f>
        <v>0</v>
      </c>
      <c r="O76" s="617">
        <f>N75*'Datu ievade'!$B$155</f>
        <v>0</v>
      </c>
      <c r="P76" s="617">
        <f>O75*'Datu ievade'!$B$155</f>
        <v>0</v>
      </c>
      <c r="Q76" s="617">
        <f>P75*'Datu ievade'!$B$155</f>
        <v>0</v>
      </c>
      <c r="R76" s="617">
        <f>Q75*'Datu ievade'!$B$155</f>
        <v>0</v>
      </c>
      <c r="S76" s="617">
        <f>R75*'Datu ievade'!$B$155</f>
        <v>0</v>
      </c>
      <c r="T76" s="617">
        <f>S75*'Datu ievade'!$B$155</f>
        <v>0</v>
      </c>
      <c r="U76" s="617">
        <f>T75*'Datu ievade'!$B$155</f>
        <v>0</v>
      </c>
      <c r="V76" s="617">
        <f>U75*'Datu ievade'!$B$155</f>
        <v>0</v>
      </c>
      <c r="W76" s="617">
        <f>V75*'Datu ievade'!$B$155</f>
        <v>0</v>
      </c>
      <c r="X76" s="617">
        <f>W75*'Datu ievade'!$B$155</f>
        <v>0</v>
      </c>
      <c r="Y76" s="617">
        <f>X75*'Datu ievade'!$B$155</f>
        <v>0</v>
      </c>
      <c r="Z76" s="617">
        <f>Y75*'Datu ievade'!$B$155</f>
        <v>0</v>
      </c>
      <c r="AA76" s="617">
        <f>Z75*'Datu ievade'!$B$155</f>
        <v>0</v>
      </c>
      <c r="AB76" s="617">
        <f>AA75*'Datu ievade'!$B$155</f>
        <v>0</v>
      </c>
      <c r="AC76" s="617">
        <f>AB75*'Datu ievade'!$B$155</f>
        <v>0</v>
      </c>
      <c r="AD76" s="617">
        <f>AC75*'Datu ievade'!$B$155</f>
        <v>0</v>
      </c>
      <c r="AE76" s="617">
        <f>AD75*'Datu ievade'!$B$155</f>
        <v>0</v>
      </c>
      <c r="AF76" s="617">
        <f>AE75*'Datu ievade'!$B$155</f>
        <v>0</v>
      </c>
      <c r="AG76" s="617">
        <f>AF75*'Datu ievade'!$B$155</f>
        <v>0</v>
      </c>
      <c r="AH76" s="617">
        <f>AG75*'Datu ievade'!$B$155</f>
        <v>0</v>
      </c>
      <c r="AI76" s="617">
        <f>AH75*'Datu ievade'!$B$155</f>
        <v>0</v>
      </c>
      <c r="AJ76" s="617">
        <f>AI75*'Datu ievade'!$B$155</f>
        <v>0</v>
      </c>
      <c r="AK76" s="617">
        <f>AJ75*'Datu ievade'!$B$155</f>
        <v>0</v>
      </c>
    </row>
  </sheetData>
  <sheetProtection algorithmName="SHA-512" hashValue="ubNzn0USqoSQ4BbhXoLrzHsMlHegdsXXOrcHwEe8IoHOCmYhP1Skhhuu5vWM9GyorZjIOYFyFLHZ+JX11KSa1w==" saltValue="pBoI8IYqQMCoiHuu4Y21Fg==" spinCount="100000" sheet="1" objects="1" scenarios="1" formatCells="0" formatColumns="0" formatRows="0"/>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outlinePr summaryBelow="0"/>
  </sheetPr>
  <dimension ref="A1:DA67"/>
  <sheetViews>
    <sheetView zoomScale="85" zoomScaleNormal="85" workbookViewId="0">
      <pane xSplit="7" topLeftCell="H1" activePane="topRight" state="frozen"/>
      <selection activeCell="A4" sqref="A4"/>
      <selection pane="topRight" activeCell="O36" sqref="O36"/>
    </sheetView>
  </sheetViews>
  <sheetFormatPr defaultRowHeight="12.75" outlineLevelCol="2" x14ac:dyDescent="0.2"/>
  <cols>
    <col min="1" max="1" width="47.7109375" style="389" customWidth="1"/>
    <col min="2" max="2" width="18" style="389" customWidth="1"/>
    <col min="3" max="3" width="16" style="389" customWidth="1"/>
    <col min="4" max="4" width="13" style="389" hidden="1" customWidth="1"/>
    <col min="5" max="5" width="8.140625" style="389" hidden="1" customWidth="1"/>
    <col min="6" max="6" width="11.5703125" style="389" hidden="1" customWidth="1"/>
    <col min="7" max="7" width="8.140625" style="389" hidden="1" customWidth="1"/>
    <col min="8" max="8" width="10.42578125" style="389" customWidth="1" outlineLevel="1"/>
    <col min="9" max="9" width="7.28515625" style="389" customWidth="1" outlineLevel="1"/>
    <col min="10" max="10" width="8.85546875" style="389" customWidth="1" outlineLevel="1"/>
    <col min="11" max="11" width="8.42578125" style="542" customWidth="1" outlineLevel="1"/>
    <col min="12" max="12" width="9.5703125" style="389" customWidth="1" outlineLevel="1"/>
    <col min="13" max="13" width="9" style="389" customWidth="1" outlineLevel="1"/>
    <col min="14" max="14" width="12.28515625" style="389" customWidth="1" outlineLevel="1"/>
    <col min="15" max="15" width="10.42578125" style="389" customWidth="1" outlineLevel="1"/>
    <col min="16" max="16" width="11.5703125" style="389" customWidth="1" outlineLevel="1"/>
    <col min="17" max="17" width="11.42578125" style="389" customWidth="1" outlineLevel="1"/>
    <col min="18" max="18" width="11.85546875" style="389" customWidth="1" outlineLevel="1"/>
    <col min="19" max="19" width="12.5703125" style="389" customWidth="1" outlineLevel="1"/>
    <col min="20" max="20" width="10.85546875" style="389" bestFit="1" customWidth="1"/>
    <col min="21" max="21" width="12.85546875" style="389" customWidth="1" outlineLevel="1"/>
    <col min="22" max="22" width="11.28515625" style="542" customWidth="1" outlineLevel="1"/>
    <col min="23" max="23" width="10.7109375" style="389" customWidth="1" outlineLevel="1"/>
    <col min="24" max="24" width="11" style="389" customWidth="1" outlineLevel="1"/>
    <col min="25" max="25" width="10.7109375" style="389" customWidth="1" outlineLevel="1"/>
    <col min="26" max="26" width="12.5703125" style="389" customWidth="1" outlineLevel="1"/>
    <col min="27" max="27" width="11.85546875" style="389" customWidth="1" outlineLevel="1"/>
    <col min="28" max="28" width="11.28515625" style="389" customWidth="1" outlineLevel="1"/>
    <col min="29" max="29" width="10.42578125" style="389" customWidth="1" outlineLevel="1"/>
    <col min="30" max="30" width="11.42578125" style="389" customWidth="1" outlineLevel="1"/>
    <col min="31" max="31" width="11.85546875" style="389" customWidth="1" outlineLevel="1"/>
    <col min="32" max="32" width="12.5703125" style="389" customWidth="1" outlineLevel="1"/>
    <col min="33" max="33" width="11.5703125" style="389" bestFit="1" customWidth="1"/>
    <col min="34" max="34" width="12.140625" style="389" customWidth="1" outlineLevel="1"/>
    <col min="35" max="35" width="12.140625" style="542" customWidth="1" outlineLevel="1"/>
    <col min="36" max="39" width="12.140625" style="389" customWidth="1" outlineLevel="1"/>
    <col min="40" max="40" width="14.140625" style="389" customWidth="1" outlineLevel="1"/>
    <col min="41" max="41" width="13.5703125" style="389" customWidth="1" outlineLevel="1"/>
    <col min="42" max="42" width="12.140625" style="389" customWidth="1" outlineLevel="1"/>
    <col min="43" max="43" width="12.5703125" style="389" customWidth="1" outlineLevel="1"/>
    <col min="44" max="45" width="12.140625" style="389" customWidth="1" outlineLevel="1"/>
    <col min="46" max="46" width="12.140625" style="389" customWidth="1"/>
    <col min="47" max="58" width="12.140625" style="389" customWidth="1" outlineLevel="1"/>
    <col min="59" max="59" width="12.140625" style="389" customWidth="1"/>
    <col min="60" max="71" width="12.140625" style="389" customWidth="1" outlineLevel="2"/>
    <col min="72" max="72" width="12.140625" style="389" customWidth="1"/>
    <col min="73" max="84" width="12.140625" style="389" customWidth="1" outlineLevel="1"/>
    <col min="85" max="85" width="12.140625" style="389" customWidth="1"/>
    <col min="86" max="95" width="11.5703125" style="389" customWidth="1" outlineLevel="1"/>
    <col min="96" max="96" width="10.42578125" style="389" customWidth="1" outlineLevel="1"/>
    <col min="97" max="97" width="11.5703125" style="389" customWidth="1" outlineLevel="1"/>
    <col min="98" max="98" width="11.5703125" style="389" customWidth="1"/>
    <col min="99" max="99" width="6" style="389" customWidth="1"/>
    <col min="100" max="100" width="13.7109375" style="389" customWidth="1"/>
    <col min="101" max="101" width="13.85546875" style="389" customWidth="1"/>
    <col min="102" max="102" width="27" style="389" customWidth="1"/>
    <col min="103" max="16384" width="9.140625" style="389"/>
  </cols>
  <sheetData>
    <row r="1" spans="1:105" s="378" customFormat="1" ht="31.5" hidden="1" customHeight="1" x14ac:dyDescent="0.25">
      <c r="A1" s="1028"/>
      <c r="B1" s="1028"/>
      <c r="D1" s="379"/>
      <c r="E1" s="380"/>
      <c r="F1" s="380"/>
      <c r="G1" s="380"/>
      <c r="H1" s="381"/>
      <c r="I1" s="381"/>
      <c r="J1" s="381"/>
      <c r="K1" s="382"/>
      <c r="L1" s="381"/>
      <c r="M1" s="381"/>
      <c r="N1" s="381"/>
      <c r="O1" s="381"/>
      <c r="P1" s="381"/>
      <c r="Q1" s="381"/>
      <c r="R1" s="381"/>
      <c r="S1" s="381"/>
      <c r="T1" s="381"/>
      <c r="U1" s="381"/>
      <c r="V1" s="382"/>
      <c r="W1" s="381"/>
      <c r="X1" s="381"/>
      <c r="Y1" s="382"/>
      <c r="Z1" s="381"/>
      <c r="AA1" s="381"/>
      <c r="AB1" s="381"/>
      <c r="AC1" s="381"/>
      <c r="AD1" s="381"/>
      <c r="AE1" s="381"/>
      <c r="AF1" s="381"/>
      <c r="AG1" s="381"/>
      <c r="AH1" s="381"/>
      <c r="AI1" s="382"/>
      <c r="AJ1" s="381"/>
      <c r="AK1" s="381"/>
      <c r="AL1" s="381"/>
      <c r="AM1" s="381"/>
      <c r="AN1" s="381"/>
      <c r="AO1" s="381"/>
      <c r="AP1" s="381"/>
      <c r="AQ1" s="381"/>
      <c r="AR1" s="381"/>
      <c r="AS1" s="381"/>
      <c r="AT1" s="381"/>
      <c r="AU1" s="381"/>
      <c r="AV1" s="381"/>
      <c r="AW1" s="381"/>
      <c r="AX1" s="381"/>
      <c r="AY1" s="381"/>
      <c r="AZ1" s="381"/>
      <c r="BA1" s="381"/>
      <c r="BB1" s="381"/>
      <c r="BC1" s="381"/>
      <c r="BD1" s="381"/>
      <c r="BE1" s="381"/>
      <c r="BF1" s="381"/>
      <c r="BG1" s="381"/>
      <c r="BH1" s="381"/>
      <c r="BI1" s="381"/>
      <c r="BJ1" s="381"/>
      <c r="BK1" s="381"/>
      <c r="BL1" s="381"/>
      <c r="BM1" s="381"/>
      <c r="BN1" s="381"/>
      <c r="BO1" s="381"/>
      <c r="BP1" s="381"/>
      <c r="BQ1" s="381"/>
      <c r="BR1" s="381"/>
      <c r="BS1" s="381"/>
      <c r="BT1" s="381"/>
      <c r="BU1" s="381"/>
      <c r="BV1" s="381"/>
      <c r="BW1" s="381"/>
      <c r="BX1" s="381"/>
      <c r="BY1" s="381"/>
      <c r="BZ1" s="381"/>
      <c r="CA1" s="381"/>
      <c r="CB1" s="381"/>
      <c r="CC1" s="381"/>
      <c r="CD1" s="381"/>
      <c r="CE1" s="381"/>
      <c r="CF1" s="381"/>
      <c r="CG1" s="381"/>
      <c r="CH1" s="381"/>
      <c r="CI1" s="381"/>
      <c r="CJ1" s="381"/>
      <c r="CK1" s="381"/>
      <c r="CL1" s="381"/>
      <c r="CM1" s="383"/>
      <c r="CN1" s="381"/>
      <c r="CO1" s="381"/>
      <c r="CP1" s="381"/>
      <c r="CQ1" s="381"/>
      <c r="CR1" s="381"/>
      <c r="CS1" s="381"/>
      <c r="CT1" s="381"/>
      <c r="CU1" s="381"/>
      <c r="CV1" s="381"/>
      <c r="CW1" s="381"/>
      <c r="CX1" s="381"/>
    </row>
    <row r="2" spans="1:105" s="385" customFormat="1" ht="15.75" hidden="1" customHeight="1" thickBot="1" x14ac:dyDescent="0.25">
      <c r="A2" s="384"/>
      <c r="K2" s="386"/>
      <c r="V2" s="386"/>
      <c r="AI2" s="386"/>
      <c r="CV2" s="384"/>
      <c r="CW2" s="384"/>
    </row>
    <row r="3" spans="1:105" s="385" customFormat="1" ht="15.75" customHeight="1" x14ac:dyDescent="0.2">
      <c r="A3" s="384"/>
      <c r="K3" s="386"/>
      <c r="V3" s="386"/>
      <c r="AI3" s="386"/>
      <c r="CV3" s="384"/>
      <c r="CW3" s="384"/>
    </row>
    <row r="4" spans="1:105" s="385" customFormat="1" ht="15.75" customHeight="1" thickBot="1" x14ac:dyDescent="0.35">
      <c r="A4" s="1033" t="s">
        <v>535</v>
      </c>
      <c r="B4" s="1033"/>
      <c r="C4" s="1033"/>
      <c r="H4" s="387"/>
      <c r="I4" s="387"/>
      <c r="J4" s="387"/>
      <c r="K4" s="388"/>
      <c r="L4" s="387"/>
      <c r="M4" s="387"/>
      <c r="N4" s="387"/>
      <c r="O4" s="387"/>
      <c r="P4" s="387"/>
      <c r="Q4" s="387"/>
      <c r="R4" s="387"/>
      <c r="S4" s="387"/>
      <c r="U4" s="387"/>
      <c r="V4" s="388"/>
      <c r="W4" s="387"/>
      <c r="X4" s="387"/>
      <c r="Y4" s="387"/>
      <c r="Z4" s="387"/>
      <c r="AA4" s="387"/>
      <c r="AB4" s="387"/>
      <c r="AC4" s="387"/>
      <c r="AD4" s="387"/>
      <c r="AE4" s="387"/>
      <c r="AF4" s="387"/>
      <c r="AH4" s="387"/>
      <c r="AI4" s="388"/>
      <c r="AJ4" s="387"/>
      <c r="AK4" s="387"/>
      <c r="AL4" s="387"/>
      <c r="AM4" s="387"/>
      <c r="AN4" s="387"/>
      <c r="AO4" s="387"/>
      <c r="AP4" s="387"/>
      <c r="AQ4" s="387"/>
      <c r="AR4" s="387"/>
      <c r="AS4" s="387"/>
      <c r="CV4" s="384"/>
      <c r="CW4" s="384"/>
    </row>
    <row r="5" spans="1:105" ht="13.5" customHeight="1" thickTop="1" x14ac:dyDescent="0.2">
      <c r="A5" s="1029" t="str">
        <f>"Projekta naudas plūsmas prognoze projektam "&amp;'Datu ievade'!B11</f>
        <v xml:space="preserve">Projekta naudas plūsmas prognoze projektam </v>
      </c>
      <c r="B5" s="1031" t="s">
        <v>523</v>
      </c>
      <c r="C5" s="1020" t="s">
        <v>557</v>
      </c>
      <c r="D5" s="1024" t="s">
        <v>455</v>
      </c>
      <c r="E5" s="1020" t="s">
        <v>454</v>
      </c>
      <c r="F5" s="1024" t="s">
        <v>453</v>
      </c>
      <c r="G5" s="1020" t="s">
        <v>452</v>
      </c>
      <c r="H5" s="1032">
        <f>'Datu ievade'!B14</f>
        <v>0</v>
      </c>
      <c r="I5" s="1017"/>
      <c r="J5" s="1017"/>
      <c r="K5" s="1017"/>
      <c r="L5" s="1017"/>
      <c r="M5" s="1017"/>
      <c r="N5" s="1017"/>
      <c r="O5" s="1017"/>
      <c r="P5" s="1017"/>
      <c r="Q5" s="1017"/>
      <c r="R5" s="1017"/>
      <c r="S5" s="1017"/>
      <c r="T5" s="1018">
        <f>H5</f>
        <v>0</v>
      </c>
      <c r="U5" s="1017">
        <f>H5+1</f>
        <v>1</v>
      </c>
      <c r="V5" s="1017"/>
      <c r="W5" s="1017"/>
      <c r="X5" s="1017"/>
      <c r="Y5" s="1017"/>
      <c r="Z5" s="1017"/>
      <c r="AA5" s="1017"/>
      <c r="AB5" s="1017"/>
      <c r="AC5" s="1017"/>
      <c r="AD5" s="1017"/>
      <c r="AE5" s="1017"/>
      <c r="AF5" s="1017"/>
      <c r="AG5" s="1015">
        <f>U5</f>
        <v>1</v>
      </c>
      <c r="AH5" s="1017">
        <f>U5+1</f>
        <v>2</v>
      </c>
      <c r="AI5" s="1017"/>
      <c r="AJ5" s="1017"/>
      <c r="AK5" s="1017"/>
      <c r="AL5" s="1017"/>
      <c r="AM5" s="1017"/>
      <c r="AN5" s="1017"/>
      <c r="AO5" s="1017"/>
      <c r="AP5" s="1017"/>
      <c r="AQ5" s="1017"/>
      <c r="AR5" s="1017"/>
      <c r="AS5" s="1017"/>
      <c r="AT5" s="1018">
        <f>AH5</f>
        <v>2</v>
      </c>
      <c r="AU5" s="1017">
        <f>AH5+1</f>
        <v>3</v>
      </c>
      <c r="AV5" s="1017"/>
      <c r="AW5" s="1017"/>
      <c r="AX5" s="1017"/>
      <c r="AY5" s="1017"/>
      <c r="AZ5" s="1017"/>
      <c r="BA5" s="1017"/>
      <c r="BB5" s="1017"/>
      <c r="BC5" s="1017"/>
      <c r="BD5" s="1017"/>
      <c r="BE5" s="1017"/>
      <c r="BF5" s="1017"/>
      <c r="BG5" s="1015">
        <f>AU5</f>
        <v>3</v>
      </c>
      <c r="BH5" s="1017">
        <f>AU5+1</f>
        <v>4</v>
      </c>
      <c r="BI5" s="1017"/>
      <c r="BJ5" s="1017"/>
      <c r="BK5" s="1017"/>
      <c r="BL5" s="1017"/>
      <c r="BM5" s="1017"/>
      <c r="BN5" s="1017"/>
      <c r="BO5" s="1017"/>
      <c r="BP5" s="1017"/>
      <c r="BQ5" s="1017"/>
      <c r="BR5" s="1017"/>
      <c r="BS5" s="1017"/>
      <c r="BT5" s="1015">
        <f>BH5</f>
        <v>4</v>
      </c>
      <c r="BU5" s="1017">
        <f>BH5+1</f>
        <v>5</v>
      </c>
      <c r="BV5" s="1017"/>
      <c r="BW5" s="1017"/>
      <c r="BX5" s="1017"/>
      <c r="BY5" s="1017"/>
      <c r="BZ5" s="1017"/>
      <c r="CA5" s="1017"/>
      <c r="CB5" s="1017"/>
      <c r="CC5" s="1017"/>
      <c r="CD5" s="1017"/>
      <c r="CE5" s="1017"/>
      <c r="CF5" s="1017"/>
      <c r="CG5" s="1015">
        <f>BU5</f>
        <v>5</v>
      </c>
      <c r="CH5" s="1017">
        <f>BU5+1</f>
        <v>6</v>
      </c>
      <c r="CI5" s="1017"/>
      <c r="CJ5" s="1017"/>
      <c r="CK5" s="1017"/>
      <c r="CL5" s="1017"/>
      <c r="CM5" s="1017"/>
      <c r="CN5" s="1017"/>
      <c r="CO5" s="1017"/>
      <c r="CP5" s="1017"/>
      <c r="CQ5" s="1017"/>
      <c r="CR5" s="1017"/>
      <c r="CS5" s="1017"/>
      <c r="CT5" s="1015">
        <f>CH5</f>
        <v>6</v>
      </c>
      <c r="CV5" s="1026" t="s">
        <v>451</v>
      </c>
      <c r="CW5" s="1022" t="s">
        <v>450</v>
      </c>
    </row>
    <row r="6" spans="1:105" s="395" customFormat="1" ht="49.5" customHeight="1" thickBot="1" x14ac:dyDescent="0.25">
      <c r="A6" s="1030"/>
      <c r="B6" s="1031"/>
      <c r="C6" s="1021"/>
      <c r="D6" s="1025"/>
      <c r="E6" s="1021"/>
      <c r="F6" s="1025"/>
      <c r="G6" s="1021"/>
      <c r="H6" s="390" t="s">
        <v>449</v>
      </c>
      <c r="I6" s="391" t="s">
        <v>448</v>
      </c>
      <c r="J6" s="391" t="s">
        <v>447</v>
      </c>
      <c r="K6" s="392" t="s">
        <v>446</v>
      </c>
      <c r="L6" s="391" t="s">
        <v>445</v>
      </c>
      <c r="M6" s="391" t="s">
        <v>444</v>
      </c>
      <c r="N6" s="391" t="s">
        <v>443</v>
      </c>
      <c r="O6" s="391" t="s">
        <v>442</v>
      </c>
      <c r="P6" s="391" t="s">
        <v>441</v>
      </c>
      <c r="Q6" s="391" t="s">
        <v>440</v>
      </c>
      <c r="R6" s="391" t="s">
        <v>439</v>
      </c>
      <c r="S6" s="393" t="s">
        <v>438</v>
      </c>
      <c r="T6" s="1019"/>
      <c r="U6" s="394" t="s">
        <v>449</v>
      </c>
      <c r="V6" s="392" t="s">
        <v>448</v>
      </c>
      <c r="W6" s="391" t="s">
        <v>447</v>
      </c>
      <c r="X6" s="391" t="s">
        <v>446</v>
      </c>
      <c r="Y6" s="391" t="s">
        <v>445</v>
      </c>
      <c r="Z6" s="391" t="s">
        <v>444</v>
      </c>
      <c r="AA6" s="391" t="s">
        <v>443</v>
      </c>
      <c r="AB6" s="391" t="s">
        <v>442</v>
      </c>
      <c r="AC6" s="391" t="s">
        <v>441</v>
      </c>
      <c r="AD6" s="391" t="s">
        <v>440</v>
      </c>
      <c r="AE6" s="391" t="s">
        <v>439</v>
      </c>
      <c r="AF6" s="393" t="s">
        <v>438</v>
      </c>
      <c r="AG6" s="1016"/>
      <c r="AH6" s="394" t="s">
        <v>449</v>
      </c>
      <c r="AI6" s="392" t="s">
        <v>448</v>
      </c>
      <c r="AJ6" s="391" t="s">
        <v>447</v>
      </c>
      <c r="AK6" s="391" t="s">
        <v>446</v>
      </c>
      <c r="AL6" s="391" t="s">
        <v>445</v>
      </c>
      <c r="AM6" s="391" t="s">
        <v>444</v>
      </c>
      <c r="AN6" s="391" t="s">
        <v>443</v>
      </c>
      <c r="AO6" s="391" t="s">
        <v>442</v>
      </c>
      <c r="AP6" s="391" t="s">
        <v>441</v>
      </c>
      <c r="AQ6" s="391" t="s">
        <v>440</v>
      </c>
      <c r="AR6" s="391" t="s">
        <v>439</v>
      </c>
      <c r="AS6" s="393" t="s">
        <v>438</v>
      </c>
      <c r="AT6" s="1019"/>
      <c r="AU6" s="394" t="s">
        <v>449</v>
      </c>
      <c r="AV6" s="392" t="s">
        <v>448</v>
      </c>
      <c r="AW6" s="391" t="s">
        <v>447</v>
      </c>
      <c r="AX6" s="391" t="s">
        <v>446</v>
      </c>
      <c r="AY6" s="391" t="s">
        <v>445</v>
      </c>
      <c r="AZ6" s="391" t="s">
        <v>444</v>
      </c>
      <c r="BA6" s="391" t="s">
        <v>443</v>
      </c>
      <c r="BB6" s="391" t="s">
        <v>442</v>
      </c>
      <c r="BC6" s="391" t="s">
        <v>441</v>
      </c>
      <c r="BD6" s="391" t="s">
        <v>440</v>
      </c>
      <c r="BE6" s="391" t="s">
        <v>439</v>
      </c>
      <c r="BF6" s="393" t="s">
        <v>438</v>
      </c>
      <c r="BG6" s="1016"/>
      <c r="BH6" s="394" t="s">
        <v>449</v>
      </c>
      <c r="BI6" s="392" t="s">
        <v>448</v>
      </c>
      <c r="BJ6" s="391" t="s">
        <v>447</v>
      </c>
      <c r="BK6" s="391" t="s">
        <v>446</v>
      </c>
      <c r="BL6" s="391" t="s">
        <v>445</v>
      </c>
      <c r="BM6" s="391" t="s">
        <v>444</v>
      </c>
      <c r="BN6" s="391" t="s">
        <v>443</v>
      </c>
      <c r="BO6" s="391" t="s">
        <v>442</v>
      </c>
      <c r="BP6" s="391" t="s">
        <v>441</v>
      </c>
      <c r="BQ6" s="391" t="s">
        <v>440</v>
      </c>
      <c r="BR6" s="391" t="s">
        <v>439</v>
      </c>
      <c r="BS6" s="393" t="s">
        <v>438</v>
      </c>
      <c r="BT6" s="1016"/>
      <c r="BU6" s="394" t="s">
        <v>449</v>
      </c>
      <c r="BV6" s="392" t="s">
        <v>448</v>
      </c>
      <c r="BW6" s="391" t="s">
        <v>447</v>
      </c>
      <c r="BX6" s="391" t="s">
        <v>446</v>
      </c>
      <c r="BY6" s="391" t="s">
        <v>445</v>
      </c>
      <c r="BZ6" s="391" t="s">
        <v>444</v>
      </c>
      <c r="CA6" s="391" t="s">
        <v>443</v>
      </c>
      <c r="CB6" s="391" t="s">
        <v>442</v>
      </c>
      <c r="CC6" s="391" t="s">
        <v>441</v>
      </c>
      <c r="CD6" s="391" t="s">
        <v>440</v>
      </c>
      <c r="CE6" s="391" t="s">
        <v>439</v>
      </c>
      <c r="CF6" s="393" t="s">
        <v>438</v>
      </c>
      <c r="CG6" s="1016"/>
      <c r="CH6" s="394" t="s">
        <v>449</v>
      </c>
      <c r="CI6" s="392" t="s">
        <v>448</v>
      </c>
      <c r="CJ6" s="391" t="s">
        <v>447</v>
      </c>
      <c r="CK6" s="391" t="s">
        <v>446</v>
      </c>
      <c r="CL6" s="391" t="s">
        <v>445</v>
      </c>
      <c r="CM6" s="391" t="s">
        <v>444</v>
      </c>
      <c r="CN6" s="391" t="s">
        <v>443</v>
      </c>
      <c r="CO6" s="391" t="s">
        <v>442</v>
      </c>
      <c r="CP6" s="391" t="s">
        <v>441</v>
      </c>
      <c r="CQ6" s="391" t="s">
        <v>440</v>
      </c>
      <c r="CR6" s="391" t="s">
        <v>439</v>
      </c>
      <c r="CS6" s="393" t="s">
        <v>438</v>
      </c>
      <c r="CT6" s="1016"/>
      <c r="CV6" s="1027"/>
      <c r="CW6" s="1023"/>
    </row>
    <row r="7" spans="1:105" s="385" customFormat="1" x14ac:dyDescent="0.2">
      <c r="A7" s="396" t="s">
        <v>437</v>
      </c>
      <c r="B7" s="396"/>
      <c r="C7" s="397"/>
      <c r="D7" s="398"/>
      <c r="E7" s="399"/>
      <c r="F7" s="398"/>
      <c r="G7" s="399"/>
      <c r="H7" s="548"/>
      <c r="I7" s="549"/>
      <c r="J7" s="548"/>
      <c r="K7" s="550"/>
      <c r="L7" s="548"/>
      <c r="M7" s="551"/>
      <c r="N7" s="548"/>
      <c r="O7" s="548"/>
      <c r="P7" s="548"/>
      <c r="Q7" s="548"/>
      <c r="R7" s="548"/>
      <c r="S7" s="552"/>
      <c r="T7" s="400"/>
      <c r="U7" s="553"/>
      <c r="V7" s="550"/>
      <c r="W7" s="548"/>
      <c r="X7" s="548"/>
      <c r="Y7" s="548"/>
      <c r="Z7" s="548" t="s">
        <v>436</v>
      </c>
      <c r="AA7" s="548"/>
      <c r="AB7" s="548" t="s">
        <v>436</v>
      </c>
      <c r="AC7" s="548"/>
      <c r="AD7" s="548"/>
      <c r="AE7" s="548"/>
      <c r="AF7" s="552"/>
      <c r="AG7" s="401"/>
      <c r="AH7" s="553"/>
      <c r="AI7" s="550"/>
      <c r="AJ7" s="548"/>
      <c r="AK7" s="548" t="s">
        <v>436</v>
      </c>
      <c r="AL7" s="548"/>
      <c r="AM7" s="548"/>
      <c r="AN7" s="548" t="s">
        <v>436</v>
      </c>
      <c r="AO7" s="548"/>
      <c r="AP7" s="548" t="s">
        <v>436</v>
      </c>
      <c r="AQ7" s="548"/>
      <c r="AR7" s="548"/>
      <c r="AS7" s="552"/>
      <c r="AT7" s="400"/>
      <c r="AU7" s="553"/>
      <c r="AV7" s="550"/>
      <c r="AW7" s="548"/>
      <c r="AX7" s="548"/>
      <c r="AY7" s="548"/>
      <c r="AZ7" s="548"/>
      <c r="BA7" s="548"/>
      <c r="BB7" s="548"/>
      <c r="BC7" s="548"/>
      <c r="BD7" s="548"/>
      <c r="BE7" s="548"/>
      <c r="BF7" s="552"/>
      <c r="BG7" s="401"/>
      <c r="BH7" s="553"/>
      <c r="BI7" s="550"/>
      <c r="BJ7" s="548"/>
      <c r="BK7" s="548"/>
      <c r="BL7" s="548"/>
      <c r="BM7" s="548"/>
      <c r="BN7" s="548"/>
      <c r="BO7" s="548"/>
      <c r="BP7" s="548"/>
      <c r="BQ7" s="548"/>
      <c r="BR7" s="548"/>
      <c r="BS7" s="552"/>
      <c r="BT7" s="401"/>
      <c r="BU7" s="553"/>
      <c r="BV7" s="550"/>
      <c r="BW7" s="548"/>
      <c r="BX7" s="548"/>
      <c r="BY7" s="548"/>
      <c r="BZ7" s="548"/>
      <c r="CA7" s="548"/>
      <c r="CB7" s="548"/>
      <c r="CC7" s="548"/>
      <c r="CD7" s="548"/>
      <c r="CE7" s="548"/>
      <c r="CF7" s="552"/>
      <c r="CG7" s="401"/>
      <c r="CH7" s="553"/>
      <c r="CI7" s="550"/>
      <c r="CJ7" s="548"/>
      <c r="CK7" s="548"/>
      <c r="CL7" s="548"/>
      <c r="CM7" s="548"/>
      <c r="CN7" s="548"/>
      <c r="CO7" s="548"/>
      <c r="CP7" s="548"/>
      <c r="CQ7" s="548"/>
      <c r="CR7" s="548"/>
      <c r="CS7" s="552"/>
      <c r="CT7" s="401"/>
      <c r="CV7" s="402"/>
      <c r="CW7" s="403"/>
    </row>
    <row r="8" spans="1:105" s="385" customFormat="1" ht="6" customHeight="1" x14ac:dyDescent="0.25">
      <c r="A8" s="396"/>
      <c r="B8" s="404"/>
      <c r="C8" s="405"/>
      <c r="D8" s="406"/>
      <c r="E8" s="407"/>
      <c r="F8" s="406"/>
      <c r="G8" s="407"/>
      <c r="H8" s="408"/>
      <c r="I8" s="408"/>
      <c r="J8" s="408"/>
      <c r="K8" s="408"/>
      <c r="L8" s="408"/>
      <c r="M8" s="408"/>
      <c r="N8" s="408"/>
      <c r="O8" s="408"/>
      <c r="P8" s="408"/>
      <c r="Q8" s="408"/>
      <c r="R8" s="408"/>
      <c r="S8" s="409"/>
      <c r="T8" s="410"/>
      <c r="U8" s="411"/>
      <c r="V8" s="408"/>
      <c r="W8" s="408"/>
      <c r="X8" s="408"/>
      <c r="Y8" s="408"/>
      <c r="Z8" s="408"/>
      <c r="AA8" s="408"/>
      <c r="AB8" s="408"/>
      <c r="AC8" s="408"/>
      <c r="AD8" s="408"/>
      <c r="AE8" s="408"/>
      <c r="AF8" s="409"/>
      <c r="AG8" s="412"/>
      <c r="AH8" s="411"/>
      <c r="AI8" s="408"/>
      <c r="AJ8" s="408"/>
      <c r="AK8" s="408"/>
      <c r="AL8" s="408"/>
      <c r="AM8" s="408"/>
      <c r="AN8" s="408"/>
      <c r="AO8" s="408"/>
      <c r="AP8" s="408"/>
      <c r="AQ8" s="408"/>
      <c r="AR8" s="408"/>
      <c r="AS8" s="409"/>
      <c r="AT8" s="410"/>
      <c r="AU8" s="411"/>
      <c r="AV8" s="408"/>
      <c r="AW8" s="408"/>
      <c r="AX8" s="408"/>
      <c r="AY8" s="408"/>
      <c r="AZ8" s="408"/>
      <c r="BA8" s="408"/>
      <c r="BB8" s="408"/>
      <c r="BC8" s="408"/>
      <c r="BD8" s="408"/>
      <c r="BE8" s="408"/>
      <c r="BF8" s="409"/>
      <c r="BG8" s="412"/>
      <c r="BH8" s="411"/>
      <c r="BI8" s="408"/>
      <c r="BJ8" s="408"/>
      <c r="BK8" s="408"/>
      <c r="BL8" s="408"/>
      <c r="BM8" s="408"/>
      <c r="BN8" s="408"/>
      <c r="BO8" s="408"/>
      <c r="BP8" s="408"/>
      <c r="BQ8" s="408"/>
      <c r="BR8" s="408"/>
      <c r="BS8" s="409"/>
      <c r="BT8" s="412"/>
      <c r="BU8" s="411"/>
      <c r="BV8" s="408"/>
      <c r="BW8" s="408"/>
      <c r="BX8" s="408"/>
      <c r="BY8" s="408"/>
      <c r="BZ8" s="408"/>
      <c r="CA8" s="408"/>
      <c r="CB8" s="408"/>
      <c r="CC8" s="408"/>
      <c r="CD8" s="408"/>
      <c r="CE8" s="408"/>
      <c r="CF8" s="409"/>
      <c r="CG8" s="412"/>
      <c r="CH8" s="411"/>
      <c r="CI8" s="408"/>
      <c r="CJ8" s="408"/>
      <c r="CK8" s="408"/>
      <c r="CL8" s="408"/>
      <c r="CM8" s="408"/>
      <c r="CN8" s="408"/>
      <c r="CO8" s="408"/>
      <c r="CP8" s="408"/>
      <c r="CQ8" s="408"/>
      <c r="CR8" s="408"/>
      <c r="CS8" s="409"/>
      <c r="CT8" s="412"/>
      <c r="CV8" s="413"/>
      <c r="CW8" s="414"/>
    </row>
    <row r="9" spans="1:105" s="385" customFormat="1" x14ac:dyDescent="0.2">
      <c r="A9" s="415" t="s">
        <v>554</v>
      </c>
      <c r="B9" s="404"/>
      <c r="C9" s="416"/>
      <c r="D9" s="417"/>
      <c r="E9" s="418"/>
      <c r="F9" s="417"/>
      <c r="G9" s="418"/>
      <c r="H9" s="419"/>
      <c r="I9" s="419"/>
      <c r="J9" s="419"/>
      <c r="K9" s="419"/>
      <c r="L9" s="419"/>
      <c r="M9" s="419"/>
      <c r="N9" s="419"/>
      <c r="O9" s="419"/>
      <c r="P9" s="419"/>
      <c r="Q9" s="419"/>
      <c r="R9" s="419"/>
      <c r="S9" s="420"/>
      <c r="T9" s="421"/>
      <c r="U9" s="422"/>
      <c r="V9" s="419"/>
      <c r="W9" s="423"/>
      <c r="X9" s="419"/>
      <c r="Y9" s="419"/>
      <c r="Z9" s="419"/>
      <c r="AA9" s="419"/>
      <c r="AB9" s="419"/>
      <c r="AC9" s="419"/>
      <c r="AD9" s="419"/>
      <c r="AE9" s="419"/>
      <c r="AF9" s="420"/>
      <c r="AG9" s="424"/>
      <c r="AH9" s="422"/>
      <c r="AI9" s="419"/>
      <c r="AJ9" s="419"/>
      <c r="AK9" s="419"/>
      <c r="AL9" s="419"/>
      <c r="AM9" s="419"/>
      <c r="AN9" s="419"/>
      <c r="AO9" s="419"/>
      <c r="AP9" s="419"/>
      <c r="AQ9" s="419"/>
      <c r="AR9" s="419"/>
      <c r="AS9" s="420"/>
      <c r="AT9" s="421"/>
      <c r="AU9" s="422"/>
      <c r="AV9" s="419"/>
      <c r="AW9" s="423"/>
      <c r="AX9" s="419"/>
      <c r="AY9" s="419"/>
      <c r="AZ9" s="419"/>
      <c r="BA9" s="419"/>
      <c r="BB9" s="419"/>
      <c r="BC9" s="419"/>
      <c r="BD9" s="419"/>
      <c r="BE9" s="419"/>
      <c r="BF9" s="420"/>
      <c r="BG9" s="424"/>
      <c r="BH9" s="422"/>
      <c r="BI9" s="419"/>
      <c r="BJ9" s="423"/>
      <c r="BK9" s="419"/>
      <c r="BL9" s="419"/>
      <c r="BM9" s="419"/>
      <c r="BN9" s="419"/>
      <c r="BO9" s="419"/>
      <c r="BP9" s="419"/>
      <c r="BQ9" s="419"/>
      <c r="BR9" s="419"/>
      <c r="BS9" s="420"/>
      <c r="BT9" s="424"/>
      <c r="BU9" s="422"/>
      <c r="BV9" s="419"/>
      <c r="BW9" s="423"/>
      <c r="BX9" s="419"/>
      <c r="BY9" s="419"/>
      <c r="BZ9" s="419"/>
      <c r="CA9" s="419"/>
      <c r="CB9" s="419"/>
      <c r="CC9" s="419"/>
      <c r="CD9" s="419"/>
      <c r="CE9" s="419"/>
      <c r="CF9" s="420"/>
      <c r="CG9" s="424"/>
      <c r="CH9" s="422"/>
      <c r="CI9" s="419"/>
      <c r="CJ9" s="423"/>
      <c r="CK9" s="419"/>
      <c r="CL9" s="419"/>
      <c r="CM9" s="419"/>
      <c r="CN9" s="419"/>
      <c r="CO9" s="419"/>
      <c r="CP9" s="419"/>
      <c r="CQ9" s="419"/>
      <c r="CR9" s="419"/>
      <c r="CS9" s="420"/>
      <c r="CT9" s="424"/>
      <c r="CV9" s="425"/>
      <c r="CW9" s="426"/>
    </row>
    <row r="10" spans="1:105" s="438" customFormat="1" ht="12.75" customHeight="1" x14ac:dyDescent="0.2">
      <c r="A10" s="427" t="s">
        <v>435</v>
      </c>
      <c r="B10" s="704" t="e">
        <f>Līdzfinansējums!G39</f>
        <v>#DIV/0!</v>
      </c>
      <c r="C10" s="428" t="e">
        <f>B10/$B$13</f>
        <v>#DIV/0!</v>
      </c>
      <c r="D10" s="429"/>
      <c r="E10" s="430"/>
      <c r="F10" s="429"/>
      <c r="G10" s="430"/>
      <c r="H10" s="346"/>
      <c r="I10" s="346"/>
      <c r="J10" s="346"/>
      <c r="K10" s="346"/>
      <c r="L10" s="346"/>
      <c r="M10" s="346"/>
      <c r="N10" s="346"/>
      <c r="O10" s="346"/>
      <c r="P10" s="346"/>
      <c r="Q10" s="346"/>
      <c r="R10" s="346"/>
      <c r="S10" s="347"/>
      <c r="T10" s="431">
        <f>SUM(H10:S10)</f>
        <v>0</v>
      </c>
      <c r="U10" s="360"/>
      <c r="V10" s="348"/>
      <c r="W10" s="346"/>
      <c r="X10" s="346"/>
      <c r="Y10" s="361"/>
      <c r="Z10" s="346"/>
      <c r="AA10" s="362"/>
      <c r="AB10" s="346"/>
      <c r="AC10" s="350"/>
      <c r="AD10" s="346"/>
      <c r="AE10" s="346"/>
      <c r="AF10" s="347"/>
      <c r="AG10" s="432">
        <f>SUM(U10:AF10)</f>
        <v>0</v>
      </c>
      <c r="AH10" s="360"/>
      <c r="AI10" s="348"/>
      <c r="AJ10" s="364"/>
      <c r="AK10" s="348"/>
      <c r="AL10" s="364"/>
      <c r="AM10" s="346"/>
      <c r="AN10" s="346"/>
      <c r="AO10" s="346"/>
      <c r="AP10" s="351"/>
      <c r="AQ10" s="346"/>
      <c r="AR10" s="346"/>
      <c r="AS10" s="347"/>
      <c r="AT10" s="431">
        <f>SUM(AH10:AS10)</f>
        <v>0</v>
      </c>
      <c r="AU10" s="360"/>
      <c r="AV10" s="348"/>
      <c r="AW10" s="346"/>
      <c r="AX10" s="346"/>
      <c r="AY10" s="361"/>
      <c r="AZ10" s="346"/>
      <c r="BA10" s="351"/>
      <c r="BB10" s="346"/>
      <c r="BC10" s="350"/>
      <c r="BD10" s="349"/>
      <c r="BE10" s="346"/>
      <c r="BF10" s="347"/>
      <c r="BG10" s="432">
        <f>SUM(AU10:BF10)</f>
        <v>0</v>
      </c>
      <c r="BH10" s="360"/>
      <c r="BI10" s="348"/>
      <c r="BJ10" s="346"/>
      <c r="BK10" s="346"/>
      <c r="BL10" s="361"/>
      <c r="BM10" s="346"/>
      <c r="BN10" s="351"/>
      <c r="BO10" s="346"/>
      <c r="BP10" s="350"/>
      <c r="BQ10" s="349"/>
      <c r="BR10" s="346"/>
      <c r="BS10" s="347"/>
      <c r="BT10" s="432">
        <f>SUM(BH10:BS10)</f>
        <v>0</v>
      </c>
      <c r="BU10" s="360"/>
      <c r="BV10" s="348"/>
      <c r="BW10" s="346"/>
      <c r="BX10" s="346"/>
      <c r="BY10" s="361"/>
      <c r="BZ10" s="346"/>
      <c r="CA10" s="351"/>
      <c r="CB10" s="346"/>
      <c r="CC10" s="350"/>
      <c r="CD10" s="349"/>
      <c r="CE10" s="346"/>
      <c r="CF10" s="347"/>
      <c r="CG10" s="432">
        <f>SUM(BU10:CF10)</f>
        <v>0</v>
      </c>
      <c r="CH10" s="360"/>
      <c r="CI10" s="348"/>
      <c r="CJ10" s="346"/>
      <c r="CK10" s="346"/>
      <c r="CL10" s="361"/>
      <c r="CM10" s="346"/>
      <c r="CN10" s="351"/>
      <c r="CO10" s="346"/>
      <c r="CP10" s="350"/>
      <c r="CQ10" s="349"/>
      <c r="CR10" s="346"/>
      <c r="CS10" s="347"/>
      <c r="CT10" s="432">
        <f>SUM(CH10:CS10)</f>
        <v>0</v>
      </c>
      <c r="CU10" s="433"/>
      <c r="CV10" s="434">
        <f>T10+AG10+AT10+BG10+BT10+CG10+CT10</f>
        <v>0</v>
      </c>
      <c r="CW10" s="435" t="e">
        <f>CV10/$CV$13</f>
        <v>#DIV/0!</v>
      </c>
      <c r="CX10" s="436"/>
      <c r="CY10" s="437"/>
      <c r="DA10" s="439"/>
    </row>
    <row r="11" spans="1:105" s="438" customFormat="1" ht="12.75" customHeight="1" x14ac:dyDescent="0.2">
      <c r="A11" s="427" t="s">
        <v>434</v>
      </c>
      <c r="B11" s="704">
        <f>Līdzfinansējums!D62</f>
        <v>0</v>
      </c>
      <c r="C11" s="428" t="e">
        <f>B11/$B$13</f>
        <v>#DIV/0!</v>
      </c>
      <c r="D11" s="434"/>
      <c r="E11" s="430"/>
      <c r="F11" s="434"/>
      <c r="G11" s="430"/>
      <c r="H11" s="346"/>
      <c r="I11" s="346"/>
      <c r="J11" s="348"/>
      <c r="K11" s="348"/>
      <c r="L11" s="346"/>
      <c r="M11" s="349"/>
      <c r="N11" s="348"/>
      <c r="O11" s="346"/>
      <c r="P11" s="350"/>
      <c r="Q11" s="346"/>
      <c r="R11" s="346"/>
      <c r="S11" s="347"/>
      <c r="T11" s="431">
        <f>SUM(H11:S11)</f>
        <v>0</v>
      </c>
      <c r="U11" s="360"/>
      <c r="V11" s="348"/>
      <c r="W11" s="348"/>
      <c r="X11" s="346"/>
      <c r="Y11" s="346"/>
      <c r="Z11" s="346"/>
      <c r="AA11" s="348"/>
      <c r="AB11" s="346"/>
      <c r="AC11" s="350"/>
      <c r="AD11" s="346"/>
      <c r="AE11" s="346"/>
      <c r="AF11" s="347"/>
      <c r="AG11" s="432">
        <f>SUM(U11:AF11)</f>
        <v>0</v>
      </c>
      <c r="AH11" s="360"/>
      <c r="AI11" s="348"/>
      <c r="AJ11" s="348"/>
      <c r="AK11" s="348"/>
      <c r="AL11" s="346"/>
      <c r="AM11" s="346"/>
      <c r="AN11" s="346"/>
      <c r="AO11" s="346"/>
      <c r="AP11" s="346"/>
      <c r="AQ11" s="346"/>
      <c r="AR11" s="346"/>
      <c r="AS11" s="347"/>
      <c r="AT11" s="431">
        <f>SUM(AH11:AS11)</f>
        <v>0</v>
      </c>
      <c r="AU11" s="360"/>
      <c r="AV11" s="348"/>
      <c r="AW11" s="348"/>
      <c r="AX11" s="348"/>
      <c r="AY11" s="346"/>
      <c r="AZ11" s="346"/>
      <c r="BA11" s="348"/>
      <c r="BB11" s="346"/>
      <c r="BC11" s="350"/>
      <c r="BD11" s="346"/>
      <c r="BE11" s="346"/>
      <c r="BF11" s="347"/>
      <c r="BG11" s="432">
        <f>SUM(AU11:BF11)</f>
        <v>0</v>
      </c>
      <c r="BH11" s="360"/>
      <c r="BI11" s="348"/>
      <c r="BJ11" s="348"/>
      <c r="BK11" s="348"/>
      <c r="BL11" s="346"/>
      <c r="BM11" s="346"/>
      <c r="BN11" s="348"/>
      <c r="BO11" s="346"/>
      <c r="BP11" s="350"/>
      <c r="BQ11" s="346"/>
      <c r="BR11" s="346"/>
      <c r="BS11" s="347"/>
      <c r="BT11" s="432">
        <f>SUM(BH11:BS11)</f>
        <v>0</v>
      </c>
      <c r="BU11" s="360"/>
      <c r="BV11" s="348"/>
      <c r="BW11" s="348"/>
      <c r="BX11" s="348"/>
      <c r="BY11" s="346"/>
      <c r="BZ11" s="346"/>
      <c r="CA11" s="348"/>
      <c r="CB11" s="346"/>
      <c r="CC11" s="350"/>
      <c r="CD11" s="346"/>
      <c r="CE11" s="346"/>
      <c r="CF11" s="347"/>
      <c r="CG11" s="432">
        <f>SUM(BU11:CF11)</f>
        <v>0</v>
      </c>
      <c r="CH11" s="360"/>
      <c r="CI11" s="348"/>
      <c r="CJ11" s="348"/>
      <c r="CK11" s="348"/>
      <c r="CL11" s="346"/>
      <c r="CM11" s="346"/>
      <c r="CN11" s="348"/>
      <c r="CO11" s="346"/>
      <c r="CP11" s="350"/>
      <c r="CQ11" s="346"/>
      <c r="CR11" s="346"/>
      <c r="CS11" s="347"/>
      <c r="CT11" s="432">
        <f>SUM(CH11:CS11)</f>
        <v>0</v>
      </c>
      <c r="CU11" s="433"/>
      <c r="CV11" s="434">
        <f t="shared" ref="CV11:CV12" si="0">T11+AG11+AT11+BG11+BT11+CG11+CT11</f>
        <v>0</v>
      </c>
      <c r="CW11" s="435" t="e">
        <f>CV11/$CV$13</f>
        <v>#DIV/0!</v>
      </c>
      <c r="CX11" s="436"/>
      <c r="CY11" s="437"/>
      <c r="DA11" s="439"/>
    </row>
    <row r="12" spans="1:105" s="438" customFormat="1" ht="12.75" customHeight="1" thickBot="1" x14ac:dyDescent="0.25">
      <c r="A12" s="427" t="s">
        <v>1</v>
      </c>
      <c r="B12" s="704" t="e">
        <f>SUM(Līdzfinansējums!D57:D61)</f>
        <v>#DIV/0!</v>
      </c>
      <c r="C12" s="428" t="e">
        <f>B12/$B$13</f>
        <v>#DIV/0!</v>
      </c>
      <c r="D12" s="440"/>
      <c r="E12" s="430"/>
      <c r="F12" s="440"/>
      <c r="G12" s="430"/>
      <c r="H12" s="346"/>
      <c r="I12" s="346"/>
      <c r="J12" s="348"/>
      <c r="K12" s="346"/>
      <c r="L12" s="351"/>
      <c r="M12" s="349"/>
      <c r="N12" s="351"/>
      <c r="O12" s="346"/>
      <c r="P12" s="350"/>
      <c r="Q12" s="346"/>
      <c r="R12" s="346"/>
      <c r="S12" s="347"/>
      <c r="T12" s="431">
        <f>SUM(H12:S12)</f>
        <v>0</v>
      </c>
      <c r="U12" s="363"/>
      <c r="V12" s="346"/>
      <c r="W12" s="348"/>
      <c r="X12" s="348"/>
      <c r="Y12" s="346"/>
      <c r="Z12" s="346"/>
      <c r="AA12" s="348"/>
      <c r="AB12" s="346"/>
      <c r="AC12" s="350"/>
      <c r="AD12" s="346"/>
      <c r="AE12" s="346"/>
      <c r="AF12" s="347"/>
      <c r="AG12" s="432">
        <f>SUM(U12:AF12)</f>
        <v>0</v>
      </c>
      <c r="AH12" s="360"/>
      <c r="AI12" s="348"/>
      <c r="AJ12" s="364"/>
      <c r="AK12" s="346"/>
      <c r="AL12" s="346"/>
      <c r="AM12" s="346"/>
      <c r="AN12" s="346"/>
      <c r="AO12" s="346"/>
      <c r="AP12" s="346"/>
      <c r="AQ12" s="346"/>
      <c r="AR12" s="346"/>
      <c r="AS12" s="347"/>
      <c r="AT12" s="431">
        <f>SUM(AH12:AS12)</f>
        <v>0</v>
      </c>
      <c r="AU12" s="360"/>
      <c r="AV12" s="346"/>
      <c r="AW12" s="348"/>
      <c r="AX12" s="346"/>
      <c r="AY12" s="346"/>
      <c r="AZ12" s="346"/>
      <c r="BA12" s="348"/>
      <c r="BB12" s="346"/>
      <c r="BC12" s="350"/>
      <c r="BD12" s="346"/>
      <c r="BE12" s="346"/>
      <c r="BF12" s="347"/>
      <c r="BG12" s="432">
        <f>SUM(AU12:BF12)</f>
        <v>0</v>
      </c>
      <c r="BH12" s="360"/>
      <c r="BI12" s="346"/>
      <c r="BJ12" s="348"/>
      <c r="BK12" s="346"/>
      <c r="BL12" s="346"/>
      <c r="BM12" s="346"/>
      <c r="BN12" s="348"/>
      <c r="BO12" s="346"/>
      <c r="BP12" s="350"/>
      <c r="BQ12" s="346"/>
      <c r="BR12" s="346"/>
      <c r="BS12" s="347"/>
      <c r="BT12" s="432">
        <f>SUM(BH12:BS12)</f>
        <v>0</v>
      </c>
      <c r="BU12" s="360"/>
      <c r="BV12" s="346"/>
      <c r="BW12" s="348"/>
      <c r="BX12" s="346"/>
      <c r="BY12" s="346"/>
      <c r="BZ12" s="346"/>
      <c r="CA12" s="348"/>
      <c r="CB12" s="346"/>
      <c r="CC12" s="350"/>
      <c r="CD12" s="346"/>
      <c r="CE12" s="346"/>
      <c r="CF12" s="347"/>
      <c r="CG12" s="432">
        <f>SUM(BU12:CF12)</f>
        <v>0</v>
      </c>
      <c r="CH12" s="360"/>
      <c r="CI12" s="346"/>
      <c r="CJ12" s="348"/>
      <c r="CK12" s="346"/>
      <c r="CL12" s="346"/>
      <c r="CM12" s="346"/>
      <c r="CN12" s="348"/>
      <c r="CO12" s="346"/>
      <c r="CP12" s="350"/>
      <c r="CQ12" s="346"/>
      <c r="CR12" s="346"/>
      <c r="CS12" s="347"/>
      <c r="CT12" s="432">
        <f>SUM(CH12:CS12)</f>
        <v>0</v>
      </c>
      <c r="CU12" s="433"/>
      <c r="CV12" s="434">
        <f t="shared" si="0"/>
        <v>0</v>
      </c>
      <c r="CW12" s="435" t="e">
        <f>CV12/$CV$13</f>
        <v>#DIV/0!</v>
      </c>
      <c r="CX12" s="436"/>
      <c r="CY12" s="437"/>
      <c r="DA12" s="439"/>
    </row>
    <row r="13" spans="1:105" s="384" customFormat="1" ht="26.25" customHeight="1" thickBot="1" x14ac:dyDescent="0.25">
      <c r="A13" s="441" t="s">
        <v>555</v>
      </c>
      <c r="B13" s="705" t="e">
        <f>SUM(B10:B12)</f>
        <v>#DIV/0!</v>
      </c>
      <c r="C13" s="442" t="e">
        <f>SUM(C10:C12)</f>
        <v>#DIV/0!</v>
      </c>
      <c r="D13" s="443"/>
      <c r="E13" s="444"/>
      <c r="F13" s="443"/>
      <c r="G13" s="444"/>
      <c r="H13" s="445">
        <f t="shared" ref="H13:S13" si="1">SUM(H10:H12)</f>
        <v>0</v>
      </c>
      <c r="I13" s="445">
        <f t="shared" si="1"/>
        <v>0</v>
      </c>
      <c r="J13" s="445">
        <f t="shared" si="1"/>
        <v>0</v>
      </c>
      <c r="K13" s="445">
        <f t="shared" si="1"/>
        <v>0</v>
      </c>
      <c r="L13" s="445">
        <f t="shared" si="1"/>
        <v>0</v>
      </c>
      <c r="M13" s="445">
        <f t="shared" si="1"/>
        <v>0</v>
      </c>
      <c r="N13" s="445">
        <f t="shared" si="1"/>
        <v>0</v>
      </c>
      <c r="O13" s="445">
        <f t="shared" si="1"/>
        <v>0</v>
      </c>
      <c r="P13" s="445">
        <f t="shared" si="1"/>
        <v>0</v>
      </c>
      <c r="Q13" s="445">
        <f t="shared" si="1"/>
        <v>0</v>
      </c>
      <c r="R13" s="445">
        <f t="shared" si="1"/>
        <v>0</v>
      </c>
      <c r="S13" s="446">
        <f t="shared" si="1"/>
        <v>0</v>
      </c>
      <c r="T13" s="447">
        <f>SUM(H13:S13)</f>
        <v>0</v>
      </c>
      <c r="U13" s="448">
        <f t="shared" ref="U13:AF13" si="2">SUM(U10:U12)</f>
        <v>0</v>
      </c>
      <c r="V13" s="445">
        <f t="shared" si="2"/>
        <v>0</v>
      </c>
      <c r="W13" s="445">
        <f t="shared" si="2"/>
        <v>0</v>
      </c>
      <c r="X13" s="445">
        <f t="shared" si="2"/>
        <v>0</v>
      </c>
      <c r="Y13" s="445">
        <f t="shared" si="2"/>
        <v>0</v>
      </c>
      <c r="Z13" s="445">
        <f t="shared" si="2"/>
        <v>0</v>
      </c>
      <c r="AA13" s="445">
        <f t="shared" si="2"/>
        <v>0</v>
      </c>
      <c r="AB13" s="445">
        <f t="shared" si="2"/>
        <v>0</v>
      </c>
      <c r="AC13" s="445">
        <f t="shared" si="2"/>
        <v>0</v>
      </c>
      <c r="AD13" s="445">
        <f t="shared" si="2"/>
        <v>0</v>
      </c>
      <c r="AE13" s="445">
        <f t="shared" si="2"/>
        <v>0</v>
      </c>
      <c r="AF13" s="446">
        <f t="shared" si="2"/>
        <v>0</v>
      </c>
      <c r="AG13" s="447">
        <f>SUM(U13:AF13)</f>
        <v>0</v>
      </c>
      <c r="AH13" s="448">
        <f t="shared" ref="AH13:AS13" si="3">SUM(AH10:AH12)</f>
        <v>0</v>
      </c>
      <c r="AI13" s="445">
        <f t="shared" si="3"/>
        <v>0</v>
      </c>
      <c r="AJ13" s="445">
        <f t="shared" si="3"/>
        <v>0</v>
      </c>
      <c r="AK13" s="445">
        <f t="shared" si="3"/>
        <v>0</v>
      </c>
      <c r="AL13" s="445">
        <f t="shared" si="3"/>
        <v>0</v>
      </c>
      <c r="AM13" s="445">
        <f t="shared" si="3"/>
        <v>0</v>
      </c>
      <c r="AN13" s="445">
        <f t="shared" si="3"/>
        <v>0</v>
      </c>
      <c r="AO13" s="445">
        <f t="shared" si="3"/>
        <v>0</v>
      </c>
      <c r="AP13" s="445">
        <f t="shared" si="3"/>
        <v>0</v>
      </c>
      <c r="AQ13" s="445">
        <f t="shared" si="3"/>
        <v>0</v>
      </c>
      <c r="AR13" s="445">
        <f t="shared" si="3"/>
        <v>0</v>
      </c>
      <c r="AS13" s="446">
        <f t="shared" si="3"/>
        <v>0</v>
      </c>
      <c r="AT13" s="447">
        <f>SUM(AH13:AS13)</f>
        <v>0</v>
      </c>
      <c r="AU13" s="448">
        <f t="shared" ref="AU13:BF13" si="4">SUM(AU10:AU12)</f>
        <v>0</v>
      </c>
      <c r="AV13" s="445">
        <f t="shared" si="4"/>
        <v>0</v>
      </c>
      <c r="AW13" s="445">
        <f t="shared" si="4"/>
        <v>0</v>
      </c>
      <c r="AX13" s="445">
        <f t="shared" si="4"/>
        <v>0</v>
      </c>
      <c r="AY13" s="445">
        <f t="shared" si="4"/>
        <v>0</v>
      </c>
      <c r="AZ13" s="445">
        <f t="shared" si="4"/>
        <v>0</v>
      </c>
      <c r="BA13" s="445">
        <f t="shared" si="4"/>
        <v>0</v>
      </c>
      <c r="BB13" s="445">
        <f t="shared" si="4"/>
        <v>0</v>
      </c>
      <c r="BC13" s="445">
        <f t="shared" si="4"/>
        <v>0</v>
      </c>
      <c r="BD13" s="445">
        <f t="shared" si="4"/>
        <v>0</v>
      </c>
      <c r="BE13" s="445">
        <f t="shared" si="4"/>
        <v>0</v>
      </c>
      <c r="BF13" s="446">
        <f t="shared" si="4"/>
        <v>0</v>
      </c>
      <c r="BG13" s="447">
        <f>SUM(AU13:BF13)</f>
        <v>0</v>
      </c>
      <c r="BH13" s="448">
        <f t="shared" ref="BH13:BS13" si="5">SUM(BH10:BH12)</f>
        <v>0</v>
      </c>
      <c r="BI13" s="445">
        <f t="shared" si="5"/>
        <v>0</v>
      </c>
      <c r="BJ13" s="445">
        <f t="shared" si="5"/>
        <v>0</v>
      </c>
      <c r="BK13" s="445">
        <f t="shared" si="5"/>
        <v>0</v>
      </c>
      <c r="BL13" s="445">
        <f t="shared" si="5"/>
        <v>0</v>
      </c>
      <c r="BM13" s="445">
        <f t="shared" si="5"/>
        <v>0</v>
      </c>
      <c r="BN13" s="445">
        <f t="shared" si="5"/>
        <v>0</v>
      </c>
      <c r="BO13" s="445">
        <f t="shared" si="5"/>
        <v>0</v>
      </c>
      <c r="BP13" s="445">
        <f t="shared" si="5"/>
        <v>0</v>
      </c>
      <c r="BQ13" s="445">
        <f t="shared" si="5"/>
        <v>0</v>
      </c>
      <c r="BR13" s="445">
        <f t="shared" si="5"/>
        <v>0</v>
      </c>
      <c r="BS13" s="446">
        <f t="shared" si="5"/>
        <v>0</v>
      </c>
      <c r="BT13" s="447">
        <f>SUM(BH13:BS13)</f>
        <v>0</v>
      </c>
      <c r="BU13" s="448">
        <f t="shared" ref="BU13:CF13" si="6">SUM(BU10:BU12)</f>
        <v>0</v>
      </c>
      <c r="BV13" s="445">
        <f t="shared" si="6"/>
        <v>0</v>
      </c>
      <c r="BW13" s="445">
        <f t="shared" si="6"/>
        <v>0</v>
      </c>
      <c r="BX13" s="445">
        <f t="shared" si="6"/>
        <v>0</v>
      </c>
      <c r="BY13" s="445">
        <f t="shared" si="6"/>
        <v>0</v>
      </c>
      <c r="BZ13" s="445">
        <f t="shared" si="6"/>
        <v>0</v>
      </c>
      <c r="CA13" s="445">
        <f t="shared" si="6"/>
        <v>0</v>
      </c>
      <c r="CB13" s="445">
        <f t="shared" si="6"/>
        <v>0</v>
      </c>
      <c r="CC13" s="445">
        <f t="shared" si="6"/>
        <v>0</v>
      </c>
      <c r="CD13" s="445">
        <f t="shared" si="6"/>
        <v>0</v>
      </c>
      <c r="CE13" s="445">
        <f t="shared" si="6"/>
        <v>0</v>
      </c>
      <c r="CF13" s="446">
        <f t="shared" si="6"/>
        <v>0</v>
      </c>
      <c r="CG13" s="447">
        <f>SUM(BU13:CF13)</f>
        <v>0</v>
      </c>
      <c r="CH13" s="448">
        <f t="shared" ref="CH13:CS13" si="7">SUM(CH10:CH12)</f>
        <v>0</v>
      </c>
      <c r="CI13" s="445">
        <f t="shared" si="7"/>
        <v>0</v>
      </c>
      <c r="CJ13" s="445">
        <f t="shared" si="7"/>
        <v>0</v>
      </c>
      <c r="CK13" s="445">
        <f t="shared" si="7"/>
        <v>0</v>
      </c>
      <c r="CL13" s="445">
        <f t="shared" si="7"/>
        <v>0</v>
      </c>
      <c r="CM13" s="445">
        <f t="shared" si="7"/>
        <v>0</v>
      </c>
      <c r="CN13" s="445">
        <f t="shared" si="7"/>
        <v>0</v>
      </c>
      <c r="CO13" s="445">
        <f t="shared" si="7"/>
        <v>0</v>
      </c>
      <c r="CP13" s="445">
        <f t="shared" si="7"/>
        <v>0</v>
      </c>
      <c r="CQ13" s="445">
        <f t="shared" si="7"/>
        <v>0</v>
      </c>
      <c r="CR13" s="445">
        <f t="shared" si="7"/>
        <v>0</v>
      </c>
      <c r="CS13" s="446">
        <f t="shared" si="7"/>
        <v>0</v>
      </c>
      <c r="CT13" s="447">
        <f>SUM(CH13:CS13)</f>
        <v>0</v>
      </c>
      <c r="CU13" s="449"/>
      <c r="CV13" s="443">
        <f>SUM(CV10:CV12)</f>
        <v>0</v>
      </c>
      <c r="CW13" s="450" t="e">
        <f>SUM(CW10:CW12)</f>
        <v>#DIV/0!</v>
      </c>
      <c r="CX13" s="436"/>
    </row>
    <row r="14" spans="1:105" s="385" customFormat="1" ht="12.75" customHeight="1" x14ac:dyDescent="0.2">
      <c r="A14" s="451" t="s">
        <v>433</v>
      </c>
      <c r="B14" s="452"/>
      <c r="C14" s="453"/>
      <c r="D14" s="454"/>
      <c r="E14" s="455"/>
      <c r="F14" s="454"/>
      <c r="G14" s="455"/>
      <c r="H14" s="456"/>
      <c r="I14" s="452"/>
      <c r="J14" s="452"/>
      <c r="K14" s="452"/>
      <c r="L14" s="452"/>
      <c r="M14" s="452"/>
      <c r="N14" s="452"/>
      <c r="O14" s="452"/>
      <c r="P14" s="452"/>
      <c r="Q14" s="452"/>
      <c r="R14" s="452"/>
      <c r="S14" s="457"/>
      <c r="T14" s="458"/>
      <c r="U14" s="456"/>
      <c r="V14" s="452"/>
      <c r="W14" s="452"/>
      <c r="X14" s="452"/>
      <c r="Y14" s="452"/>
      <c r="Z14" s="452"/>
      <c r="AA14" s="452"/>
      <c r="AB14" s="452"/>
      <c r="AC14" s="452"/>
      <c r="AD14" s="452"/>
      <c r="AE14" s="452"/>
      <c r="AF14" s="457"/>
      <c r="AG14" s="459"/>
      <c r="AH14" s="456"/>
      <c r="AI14" s="452"/>
      <c r="AJ14" s="452"/>
      <c r="AK14" s="452"/>
      <c r="AL14" s="452"/>
      <c r="AM14" s="452"/>
      <c r="AN14" s="452"/>
      <c r="AO14" s="452"/>
      <c r="AP14" s="452"/>
      <c r="AQ14" s="452"/>
      <c r="AR14" s="452"/>
      <c r="AS14" s="457"/>
      <c r="AT14" s="458"/>
      <c r="AU14" s="456"/>
      <c r="AV14" s="452"/>
      <c r="AW14" s="452"/>
      <c r="AX14" s="452"/>
      <c r="AY14" s="452"/>
      <c r="AZ14" s="452"/>
      <c r="BA14" s="452"/>
      <c r="BB14" s="452"/>
      <c r="BC14" s="452"/>
      <c r="BD14" s="452"/>
      <c r="BE14" s="452"/>
      <c r="BF14" s="457"/>
      <c r="BG14" s="459"/>
      <c r="BH14" s="456"/>
      <c r="BI14" s="452"/>
      <c r="BJ14" s="452"/>
      <c r="BK14" s="452"/>
      <c r="BL14" s="452"/>
      <c r="BM14" s="452"/>
      <c r="BN14" s="452"/>
      <c r="BO14" s="452"/>
      <c r="BP14" s="452"/>
      <c r="BQ14" s="452"/>
      <c r="BR14" s="452"/>
      <c r="BS14" s="457"/>
      <c r="BT14" s="459"/>
      <c r="BU14" s="456"/>
      <c r="BV14" s="452"/>
      <c r="BW14" s="452"/>
      <c r="BX14" s="452"/>
      <c r="BY14" s="452"/>
      <c r="BZ14" s="452"/>
      <c r="CA14" s="452"/>
      <c r="CB14" s="452"/>
      <c r="CC14" s="452"/>
      <c r="CD14" s="452"/>
      <c r="CE14" s="452"/>
      <c r="CF14" s="457"/>
      <c r="CG14" s="459"/>
      <c r="CH14" s="456"/>
      <c r="CI14" s="452"/>
      <c r="CJ14" s="452"/>
      <c r="CK14" s="452"/>
      <c r="CL14" s="452"/>
      <c r="CM14" s="452"/>
      <c r="CN14" s="452"/>
      <c r="CO14" s="452"/>
      <c r="CP14" s="452"/>
      <c r="CQ14" s="452"/>
      <c r="CR14" s="452"/>
      <c r="CS14" s="457"/>
      <c r="CT14" s="459"/>
      <c r="CU14" s="460"/>
      <c r="CV14" s="461"/>
      <c r="CW14" s="462"/>
      <c r="CX14" s="436"/>
    </row>
    <row r="15" spans="1:105" s="385" customFormat="1" ht="18" customHeight="1" x14ac:dyDescent="0.2">
      <c r="A15" s="463" t="s">
        <v>551</v>
      </c>
      <c r="B15" s="704">
        <f>SUM('Datu ievade'!B58:H59)</f>
        <v>0</v>
      </c>
      <c r="C15" s="453" t="e">
        <f>B15/$B$19</f>
        <v>#DIV/0!</v>
      </c>
      <c r="D15" s="464"/>
      <c r="E15" s="455"/>
      <c r="F15" s="464"/>
      <c r="G15" s="455"/>
      <c r="H15" s="352"/>
      <c r="I15" s="352"/>
      <c r="J15" s="352"/>
      <c r="K15" s="352"/>
      <c r="L15" s="353"/>
      <c r="M15" s="352"/>
      <c r="N15" s="353"/>
      <c r="O15" s="352"/>
      <c r="P15" s="352"/>
      <c r="Q15" s="352"/>
      <c r="R15" s="352"/>
      <c r="S15" s="354"/>
      <c r="T15" s="465">
        <f t="shared" ref="T15:T19" si="8">SUM(H15:S15)</f>
        <v>0</v>
      </c>
      <c r="U15" s="352"/>
      <c r="V15" s="352"/>
      <c r="W15" s="352"/>
      <c r="X15" s="352"/>
      <c r="Y15" s="352"/>
      <c r="Z15" s="352"/>
      <c r="AA15" s="352"/>
      <c r="AB15" s="352"/>
      <c r="AC15" s="352"/>
      <c r="AD15" s="352"/>
      <c r="AE15" s="352"/>
      <c r="AF15" s="354"/>
      <c r="AG15" s="383">
        <f t="shared" ref="AG15:AG19" si="9">SUM(U15:AF15)</f>
        <v>0</v>
      </c>
      <c r="AH15" s="352"/>
      <c r="AI15" s="352"/>
      <c r="AJ15" s="352"/>
      <c r="AK15" s="352"/>
      <c r="AL15" s="352"/>
      <c r="AM15" s="352"/>
      <c r="AN15" s="352"/>
      <c r="AO15" s="352"/>
      <c r="AP15" s="352"/>
      <c r="AQ15" s="352"/>
      <c r="AR15" s="352"/>
      <c r="AS15" s="354"/>
      <c r="AT15" s="465">
        <f t="shared" ref="AT15:AT19" si="10">SUM(AH15:AS15)</f>
        <v>0</v>
      </c>
      <c r="AU15" s="352"/>
      <c r="AV15" s="352"/>
      <c r="AW15" s="352"/>
      <c r="AX15" s="352"/>
      <c r="AY15" s="352"/>
      <c r="AZ15" s="352"/>
      <c r="BA15" s="352"/>
      <c r="BB15" s="352"/>
      <c r="BC15" s="352"/>
      <c r="BD15" s="352"/>
      <c r="BE15" s="352"/>
      <c r="BF15" s="354"/>
      <c r="BG15" s="383">
        <f t="shared" ref="BG15:BG19" si="11">SUM(AU15:BF15)</f>
        <v>0</v>
      </c>
      <c r="BH15" s="352"/>
      <c r="BI15" s="352"/>
      <c r="BJ15" s="352"/>
      <c r="BK15" s="352"/>
      <c r="BL15" s="352"/>
      <c r="BM15" s="352"/>
      <c r="BN15" s="352"/>
      <c r="BO15" s="352"/>
      <c r="BP15" s="352"/>
      <c r="BQ15" s="352"/>
      <c r="BR15" s="352"/>
      <c r="BS15" s="354"/>
      <c r="BT15" s="383">
        <f t="shared" ref="BT15:BT19" si="12">SUM(BH15:BS15)</f>
        <v>0</v>
      </c>
      <c r="BU15" s="352"/>
      <c r="BV15" s="352"/>
      <c r="BW15" s="352"/>
      <c r="BX15" s="352"/>
      <c r="BY15" s="352"/>
      <c r="BZ15" s="352"/>
      <c r="CA15" s="352"/>
      <c r="CB15" s="352"/>
      <c r="CC15" s="352"/>
      <c r="CD15" s="352"/>
      <c r="CE15" s="352"/>
      <c r="CF15" s="354"/>
      <c r="CG15" s="383">
        <f t="shared" ref="CG15:CG19" si="13">SUM(BU15:CF15)</f>
        <v>0</v>
      </c>
      <c r="CH15" s="352"/>
      <c r="CI15" s="352"/>
      <c r="CJ15" s="352"/>
      <c r="CK15" s="352"/>
      <c r="CL15" s="352"/>
      <c r="CM15" s="352"/>
      <c r="CN15" s="352"/>
      <c r="CO15" s="352"/>
      <c r="CP15" s="352"/>
      <c r="CQ15" s="352"/>
      <c r="CR15" s="352"/>
      <c r="CS15" s="354"/>
      <c r="CT15" s="383">
        <f t="shared" ref="CT15:CT19" si="14">SUM(CH15:CS15)</f>
        <v>0</v>
      </c>
      <c r="CU15" s="460"/>
      <c r="CV15" s="434">
        <f t="shared" ref="CV15:CV18" si="15">T15+AG15+AT15+BG15+BT15+CG15+CT15</f>
        <v>0</v>
      </c>
      <c r="CW15" s="462" t="e">
        <f>CV15/$CV$19</f>
        <v>#DIV/0!</v>
      </c>
      <c r="CX15" s="436"/>
    </row>
    <row r="16" spans="1:105" s="385" customFormat="1" ht="18" customHeight="1" x14ac:dyDescent="0.2">
      <c r="A16" s="463" t="s">
        <v>552</v>
      </c>
      <c r="B16" s="704">
        <f>SUM('Datu ievade'!B60:H60)</f>
        <v>0</v>
      </c>
      <c r="C16" s="453" t="e">
        <f>B16/$B$19</f>
        <v>#DIV/0!</v>
      </c>
      <c r="D16" s="464"/>
      <c r="E16" s="455"/>
      <c r="F16" s="464"/>
      <c r="G16" s="455"/>
      <c r="H16" s="352"/>
      <c r="I16" s="352"/>
      <c r="J16" s="352"/>
      <c r="K16" s="352"/>
      <c r="L16" s="353"/>
      <c r="M16" s="352"/>
      <c r="N16" s="353"/>
      <c r="O16" s="352"/>
      <c r="P16" s="352"/>
      <c r="Q16" s="352"/>
      <c r="R16" s="352"/>
      <c r="S16" s="354"/>
      <c r="T16" s="465">
        <f t="shared" si="8"/>
        <v>0</v>
      </c>
      <c r="U16" s="352"/>
      <c r="V16" s="352"/>
      <c r="W16" s="352"/>
      <c r="X16" s="352"/>
      <c r="Y16" s="352"/>
      <c r="Z16" s="352"/>
      <c r="AA16" s="352"/>
      <c r="AB16" s="352"/>
      <c r="AC16" s="352"/>
      <c r="AD16" s="352"/>
      <c r="AE16" s="352"/>
      <c r="AF16" s="354"/>
      <c r="AG16" s="383">
        <f t="shared" si="9"/>
        <v>0</v>
      </c>
      <c r="AH16" s="352"/>
      <c r="AI16" s="352"/>
      <c r="AJ16" s="352"/>
      <c r="AK16" s="352"/>
      <c r="AL16" s="352"/>
      <c r="AM16" s="352"/>
      <c r="AN16" s="352"/>
      <c r="AO16" s="352"/>
      <c r="AP16" s="352"/>
      <c r="AQ16" s="352"/>
      <c r="AR16" s="352"/>
      <c r="AS16" s="354"/>
      <c r="AT16" s="465">
        <f t="shared" si="10"/>
        <v>0</v>
      </c>
      <c r="AU16" s="352"/>
      <c r="AV16" s="352"/>
      <c r="AW16" s="352"/>
      <c r="AX16" s="352"/>
      <c r="AY16" s="352"/>
      <c r="AZ16" s="352"/>
      <c r="BA16" s="352"/>
      <c r="BB16" s="352"/>
      <c r="BC16" s="352"/>
      <c r="BD16" s="352"/>
      <c r="BE16" s="352"/>
      <c r="BF16" s="354"/>
      <c r="BG16" s="383">
        <f t="shared" si="11"/>
        <v>0</v>
      </c>
      <c r="BH16" s="352"/>
      <c r="BI16" s="352"/>
      <c r="BJ16" s="352"/>
      <c r="BK16" s="352"/>
      <c r="BL16" s="352"/>
      <c r="BM16" s="352"/>
      <c r="BN16" s="352"/>
      <c r="BO16" s="352"/>
      <c r="BP16" s="352"/>
      <c r="BQ16" s="352"/>
      <c r="BR16" s="352"/>
      <c r="BS16" s="354"/>
      <c r="BT16" s="383">
        <f t="shared" si="12"/>
        <v>0</v>
      </c>
      <c r="BU16" s="352"/>
      <c r="BV16" s="352"/>
      <c r="BW16" s="352"/>
      <c r="BX16" s="352"/>
      <c r="BY16" s="352"/>
      <c r="BZ16" s="352"/>
      <c r="CA16" s="352"/>
      <c r="CB16" s="352"/>
      <c r="CC16" s="352"/>
      <c r="CD16" s="352"/>
      <c r="CE16" s="352"/>
      <c r="CF16" s="354"/>
      <c r="CG16" s="383">
        <f t="shared" si="13"/>
        <v>0</v>
      </c>
      <c r="CH16" s="352"/>
      <c r="CI16" s="352"/>
      <c r="CJ16" s="352"/>
      <c r="CK16" s="352"/>
      <c r="CL16" s="352"/>
      <c r="CM16" s="352"/>
      <c r="CN16" s="352"/>
      <c r="CO16" s="352"/>
      <c r="CP16" s="352"/>
      <c r="CQ16" s="352"/>
      <c r="CR16" s="352"/>
      <c r="CS16" s="354"/>
      <c r="CT16" s="383">
        <f t="shared" si="14"/>
        <v>0</v>
      </c>
      <c r="CU16" s="460"/>
      <c r="CV16" s="434">
        <f t="shared" si="15"/>
        <v>0</v>
      </c>
      <c r="CW16" s="462" t="e">
        <f>CV16/$CV$19</f>
        <v>#DIV/0!</v>
      </c>
      <c r="CX16" s="436"/>
    </row>
    <row r="17" spans="1:102" s="385" customFormat="1" ht="18" customHeight="1" x14ac:dyDescent="0.2">
      <c r="A17" s="463" t="s">
        <v>558</v>
      </c>
      <c r="B17" s="704">
        <f>SUM('Datu ievade'!B62:H62)</f>
        <v>0</v>
      </c>
      <c r="C17" s="453" t="e">
        <f>B17/$B$19</f>
        <v>#DIV/0!</v>
      </c>
      <c r="D17" s="464"/>
      <c r="E17" s="455"/>
      <c r="F17" s="464"/>
      <c r="G17" s="455"/>
      <c r="H17" s="352"/>
      <c r="I17" s="352"/>
      <c r="J17" s="352"/>
      <c r="K17" s="352"/>
      <c r="L17" s="353"/>
      <c r="M17" s="352"/>
      <c r="N17" s="353"/>
      <c r="O17" s="352"/>
      <c r="P17" s="352"/>
      <c r="Q17" s="352"/>
      <c r="R17" s="352"/>
      <c r="S17" s="354"/>
      <c r="T17" s="465">
        <f t="shared" si="8"/>
        <v>0</v>
      </c>
      <c r="U17" s="352"/>
      <c r="V17" s="352"/>
      <c r="W17" s="352"/>
      <c r="X17" s="352"/>
      <c r="Y17" s="352"/>
      <c r="Z17" s="352"/>
      <c r="AA17" s="352"/>
      <c r="AB17" s="352"/>
      <c r="AC17" s="352"/>
      <c r="AD17" s="352"/>
      <c r="AE17" s="352"/>
      <c r="AF17" s="354"/>
      <c r="AG17" s="383">
        <f t="shared" si="9"/>
        <v>0</v>
      </c>
      <c r="AH17" s="352"/>
      <c r="AI17" s="352"/>
      <c r="AJ17" s="352"/>
      <c r="AK17" s="352"/>
      <c r="AL17" s="352"/>
      <c r="AM17" s="352"/>
      <c r="AN17" s="352"/>
      <c r="AO17" s="352"/>
      <c r="AP17" s="352"/>
      <c r="AQ17" s="352"/>
      <c r="AR17" s="352"/>
      <c r="AS17" s="354"/>
      <c r="AT17" s="465">
        <f t="shared" si="10"/>
        <v>0</v>
      </c>
      <c r="AU17" s="352"/>
      <c r="AV17" s="352"/>
      <c r="AW17" s="352"/>
      <c r="AX17" s="352"/>
      <c r="AY17" s="352"/>
      <c r="AZ17" s="352"/>
      <c r="BA17" s="352"/>
      <c r="BB17" s="352"/>
      <c r="BC17" s="352"/>
      <c r="BD17" s="352"/>
      <c r="BE17" s="352"/>
      <c r="BF17" s="354"/>
      <c r="BG17" s="383">
        <f t="shared" si="11"/>
        <v>0</v>
      </c>
      <c r="BH17" s="352"/>
      <c r="BI17" s="352"/>
      <c r="BJ17" s="352"/>
      <c r="BK17" s="352"/>
      <c r="BL17" s="352"/>
      <c r="BM17" s="352"/>
      <c r="BN17" s="352"/>
      <c r="BO17" s="352"/>
      <c r="BP17" s="352"/>
      <c r="BQ17" s="352"/>
      <c r="BR17" s="352"/>
      <c r="BS17" s="354"/>
      <c r="BT17" s="383">
        <f t="shared" si="12"/>
        <v>0</v>
      </c>
      <c r="BU17" s="352"/>
      <c r="BV17" s="352"/>
      <c r="BW17" s="352"/>
      <c r="BX17" s="352"/>
      <c r="BY17" s="352"/>
      <c r="BZ17" s="352"/>
      <c r="CA17" s="352"/>
      <c r="CB17" s="352"/>
      <c r="CC17" s="352"/>
      <c r="CD17" s="352"/>
      <c r="CE17" s="352"/>
      <c r="CF17" s="354"/>
      <c r="CG17" s="383">
        <f t="shared" si="13"/>
        <v>0</v>
      </c>
      <c r="CH17" s="352"/>
      <c r="CI17" s="352"/>
      <c r="CJ17" s="352"/>
      <c r="CK17" s="352"/>
      <c r="CL17" s="352"/>
      <c r="CM17" s="352"/>
      <c r="CN17" s="352"/>
      <c r="CO17" s="352"/>
      <c r="CP17" s="352"/>
      <c r="CQ17" s="352"/>
      <c r="CR17" s="352"/>
      <c r="CS17" s="354"/>
      <c r="CT17" s="383">
        <f t="shared" si="14"/>
        <v>0</v>
      </c>
      <c r="CU17" s="460"/>
      <c r="CV17" s="434">
        <f t="shared" si="15"/>
        <v>0</v>
      </c>
      <c r="CW17" s="462" t="e">
        <f>CV17/$CV$19</f>
        <v>#DIV/0!</v>
      </c>
      <c r="CX17" s="436"/>
    </row>
    <row r="18" spans="1:102" s="385" customFormat="1" ht="18" customHeight="1" thickBot="1" x14ac:dyDescent="0.25">
      <c r="A18" s="463" t="s">
        <v>553</v>
      </c>
      <c r="B18" s="704">
        <f>SUM('Datu ievade'!B61:H61)</f>
        <v>0</v>
      </c>
      <c r="C18" s="453" t="e">
        <f>B18/$B$19</f>
        <v>#DIV/0!</v>
      </c>
      <c r="D18" s="464"/>
      <c r="E18" s="455"/>
      <c r="F18" s="464"/>
      <c r="G18" s="455"/>
      <c r="H18" s="352"/>
      <c r="I18" s="352"/>
      <c r="J18" s="352"/>
      <c r="K18" s="352"/>
      <c r="L18" s="355"/>
      <c r="M18" s="352"/>
      <c r="N18" s="355"/>
      <c r="O18" s="352"/>
      <c r="P18" s="352"/>
      <c r="Q18" s="352"/>
      <c r="R18" s="352"/>
      <c r="S18" s="354"/>
      <c r="T18" s="465">
        <f t="shared" si="8"/>
        <v>0</v>
      </c>
      <c r="U18" s="352"/>
      <c r="V18" s="352"/>
      <c r="W18" s="352"/>
      <c r="X18" s="352"/>
      <c r="Y18" s="352"/>
      <c r="Z18" s="352"/>
      <c r="AA18" s="352"/>
      <c r="AB18" s="352"/>
      <c r="AC18" s="352"/>
      <c r="AD18" s="352"/>
      <c r="AE18" s="352"/>
      <c r="AF18" s="354"/>
      <c r="AG18" s="383">
        <f t="shared" si="9"/>
        <v>0</v>
      </c>
      <c r="AH18" s="352"/>
      <c r="AI18" s="352"/>
      <c r="AJ18" s="352"/>
      <c r="AK18" s="352"/>
      <c r="AL18" s="352"/>
      <c r="AM18" s="352"/>
      <c r="AN18" s="352"/>
      <c r="AO18" s="352"/>
      <c r="AP18" s="352"/>
      <c r="AQ18" s="352"/>
      <c r="AR18" s="352"/>
      <c r="AS18" s="354"/>
      <c r="AT18" s="465">
        <f t="shared" si="10"/>
        <v>0</v>
      </c>
      <c r="AU18" s="352"/>
      <c r="AV18" s="352"/>
      <c r="AW18" s="352"/>
      <c r="AX18" s="352"/>
      <c r="AY18" s="352"/>
      <c r="AZ18" s="352"/>
      <c r="BA18" s="352"/>
      <c r="BB18" s="352"/>
      <c r="BC18" s="352"/>
      <c r="BD18" s="352"/>
      <c r="BE18" s="352"/>
      <c r="BF18" s="354"/>
      <c r="BG18" s="383">
        <f t="shared" si="11"/>
        <v>0</v>
      </c>
      <c r="BH18" s="352"/>
      <c r="BI18" s="352"/>
      <c r="BJ18" s="352"/>
      <c r="BK18" s="352"/>
      <c r="BL18" s="352"/>
      <c r="BM18" s="352"/>
      <c r="BN18" s="352"/>
      <c r="BO18" s="352"/>
      <c r="BP18" s="352"/>
      <c r="BQ18" s="352"/>
      <c r="BR18" s="352"/>
      <c r="BS18" s="354"/>
      <c r="BT18" s="383">
        <f t="shared" si="12"/>
        <v>0</v>
      </c>
      <c r="BU18" s="352"/>
      <c r="BV18" s="352"/>
      <c r="BW18" s="352"/>
      <c r="BX18" s="352"/>
      <c r="BY18" s="352"/>
      <c r="BZ18" s="352"/>
      <c r="CA18" s="352"/>
      <c r="CB18" s="352"/>
      <c r="CC18" s="352"/>
      <c r="CD18" s="352"/>
      <c r="CE18" s="352"/>
      <c r="CF18" s="354"/>
      <c r="CG18" s="383">
        <f t="shared" si="13"/>
        <v>0</v>
      </c>
      <c r="CH18" s="352"/>
      <c r="CI18" s="352"/>
      <c r="CJ18" s="352"/>
      <c r="CK18" s="352"/>
      <c r="CL18" s="352"/>
      <c r="CM18" s="352"/>
      <c r="CN18" s="352"/>
      <c r="CO18" s="352"/>
      <c r="CP18" s="352"/>
      <c r="CQ18" s="352"/>
      <c r="CR18" s="352"/>
      <c r="CS18" s="354"/>
      <c r="CT18" s="383">
        <f t="shared" si="14"/>
        <v>0</v>
      </c>
      <c r="CU18" s="460"/>
      <c r="CV18" s="434">
        <f t="shared" si="15"/>
        <v>0</v>
      </c>
      <c r="CW18" s="462" t="e">
        <f>CV18/$CV$19</f>
        <v>#DIV/0!</v>
      </c>
      <c r="CX18" s="436"/>
    </row>
    <row r="19" spans="1:102" s="384" customFormat="1" ht="19.5" customHeight="1" thickBot="1" x14ac:dyDescent="0.25">
      <c r="A19" s="441" t="s">
        <v>432</v>
      </c>
      <c r="B19" s="705">
        <f>SUM(B15:B18)</f>
        <v>0</v>
      </c>
      <c r="C19" s="442" t="e">
        <f>SUM(C15:C18)</f>
        <v>#DIV/0!</v>
      </c>
      <c r="D19" s="466"/>
      <c r="E19" s="467"/>
      <c r="F19" s="466"/>
      <c r="G19" s="467"/>
      <c r="H19" s="445">
        <f t="shared" ref="H19:S19" si="16">SUM(H15:H18)</f>
        <v>0</v>
      </c>
      <c r="I19" s="445">
        <f t="shared" si="16"/>
        <v>0</v>
      </c>
      <c r="J19" s="445">
        <f t="shared" si="16"/>
        <v>0</v>
      </c>
      <c r="K19" s="445">
        <f t="shared" si="16"/>
        <v>0</v>
      </c>
      <c r="L19" s="445">
        <f t="shared" si="16"/>
        <v>0</v>
      </c>
      <c r="M19" s="445">
        <f t="shared" si="16"/>
        <v>0</v>
      </c>
      <c r="N19" s="445">
        <f t="shared" si="16"/>
        <v>0</v>
      </c>
      <c r="O19" s="445">
        <f t="shared" si="16"/>
        <v>0</v>
      </c>
      <c r="P19" s="445">
        <f t="shared" si="16"/>
        <v>0</v>
      </c>
      <c r="Q19" s="445">
        <f t="shared" si="16"/>
        <v>0</v>
      </c>
      <c r="R19" s="445">
        <f t="shared" si="16"/>
        <v>0</v>
      </c>
      <c r="S19" s="445">
        <f t="shared" si="16"/>
        <v>0</v>
      </c>
      <c r="T19" s="447">
        <f t="shared" si="8"/>
        <v>0</v>
      </c>
      <c r="U19" s="448">
        <f t="shared" ref="U19:AF19" si="17">SUM(U15:U18)</f>
        <v>0</v>
      </c>
      <c r="V19" s="448">
        <f t="shared" si="17"/>
        <v>0</v>
      </c>
      <c r="W19" s="448">
        <f t="shared" si="17"/>
        <v>0</v>
      </c>
      <c r="X19" s="448">
        <f t="shared" si="17"/>
        <v>0</v>
      </c>
      <c r="Y19" s="448">
        <f t="shared" si="17"/>
        <v>0</v>
      </c>
      <c r="Z19" s="448">
        <f t="shared" si="17"/>
        <v>0</v>
      </c>
      <c r="AA19" s="448">
        <f t="shared" si="17"/>
        <v>0</v>
      </c>
      <c r="AB19" s="448">
        <f t="shared" si="17"/>
        <v>0</v>
      </c>
      <c r="AC19" s="448">
        <f t="shared" si="17"/>
        <v>0</v>
      </c>
      <c r="AD19" s="448">
        <f t="shared" si="17"/>
        <v>0</v>
      </c>
      <c r="AE19" s="448">
        <f t="shared" si="17"/>
        <v>0</v>
      </c>
      <c r="AF19" s="448">
        <f t="shared" si="17"/>
        <v>0</v>
      </c>
      <c r="AG19" s="447">
        <f t="shared" si="9"/>
        <v>0</v>
      </c>
      <c r="AH19" s="448">
        <f t="shared" ref="AH19:AS19" si="18">SUM(AH15:AH18)</f>
        <v>0</v>
      </c>
      <c r="AI19" s="448">
        <f t="shared" si="18"/>
        <v>0</v>
      </c>
      <c r="AJ19" s="448">
        <f t="shared" si="18"/>
        <v>0</v>
      </c>
      <c r="AK19" s="448">
        <f t="shared" si="18"/>
        <v>0</v>
      </c>
      <c r="AL19" s="448">
        <f t="shared" si="18"/>
        <v>0</v>
      </c>
      <c r="AM19" s="448">
        <f t="shared" si="18"/>
        <v>0</v>
      </c>
      <c r="AN19" s="448">
        <f t="shared" si="18"/>
        <v>0</v>
      </c>
      <c r="AO19" s="448">
        <f t="shared" si="18"/>
        <v>0</v>
      </c>
      <c r="AP19" s="448">
        <f t="shared" si="18"/>
        <v>0</v>
      </c>
      <c r="AQ19" s="448">
        <f t="shared" si="18"/>
        <v>0</v>
      </c>
      <c r="AR19" s="448">
        <f t="shared" si="18"/>
        <v>0</v>
      </c>
      <c r="AS19" s="448">
        <f t="shared" si="18"/>
        <v>0</v>
      </c>
      <c r="AT19" s="447">
        <f t="shared" si="10"/>
        <v>0</v>
      </c>
      <c r="AU19" s="448">
        <f t="shared" ref="AU19:BF19" si="19">SUM(AU15:AU18)</f>
        <v>0</v>
      </c>
      <c r="AV19" s="448">
        <f t="shared" si="19"/>
        <v>0</v>
      </c>
      <c r="AW19" s="448">
        <f t="shared" si="19"/>
        <v>0</v>
      </c>
      <c r="AX19" s="448">
        <f t="shared" si="19"/>
        <v>0</v>
      </c>
      <c r="AY19" s="448">
        <f t="shared" si="19"/>
        <v>0</v>
      </c>
      <c r="AZ19" s="448">
        <f t="shared" si="19"/>
        <v>0</v>
      </c>
      <c r="BA19" s="448">
        <f t="shared" si="19"/>
        <v>0</v>
      </c>
      <c r="BB19" s="448">
        <f t="shared" si="19"/>
        <v>0</v>
      </c>
      <c r="BC19" s="448">
        <f t="shared" si="19"/>
        <v>0</v>
      </c>
      <c r="BD19" s="448">
        <f t="shared" si="19"/>
        <v>0</v>
      </c>
      <c r="BE19" s="448">
        <f t="shared" si="19"/>
        <v>0</v>
      </c>
      <c r="BF19" s="448">
        <f t="shared" si="19"/>
        <v>0</v>
      </c>
      <c r="BG19" s="447">
        <f t="shared" si="11"/>
        <v>0</v>
      </c>
      <c r="BH19" s="448">
        <f t="shared" ref="BH19:BS19" si="20">SUM(BH15:BH18)</f>
        <v>0</v>
      </c>
      <c r="BI19" s="448">
        <f t="shared" si="20"/>
        <v>0</v>
      </c>
      <c r="BJ19" s="448">
        <f t="shared" si="20"/>
        <v>0</v>
      </c>
      <c r="BK19" s="448">
        <f t="shared" si="20"/>
        <v>0</v>
      </c>
      <c r="BL19" s="448">
        <f t="shared" si="20"/>
        <v>0</v>
      </c>
      <c r="BM19" s="448">
        <f t="shared" si="20"/>
        <v>0</v>
      </c>
      <c r="BN19" s="448">
        <f t="shared" si="20"/>
        <v>0</v>
      </c>
      <c r="BO19" s="448">
        <f t="shared" si="20"/>
        <v>0</v>
      </c>
      <c r="BP19" s="448">
        <f t="shared" si="20"/>
        <v>0</v>
      </c>
      <c r="BQ19" s="448">
        <f t="shared" si="20"/>
        <v>0</v>
      </c>
      <c r="BR19" s="448">
        <f t="shared" si="20"/>
        <v>0</v>
      </c>
      <c r="BS19" s="448">
        <f t="shared" si="20"/>
        <v>0</v>
      </c>
      <c r="BT19" s="447">
        <f t="shared" si="12"/>
        <v>0</v>
      </c>
      <c r="BU19" s="448">
        <f t="shared" ref="BU19:CF19" si="21">SUM(BU15:BU18)</f>
        <v>0</v>
      </c>
      <c r="BV19" s="448">
        <f t="shared" si="21"/>
        <v>0</v>
      </c>
      <c r="BW19" s="448">
        <f t="shared" si="21"/>
        <v>0</v>
      </c>
      <c r="BX19" s="448">
        <f t="shared" si="21"/>
        <v>0</v>
      </c>
      <c r="BY19" s="448">
        <f t="shared" si="21"/>
        <v>0</v>
      </c>
      <c r="BZ19" s="448">
        <f t="shared" si="21"/>
        <v>0</v>
      </c>
      <c r="CA19" s="448">
        <f t="shared" si="21"/>
        <v>0</v>
      </c>
      <c r="CB19" s="448">
        <f t="shared" si="21"/>
        <v>0</v>
      </c>
      <c r="CC19" s="448">
        <f t="shared" si="21"/>
        <v>0</v>
      </c>
      <c r="CD19" s="448">
        <f t="shared" si="21"/>
        <v>0</v>
      </c>
      <c r="CE19" s="448">
        <f t="shared" si="21"/>
        <v>0</v>
      </c>
      <c r="CF19" s="448">
        <f t="shared" si="21"/>
        <v>0</v>
      </c>
      <c r="CG19" s="447">
        <f t="shared" si="13"/>
        <v>0</v>
      </c>
      <c r="CH19" s="448">
        <f t="shared" ref="CH19:CS19" si="22">SUM(CH15:CH18)</f>
        <v>0</v>
      </c>
      <c r="CI19" s="448">
        <f t="shared" si="22"/>
        <v>0</v>
      </c>
      <c r="CJ19" s="448">
        <f t="shared" si="22"/>
        <v>0</v>
      </c>
      <c r="CK19" s="448">
        <f t="shared" si="22"/>
        <v>0</v>
      </c>
      <c r="CL19" s="448">
        <f t="shared" si="22"/>
        <v>0</v>
      </c>
      <c r="CM19" s="448">
        <f t="shared" si="22"/>
        <v>0</v>
      </c>
      <c r="CN19" s="448">
        <f t="shared" si="22"/>
        <v>0</v>
      </c>
      <c r="CO19" s="448">
        <f t="shared" si="22"/>
        <v>0</v>
      </c>
      <c r="CP19" s="448">
        <f t="shared" si="22"/>
        <v>0</v>
      </c>
      <c r="CQ19" s="448">
        <f t="shared" si="22"/>
        <v>0</v>
      </c>
      <c r="CR19" s="448">
        <f t="shared" si="22"/>
        <v>0</v>
      </c>
      <c r="CS19" s="448">
        <f t="shared" si="22"/>
        <v>0</v>
      </c>
      <c r="CT19" s="447">
        <f t="shared" si="14"/>
        <v>0</v>
      </c>
      <c r="CU19" s="449"/>
      <c r="CV19" s="466">
        <f>SUM(CV15:CV18)</f>
        <v>0</v>
      </c>
      <c r="CW19" s="468" t="e">
        <f>SUM(CW15:CW18)</f>
        <v>#DIV/0!</v>
      </c>
      <c r="CX19" s="436"/>
    </row>
    <row r="20" spans="1:102" s="479" customFormat="1" ht="19.5" customHeight="1" thickBot="1" x14ac:dyDescent="0.3">
      <c r="A20" s="469" t="s">
        <v>556</v>
      </c>
      <c r="B20" s="706" t="e">
        <f>B13-B19</f>
        <v>#DIV/0!</v>
      </c>
      <c r="C20" s="470"/>
      <c r="D20" s="471"/>
      <c r="E20" s="472"/>
      <c r="F20" s="471"/>
      <c r="G20" s="472"/>
      <c r="H20" s="473">
        <f>H13-H19+H25</f>
        <v>0</v>
      </c>
      <c r="I20" s="473">
        <f t="shared" ref="I20:S20" si="23">H20+I25+I13-I19</f>
        <v>0</v>
      </c>
      <c r="J20" s="473">
        <f t="shared" si="23"/>
        <v>0</v>
      </c>
      <c r="K20" s="473">
        <f t="shared" si="23"/>
        <v>0</v>
      </c>
      <c r="L20" s="473">
        <f t="shared" ref="L20" si="24">K20+L25+L13-L19</f>
        <v>0</v>
      </c>
      <c r="M20" s="473">
        <f t="shared" ref="M20" si="25">L20+M25+M13-M19</f>
        <v>0</v>
      </c>
      <c r="N20" s="473">
        <f t="shared" si="23"/>
        <v>0</v>
      </c>
      <c r="O20" s="473">
        <f t="shared" si="23"/>
        <v>0</v>
      </c>
      <c r="P20" s="473">
        <f t="shared" si="23"/>
        <v>0</v>
      </c>
      <c r="Q20" s="473">
        <f t="shared" si="23"/>
        <v>0</v>
      </c>
      <c r="R20" s="473">
        <f t="shared" si="23"/>
        <v>0</v>
      </c>
      <c r="S20" s="474">
        <f t="shared" si="23"/>
        <v>0</v>
      </c>
      <c r="T20" s="475">
        <f>S20</f>
        <v>0</v>
      </c>
      <c r="U20" s="476">
        <f>S20+U25+U13-U19</f>
        <v>0</v>
      </c>
      <c r="V20" s="473">
        <f t="shared" ref="V20:AF20" si="26">U20+V25+V13-V19</f>
        <v>0</v>
      </c>
      <c r="W20" s="473">
        <f t="shared" si="26"/>
        <v>0</v>
      </c>
      <c r="X20" s="473">
        <f t="shared" si="26"/>
        <v>0</v>
      </c>
      <c r="Y20" s="473">
        <f t="shared" si="26"/>
        <v>0</v>
      </c>
      <c r="Z20" s="473">
        <f t="shared" si="26"/>
        <v>0</v>
      </c>
      <c r="AA20" s="473">
        <f t="shared" si="26"/>
        <v>0</v>
      </c>
      <c r="AB20" s="473">
        <f t="shared" si="26"/>
        <v>0</v>
      </c>
      <c r="AC20" s="473">
        <f t="shared" si="26"/>
        <v>0</v>
      </c>
      <c r="AD20" s="473">
        <f t="shared" si="26"/>
        <v>0</v>
      </c>
      <c r="AE20" s="473">
        <f t="shared" si="26"/>
        <v>0</v>
      </c>
      <c r="AF20" s="474">
        <f t="shared" si="26"/>
        <v>0</v>
      </c>
      <c r="AG20" s="475">
        <f>AF20</f>
        <v>0</v>
      </c>
      <c r="AH20" s="476">
        <f t="shared" ref="AH20:AS20" si="27">AG20+AH25+AH13-AH19</f>
        <v>0</v>
      </c>
      <c r="AI20" s="473">
        <f t="shared" si="27"/>
        <v>0</v>
      </c>
      <c r="AJ20" s="473">
        <f t="shared" si="27"/>
        <v>0</v>
      </c>
      <c r="AK20" s="473">
        <f t="shared" si="27"/>
        <v>0</v>
      </c>
      <c r="AL20" s="473">
        <f t="shared" si="27"/>
        <v>0</v>
      </c>
      <c r="AM20" s="473">
        <f t="shared" si="27"/>
        <v>0</v>
      </c>
      <c r="AN20" s="473">
        <f t="shared" si="27"/>
        <v>0</v>
      </c>
      <c r="AO20" s="473">
        <f t="shared" si="27"/>
        <v>0</v>
      </c>
      <c r="AP20" s="473">
        <f t="shared" si="27"/>
        <v>0</v>
      </c>
      <c r="AQ20" s="473">
        <f t="shared" si="27"/>
        <v>0</v>
      </c>
      <c r="AR20" s="473">
        <f t="shared" si="27"/>
        <v>0</v>
      </c>
      <c r="AS20" s="474">
        <f t="shared" si="27"/>
        <v>0</v>
      </c>
      <c r="AT20" s="475">
        <f>AS20</f>
        <v>0</v>
      </c>
      <c r="AU20" s="476">
        <f>AS20+AU25+AU13-AU19</f>
        <v>0</v>
      </c>
      <c r="AV20" s="476">
        <f>AU20+AV25+AV13-AV19</f>
        <v>0</v>
      </c>
      <c r="AW20" s="476">
        <f t="shared" ref="AW20:BF20" si="28">AV20+AW25+AW13-AW19</f>
        <v>0</v>
      </c>
      <c r="AX20" s="476">
        <f t="shared" si="28"/>
        <v>0</v>
      </c>
      <c r="AY20" s="476">
        <f t="shared" si="28"/>
        <v>0</v>
      </c>
      <c r="AZ20" s="476">
        <f t="shared" si="28"/>
        <v>0</v>
      </c>
      <c r="BA20" s="476">
        <f t="shared" si="28"/>
        <v>0</v>
      </c>
      <c r="BB20" s="476">
        <f t="shared" si="28"/>
        <v>0</v>
      </c>
      <c r="BC20" s="476">
        <f t="shared" si="28"/>
        <v>0</v>
      </c>
      <c r="BD20" s="476">
        <f t="shared" si="28"/>
        <v>0</v>
      </c>
      <c r="BE20" s="476">
        <f t="shared" si="28"/>
        <v>0</v>
      </c>
      <c r="BF20" s="476">
        <f t="shared" si="28"/>
        <v>0</v>
      </c>
      <c r="BG20" s="475">
        <f>BF20</f>
        <v>0</v>
      </c>
      <c r="BH20" s="476">
        <f>BF20+BH25+BH13-BH19</f>
        <v>0</v>
      </c>
      <c r="BI20" s="476">
        <f>BH20+BI25+BI13-BI19</f>
        <v>0</v>
      </c>
      <c r="BJ20" s="476">
        <f t="shared" ref="BJ20:BS20" si="29">BI20+BJ25+BJ13-BJ19</f>
        <v>0</v>
      </c>
      <c r="BK20" s="476">
        <f t="shared" si="29"/>
        <v>0</v>
      </c>
      <c r="BL20" s="476">
        <f t="shared" si="29"/>
        <v>0</v>
      </c>
      <c r="BM20" s="476">
        <f t="shared" si="29"/>
        <v>0</v>
      </c>
      <c r="BN20" s="476">
        <f t="shared" si="29"/>
        <v>0</v>
      </c>
      <c r="BO20" s="476">
        <f t="shared" si="29"/>
        <v>0</v>
      </c>
      <c r="BP20" s="476">
        <f t="shared" si="29"/>
        <v>0</v>
      </c>
      <c r="BQ20" s="476">
        <f t="shared" si="29"/>
        <v>0</v>
      </c>
      <c r="BR20" s="476">
        <f t="shared" si="29"/>
        <v>0</v>
      </c>
      <c r="BS20" s="476">
        <f t="shared" si="29"/>
        <v>0</v>
      </c>
      <c r="BT20" s="475">
        <f>BS20</f>
        <v>0</v>
      </c>
      <c r="BU20" s="476">
        <f>BS20+BU25+BU13-BU19</f>
        <v>0</v>
      </c>
      <c r="BV20" s="476">
        <f>BU20+BV25+BV13-BV19</f>
        <v>0</v>
      </c>
      <c r="BW20" s="476">
        <f t="shared" ref="BW20:CF20" si="30">BV20+BW25+BW13-BW19</f>
        <v>0</v>
      </c>
      <c r="BX20" s="476">
        <f t="shared" si="30"/>
        <v>0</v>
      </c>
      <c r="BY20" s="476">
        <f t="shared" si="30"/>
        <v>0</v>
      </c>
      <c r="BZ20" s="476">
        <f t="shared" si="30"/>
        <v>0</v>
      </c>
      <c r="CA20" s="476">
        <f t="shared" si="30"/>
        <v>0</v>
      </c>
      <c r="CB20" s="476">
        <f t="shared" si="30"/>
        <v>0</v>
      </c>
      <c r="CC20" s="476">
        <f t="shared" si="30"/>
        <v>0</v>
      </c>
      <c r="CD20" s="476">
        <f t="shared" si="30"/>
        <v>0</v>
      </c>
      <c r="CE20" s="476">
        <f t="shared" si="30"/>
        <v>0</v>
      </c>
      <c r="CF20" s="476">
        <f t="shared" si="30"/>
        <v>0</v>
      </c>
      <c r="CG20" s="475">
        <f>CF20</f>
        <v>0</v>
      </c>
      <c r="CH20" s="476">
        <f>CF20+CH25+CH13-CH19</f>
        <v>0</v>
      </c>
      <c r="CI20" s="476">
        <f>CH20+CI25+CI13-CI19</f>
        <v>0</v>
      </c>
      <c r="CJ20" s="476">
        <f t="shared" ref="CJ20:CS20" si="31">CI20+CJ25+CJ13-CJ19</f>
        <v>0</v>
      </c>
      <c r="CK20" s="476">
        <f t="shared" si="31"/>
        <v>0</v>
      </c>
      <c r="CL20" s="476">
        <f t="shared" si="31"/>
        <v>0</v>
      </c>
      <c r="CM20" s="476">
        <f t="shared" si="31"/>
        <v>0</v>
      </c>
      <c r="CN20" s="476">
        <f t="shared" si="31"/>
        <v>0</v>
      </c>
      <c r="CO20" s="476">
        <f t="shared" si="31"/>
        <v>0</v>
      </c>
      <c r="CP20" s="476">
        <f t="shared" si="31"/>
        <v>0</v>
      </c>
      <c r="CQ20" s="476">
        <f t="shared" si="31"/>
        <v>0</v>
      </c>
      <c r="CR20" s="476">
        <f t="shared" si="31"/>
        <v>0</v>
      </c>
      <c r="CS20" s="476">
        <f t="shared" si="31"/>
        <v>0</v>
      </c>
      <c r="CT20" s="475">
        <f>CS20</f>
        <v>0</v>
      </c>
      <c r="CU20" s="477"/>
      <c r="CV20" s="471">
        <f>CT20</f>
        <v>0</v>
      </c>
      <c r="CW20" s="478"/>
      <c r="CX20" s="436"/>
    </row>
    <row r="21" spans="1:102" s="385" customFormat="1" ht="18" customHeight="1" x14ac:dyDescent="0.2">
      <c r="A21" s="480" t="s">
        <v>559</v>
      </c>
      <c r="B21" s="704">
        <f>SUM('Datu ievade'!B73:H73)</f>
        <v>0</v>
      </c>
      <c r="C21" s="481"/>
      <c r="D21" s="464"/>
      <c r="E21" s="455"/>
      <c r="F21" s="464"/>
      <c r="G21" s="455"/>
      <c r="H21" s="356"/>
      <c r="I21" s="356"/>
      <c r="J21" s="356"/>
      <c r="K21" s="356"/>
      <c r="L21" s="356"/>
      <c r="M21" s="356"/>
      <c r="N21" s="356"/>
      <c r="O21" s="356"/>
      <c r="P21" s="356"/>
      <c r="Q21" s="356"/>
      <c r="R21" s="356"/>
      <c r="S21" s="357"/>
      <c r="T21" s="482">
        <f>SUM(H21:S21)</f>
        <v>0</v>
      </c>
      <c r="U21" s="356"/>
      <c r="V21" s="356"/>
      <c r="W21" s="356"/>
      <c r="X21" s="356"/>
      <c r="Y21" s="356"/>
      <c r="Z21" s="356"/>
      <c r="AA21" s="356"/>
      <c r="AB21" s="356"/>
      <c r="AC21" s="356"/>
      <c r="AD21" s="356"/>
      <c r="AE21" s="356"/>
      <c r="AF21" s="356"/>
      <c r="AG21" s="459">
        <f>SUM(U21:AF21)</f>
        <v>0</v>
      </c>
      <c r="AH21" s="356"/>
      <c r="AI21" s="356"/>
      <c r="AJ21" s="356"/>
      <c r="AK21" s="356"/>
      <c r="AL21" s="356"/>
      <c r="AM21" s="356"/>
      <c r="AN21" s="356"/>
      <c r="AO21" s="356"/>
      <c r="AP21" s="356"/>
      <c r="AQ21" s="356"/>
      <c r="AR21" s="356"/>
      <c r="AS21" s="357"/>
      <c r="AT21" s="482">
        <f>SUM(AH21:AS21)</f>
        <v>0</v>
      </c>
      <c r="AU21" s="356"/>
      <c r="AV21" s="356"/>
      <c r="AW21" s="356"/>
      <c r="AX21" s="356"/>
      <c r="AY21" s="356"/>
      <c r="AZ21" s="356"/>
      <c r="BA21" s="356"/>
      <c r="BB21" s="356"/>
      <c r="BC21" s="356"/>
      <c r="BD21" s="356"/>
      <c r="BE21" s="356"/>
      <c r="BF21" s="357"/>
      <c r="BG21" s="459">
        <f>SUM(AU21:BF21)</f>
        <v>0</v>
      </c>
      <c r="BH21" s="356"/>
      <c r="BI21" s="356"/>
      <c r="BJ21" s="356"/>
      <c r="BK21" s="356"/>
      <c r="BL21" s="356"/>
      <c r="BM21" s="356"/>
      <c r="BN21" s="356"/>
      <c r="BO21" s="356"/>
      <c r="BP21" s="356"/>
      <c r="BQ21" s="356"/>
      <c r="BR21" s="356"/>
      <c r="BS21" s="357"/>
      <c r="BT21" s="459">
        <f>SUM(BH21:BS21)</f>
        <v>0</v>
      </c>
      <c r="BU21" s="356"/>
      <c r="BV21" s="356"/>
      <c r="BW21" s="356"/>
      <c r="BX21" s="356"/>
      <c r="BY21" s="356"/>
      <c r="BZ21" s="356"/>
      <c r="CA21" s="356"/>
      <c r="CB21" s="356"/>
      <c r="CC21" s="356"/>
      <c r="CD21" s="356"/>
      <c r="CE21" s="356"/>
      <c r="CF21" s="357"/>
      <c r="CG21" s="459">
        <f>SUM(BU21:CF21)</f>
        <v>0</v>
      </c>
      <c r="CH21" s="356"/>
      <c r="CI21" s="356"/>
      <c r="CJ21" s="356"/>
      <c r="CK21" s="356"/>
      <c r="CL21" s="356"/>
      <c r="CM21" s="356"/>
      <c r="CN21" s="356"/>
      <c r="CO21" s="356"/>
      <c r="CP21" s="356"/>
      <c r="CQ21" s="356"/>
      <c r="CR21" s="356"/>
      <c r="CS21" s="357"/>
      <c r="CT21" s="459">
        <f>SUM(CH21:CS21)</f>
        <v>0</v>
      </c>
      <c r="CU21" s="460"/>
      <c r="CV21" s="434">
        <f t="shared" ref="CV21:CV22" si="32">T21+AG21+AT21+BG21+BT21+CG21+CT21</f>
        <v>0</v>
      </c>
      <c r="CW21" s="483"/>
      <c r="CX21" s="436"/>
    </row>
    <row r="22" spans="1:102" s="385" customFormat="1" ht="18" customHeight="1" thickBot="1" x14ac:dyDescent="0.25">
      <c r="A22" s="484" t="s">
        <v>431</v>
      </c>
      <c r="B22" s="704">
        <f>SUM('Datu ievade'!B65:H72)</f>
        <v>0</v>
      </c>
      <c r="C22" s="485"/>
      <c r="D22" s="486"/>
      <c r="E22" s="487"/>
      <c r="F22" s="486"/>
      <c r="G22" s="487"/>
      <c r="H22" s="356"/>
      <c r="I22" s="356"/>
      <c r="J22" s="356"/>
      <c r="K22" s="356"/>
      <c r="L22" s="356"/>
      <c r="M22" s="356"/>
      <c r="N22" s="356"/>
      <c r="O22" s="356"/>
      <c r="P22" s="356"/>
      <c r="Q22" s="356"/>
      <c r="R22" s="356"/>
      <c r="S22" s="357"/>
      <c r="T22" s="482">
        <f>SUM(H22:S22)</f>
        <v>0</v>
      </c>
      <c r="U22" s="356"/>
      <c r="V22" s="366"/>
      <c r="W22" s="356"/>
      <c r="X22" s="366"/>
      <c r="Y22" s="356"/>
      <c r="Z22" s="366"/>
      <c r="AA22" s="356"/>
      <c r="AB22" s="366"/>
      <c r="AC22" s="356"/>
      <c r="AD22" s="366"/>
      <c r="AE22" s="356"/>
      <c r="AF22" s="367"/>
      <c r="AG22" s="383">
        <f>SUM(U22:AF22)</f>
        <v>0</v>
      </c>
      <c r="AH22" s="365"/>
      <c r="AI22" s="366"/>
      <c r="AJ22" s="366"/>
      <c r="AK22" s="366"/>
      <c r="AL22" s="366"/>
      <c r="AM22" s="366"/>
      <c r="AN22" s="366"/>
      <c r="AO22" s="366"/>
      <c r="AP22" s="366"/>
      <c r="AQ22" s="366"/>
      <c r="AR22" s="366"/>
      <c r="AS22" s="367"/>
      <c r="AT22" s="482">
        <f>SUM(AH22:AS22)</f>
        <v>0</v>
      </c>
      <c r="AU22" s="356"/>
      <c r="AV22" s="366"/>
      <c r="AW22" s="356"/>
      <c r="AX22" s="366"/>
      <c r="AY22" s="356"/>
      <c r="AZ22" s="366"/>
      <c r="BA22" s="356"/>
      <c r="BB22" s="366"/>
      <c r="BC22" s="356"/>
      <c r="BD22" s="366"/>
      <c r="BE22" s="356"/>
      <c r="BF22" s="367"/>
      <c r="BG22" s="383">
        <f>SUM(AU22:BF22)</f>
        <v>0</v>
      </c>
      <c r="BH22" s="356"/>
      <c r="BI22" s="366"/>
      <c r="BJ22" s="356"/>
      <c r="BK22" s="366"/>
      <c r="BL22" s="356"/>
      <c r="BM22" s="366"/>
      <c r="BN22" s="356"/>
      <c r="BO22" s="366"/>
      <c r="BP22" s="356"/>
      <c r="BQ22" s="366"/>
      <c r="BR22" s="356"/>
      <c r="BS22" s="367"/>
      <c r="BT22" s="383">
        <f>SUM(BH22:BS22)</f>
        <v>0</v>
      </c>
      <c r="BU22" s="356"/>
      <c r="BV22" s="366"/>
      <c r="BW22" s="356"/>
      <c r="BX22" s="366"/>
      <c r="BY22" s="356"/>
      <c r="BZ22" s="366"/>
      <c r="CA22" s="356"/>
      <c r="CB22" s="366"/>
      <c r="CC22" s="356"/>
      <c r="CD22" s="366"/>
      <c r="CE22" s="356"/>
      <c r="CF22" s="367"/>
      <c r="CG22" s="383">
        <f>SUM(BU22:CF22)</f>
        <v>0</v>
      </c>
      <c r="CH22" s="356"/>
      <c r="CI22" s="366"/>
      <c r="CJ22" s="356"/>
      <c r="CK22" s="366"/>
      <c r="CL22" s="356"/>
      <c r="CM22" s="366"/>
      <c r="CN22" s="356"/>
      <c r="CO22" s="366"/>
      <c r="CP22" s="356"/>
      <c r="CQ22" s="366"/>
      <c r="CR22" s="356"/>
      <c r="CS22" s="367"/>
      <c r="CT22" s="383">
        <f>SUM(CH22:CS22)</f>
        <v>0</v>
      </c>
      <c r="CU22" s="460"/>
      <c r="CV22" s="434">
        <f t="shared" si="32"/>
        <v>0</v>
      </c>
      <c r="CW22" s="488"/>
      <c r="CX22" s="436"/>
    </row>
    <row r="23" spans="1:102" s="479" customFormat="1" ht="19.5" customHeight="1" thickBot="1" x14ac:dyDescent="0.3">
      <c r="A23" s="489" t="s">
        <v>430</v>
      </c>
      <c r="B23" s="473" t="e">
        <f>B27+B13-B19-B21-B22</f>
        <v>#DIV/0!</v>
      </c>
      <c r="C23" s="470"/>
      <c r="D23" s="471"/>
      <c r="E23" s="472"/>
      <c r="F23" s="471"/>
      <c r="G23" s="472"/>
      <c r="H23" s="473">
        <f>H27+H13-H19-H21-H22</f>
        <v>0</v>
      </c>
      <c r="I23" s="473">
        <f t="shared" ref="I23:S23" si="33">H23+I13-I19+I27-I21-I22</f>
        <v>0</v>
      </c>
      <c r="J23" s="473">
        <f t="shared" si="33"/>
        <v>0</v>
      </c>
      <c r="K23" s="473">
        <f t="shared" si="33"/>
        <v>0</v>
      </c>
      <c r="L23" s="473">
        <f t="shared" si="33"/>
        <v>0</v>
      </c>
      <c r="M23" s="473">
        <f t="shared" si="33"/>
        <v>0</v>
      </c>
      <c r="N23" s="473">
        <f t="shared" si="33"/>
        <v>0</v>
      </c>
      <c r="O23" s="473">
        <f t="shared" si="33"/>
        <v>0</v>
      </c>
      <c r="P23" s="473">
        <f t="shared" si="33"/>
        <v>0</v>
      </c>
      <c r="Q23" s="473">
        <f t="shared" si="33"/>
        <v>0</v>
      </c>
      <c r="R23" s="473">
        <f t="shared" si="33"/>
        <v>0</v>
      </c>
      <c r="S23" s="474">
        <f t="shared" si="33"/>
        <v>0</v>
      </c>
      <c r="T23" s="475">
        <f>S23</f>
        <v>0</v>
      </c>
      <c r="U23" s="476">
        <f>S23+U27+U13-U19-U21-U22</f>
        <v>0</v>
      </c>
      <c r="V23" s="473">
        <f t="shared" ref="V23:AF23" si="34">U23+V13-V19+V27-V21-V22</f>
        <v>0</v>
      </c>
      <c r="W23" s="473">
        <f t="shared" si="34"/>
        <v>0</v>
      </c>
      <c r="X23" s="473">
        <f t="shared" si="34"/>
        <v>0</v>
      </c>
      <c r="Y23" s="473">
        <f t="shared" si="34"/>
        <v>0</v>
      </c>
      <c r="Z23" s="473">
        <f t="shared" si="34"/>
        <v>0</v>
      </c>
      <c r="AA23" s="473">
        <f t="shared" si="34"/>
        <v>0</v>
      </c>
      <c r="AB23" s="473">
        <f t="shared" si="34"/>
        <v>0</v>
      </c>
      <c r="AC23" s="473">
        <f t="shared" si="34"/>
        <v>0</v>
      </c>
      <c r="AD23" s="473">
        <f t="shared" si="34"/>
        <v>0</v>
      </c>
      <c r="AE23" s="473">
        <f t="shared" si="34"/>
        <v>0</v>
      </c>
      <c r="AF23" s="474">
        <f t="shared" si="34"/>
        <v>0</v>
      </c>
      <c r="AG23" s="475">
        <f>AF23</f>
        <v>0</v>
      </c>
      <c r="AH23" s="490">
        <f>AF23+AH27+AH13-AH19-AH21-AH22</f>
        <v>0</v>
      </c>
      <c r="AI23" s="475">
        <f t="shared" ref="AI23:AS23" si="35">AH23+AI27+AI13-AI19-AI21-AI22</f>
        <v>0</v>
      </c>
      <c r="AJ23" s="475">
        <f t="shared" si="35"/>
        <v>0</v>
      </c>
      <c r="AK23" s="475">
        <f t="shared" si="35"/>
        <v>0</v>
      </c>
      <c r="AL23" s="475">
        <f t="shared" si="35"/>
        <v>0</v>
      </c>
      <c r="AM23" s="475">
        <f t="shared" si="35"/>
        <v>0</v>
      </c>
      <c r="AN23" s="475">
        <f t="shared" si="35"/>
        <v>0</v>
      </c>
      <c r="AO23" s="475">
        <f t="shared" si="35"/>
        <v>0</v>
      </c>
      <c r="AP23" s="475">
        <f t="shared" si="35"/>
        <v>0</v>
      </c>
      <c r="AQ23" s="475">
        <f t="shared" si="35"/>
        <v>0</v>
      </c>
      <c r="AR23" s="475">
        <f t="shared" si="35"/>
        <v>0</v>
      </c>
      <c r="AS23" s="491">
        <f t="shared" si="35"/>
        <v>0</v>
      </c>
      <c r="AT23" s="475">
        <f>AS23</f>
        <v>0</v>
      </c>
      <c r="AU23" s="476">
        <f>AS23+AU27+AU13-AU19-AU21-AU22</f>
        <v>0</v>
      </c>
      <c r="AV23" s="473">
        <f t="shared" ref="AV23" si="36">AU23+AV13-AV19+AV27-AV21-AV22</f>
        <v>0</v>
      </c>
      <c r="AW23" s="473">
        <f t="shared" ref="AW23" si="37">AV23+AW13-AW19+AW27-AW21-AW22</f>
        <v>0</v>
      </c>
      <c r="AX23" s="473">
        <f t="shared" ref="AX23" si="38">AW23+AX13-AX19+AX27-AX21-AX22</f>
        <v>0</v>
      </c>
      <c r="AY23" s="473">
        <f t="shared" ref="AY23" si="39">AX23+AY13-AY19+AY27-AY21-AY22</f>
        <v>0</v>
      </c>
      <c r="AZ23" s="473">
        <f t="shared" ref="AZ23" si="40">AY23+AZ13-AZ19+AZ27-AZ21-AZ22</f>
        <v>0</v>
      </c>
      <c r="BA23" s="473">
        <f t="shared" ref="BA23" si="41">AZ23+BA13-BA19+BA27-BA21-BA22</f>
        <v>0</v>
      </c>
      <c r="BB23" s="473">
        <f t="shared" ref="BB23" si="42">BA23+BB13-BB19+BB27-BB21-BB22</f>
        <v>0</v>
      </c>
      <c r="BC23" s="473">
        <f t="shared" ref="BC23" si="43">BB23+BC13-BC19+BC27-BC21-BC22</f>
        <v>0</v>
      </c>
      <c r="BD23" s="473">
        <f t="shared" ref="BD23" si="44">BC23+BD13-BD19+BD27-BD21-BD22</f>
        <v>0</v>
      </c>
      <c r="BE23" s="473">
        <f t="shared" ref="BE23" si="45">BD23+BE13-BE19+BE27-BE21-BE22</f>
        <v>0</v>
      </c>
      <c r="BF23" s="474">
        <f t="shared" ref="BF23" si="46">BE23+BF13-BF19+BF27-BF21-BF22</f>
        <v>0</v>
      </c>
      <c r="BG23" s="475">
        <f>BF23</f>
        <v>0</v>
      </c>
      <c r="BH23" s="476">
        <f>BF23+BH27+BH13-BH19-BH21-BH22</f>
        <v>0</v>
      </c>
      <c r="BI23" s="473">
        <f t="shared" ref="BI23" si="47">BH23+BI13-BI19+BI27-BI21-BI22</f>
        <v>0</v>
      </c>
      <c r="BJ23" s="473">
        <f t="shared" ref="BJ23" si="48">BI23+BJ13-BJ19+BJ27-BJ21-BJ22</f>
        <v>0</v>
      </c>
      <c r="BK23" s="473">
        <f t="shared" ref="BK23" si="49">BJ23+BK13-BK19+BK27-BK21-BK22</f>
        <v>0</v>
      </c>
      <c r="BL23" s="473">
        <f t="shared" ref="BL23" si="50">BK23+BL13-BL19+BL27-BL21-BL22</f>
        <v>0</v>
      </c>
      <c r="BM23" s="473">
        <f t="shared" ref="BM23" si="51">BL23+BM13-BM19+BM27-BM21-BM22</f>
        <v>0</v>
      </c>
      <c r="BN23" s="473">
        <f t="shared" ref="BN23" si="52">BM23+BN13-BN19+BN27-BN21-BN22</f>
        <v>0</v>
      </c>
      <c r="BO23" s="473">
        <f t="shared" ref="BO23" si="53">BN23+BO13-BO19+BO27-BO21-BO22</f>
        <v>0</v>
      </c>
      <c r="BP23" s="473">
        <f t="shared" ref="BP23" si="54">BO23+BP13-BP19+BP27-BP21-BP22</f>
        <v>0</v>
      </c>
      <c r="BQ23" s="473">
        <f t="shared" ref="BQ23" si="55">BP23+BQ13-BQ19+BQ27-BQ21-BQ22</f>
        <v>0</v>
      </c>
      <c r="BR23" s="473">
        <f t="shared" ref="BR23" si="56">BQ23+BR13-BR19+BR27-BR21-BR22</f>
        <v>0</v>
      </c>
      <c r="BS23" s="474">
        <f t="shared" ref="BS23" si="57">BR23+BS13-BS19+BS27-BS21-BS22</f>
        <v>0</v>
      </c>
      <c r="BT23" s="475">
        <f>BS23</f>
        <v>0</v>
      </c>
      <c r="BU23" s="476">
        <f>BS23+BU27+BU13-BU19-BU21-BU22</f>
        <v>0</v>
      </c>
      <c r="BV23" s="473">
        <f t="shared" ref="BV23" si="58">BU23+BV13-BV19+BV27-BV21-BV22</f>
        <v>0</v>
      </c>
      <c r="BW23" s="473">
        <f t="shared" ref="BW23" si="59">BV23+BW13-BW19+BW27-BW21-BW22</f>
        <v>0</v>
      </c>
      <c r="BX23" s="473">
        <f t="shared" ref="BX23" si="60">BW23+BX13-BX19+BX27-BX21-BX22</f>
        <v>0</v>
      </c>
      <c r="BY23" s="473">
        <f t="shared" ref="BY23" si="61">BX23+BY13-BY19+BY27-BY21-BY22</f>
        <v>0</v>
      </c>
      <c r="BZ23" s="473">
        <f t="shared" ref="BZ23" si="62">BY23+BZ13-BZ19+BZ27-BZ21-BZ22</f>
        <v>0</v>
      </c>
      <c r="CA23" s="473">
        <f t="shared" ref="CA23" si="63">BZ23+CA13-CA19+CA27-CA21-CA22</f>
        <v>0</v>
      </c>
      <c r="CB23" s="473">
        <f t="shared" ref="CB23" si="64">CA23+CB13-CB19+CB27-CB21-CB22</f>
        <v>0</v>
      </c>
      <c r="CC23" s="473">
        <f t="shared" ref="CC23" si="65">CB23+CC13-CC19+CC27-CC21-CC22</f>
        <v>0</v>
      </c>
      <c r="CD23" s="473">
        <f t="shared" ref="CD23" si="66">CC23+CD13-CD19+CD27-CD21-CD22</f>
        <v>0</v>
      </c>
      <c r="CE23" s="473">
        <f t="shared" ref="CE23" si="67">CD23+CE13-CE19+CE27-CE21-CE22</f>
        <v>0</v>
      </c>
      <c r="CF23" s="474">
        <f t="shared" ref="CF23" si="68">CE23+CF13-CF19+CF27-CF21-CF22</f>
        <v>0</v>
      </c>
      <c r="CG23" s="475">
        <f>CF23</f>
        <v>0</v>
      </c>
      <c r="CH23" s="476">
        <f>CF23+CH27+CH13-CH19-CH21-CH22</f>
        <v>0</v>
      </c>
      <c r="CI23" s="473">
        <f t="shared" ref="CI23:CS23" si="69">CH23+CI13-CI19+CI27-CI21-CI22</f>
        <v>0</v>
      </c>
      <c r="CJ23" s="473">
        <f t="shared" si="69"/>
        <v>0</v>
      </c>
      <c r="CK23" s="473">
        <f t="shared" si="69"/>
        <v>0</v>
      </c>
      <c r="CL23" s="473">
        <f t="shared" si="69"/>
        <v>0</v>
      </c>
      <c r="CM23" s="473">
        <f t="shared" si="69"/>
        <v>0</v>
      </c>
      <c r="CN23" s="473">
        <f t="shared" si="69"/>
        <v>0</v>
      </c>
      <c r="CO23" s="473">
        <f t="shared" si="69"/>
        <v>0</v>
      </c>
      <c r="CP23" s="473">
        <f t="shared" si="69"/>
        <v>0</v>
      </c>
      <c r="CQ23" s="473">
        <f t="shared" si="69"/>
        <v>0</v>
      </c>
      <c r="CR23" s="473">
        <f t="shared" si="69"/>
        <v>0</v>
      </c>
      <c r="CS23" s="474">
        <f t="shared" si="69"/>
        <v>0</v>
      </c>
      <c r="CT23" s="475">
        <f>CS23</f>
        <v>0</v>
      </c>
      <c r="CU23" s="477"/>
      <c r="CV23" s="471">
        <f>CT23</f>
        <v>0</v>
      </c>
      <c r="CW23" s="478"/>
      <c r="CX23" s="436"/>
    </row>
    <row r="24" spans="1:102" s="499" customFormat="1" ht="15" customHeight="1" x14ac:dyDescent="0.25">
      <c r="A24" s="492" t="s">
        <v>429</v>
      </c>
      <c r="B24" s="707"/>
      <c r="C24" s="493"/>
      <c r="D24" s="494"/>
      <c r="E24" s="494"/>
      <c r="F24" s="494"/>
      <c r="G24" s="494"/>
      <c r="H24" s="494"/>
      <c r="I24" s="494"/>
      <c r="J24" s="494"/>
      <c r="K24" s="494"/>
      <c r="L24" s="494"/>
      <c r="M24" s="494"/>
      <c r="N24" s="494"/>
      <c r="O24" s="494"/>
      <c r="P24" s="494"/>
      <c r="Q24" s="494"/>
      <c r="R24" s="494"/>
      <c r="S24" s="494"/>
      <c r="T24" s="495"/>
      <c r="U24" s="494"/>
      <c r="V24" s="494"/>
      <c r="W24" s="494"/>
      <c r="X24" s="494"/>
      <c r="Y24" s="494"/>
      <c r="Z24" s="494"/>
      <c r="AA24" s="494"/>
      <c r="AB24" s="494"/>
      <c r="AC24" s="494"/>
      <c r="AD24" s="494"/>
      <c r="AE24" s="494"/>
      <c r="AF24" s="494"/>
      <c r="AG24" s="496"/>
      <c r="AH24" s="494"/>
      <c r="AI24" s="494"/>
      <c r="AJ24" s="494"/>
      <c r="AK24" s="494"/>
      <c r="AL24" s="494"/>
      <c r="AM24" s="494"/>
      <c r="AN24" s="494"/>
      <c r="AO24" s="494"/>
      <c r="AP24" s="494"/>
      <c r="AQ24" s="494"/>
      <c r="AR24" s="494"/>
      <c r="AS24" s="494"/>
      <c r="AT24" s="495"/>
      <c r="AU24" s="494"/>
      <c r="AV24" s="494"/>
      <c r="AW24" s="494"/>
      <c r="AX24" s="494"/>
      <c r="AY24" s="494"/>
      <c r="AZ24" s="494"/>
      <c r="BA24" s="494"/>
      <c r="BB24" s="494"/>
      <c r="BC24" s="494"/>
      <c r="BD24" s="494"/>
      <c r="BE24" s="494"/>
      <c r="BF24" s="494"/>
      <c r="BG24" s="496"/>
      <c r="BH24" s="494"/>
      <c r="BI24" s="494"/>
      <c r="BJ24" s="494"/>
      <c r="BK24" s="494"/>
      <c r="BL24" s="494"/>
      <c r="BM24" s="494"/>
      <c r="BN24" s="494"/>
      <c r="BO24" s="494"/>
      <c r="BP24" s="494"/>
      <c r="BQ24" s="494"/>
      <c r="BR24" s="494"/>
      <c r="BS24" s="494"/>
      <c r="BT24" s="496"/>
      <c r="BU24" s="494"/>
      <c r="BV24" s="494"/>
      <c r="BW24" s="494"/>
      <c r="BX24" s="494"/>
      <c r="BY24" s="494"/>
      <c r="BZ24" s="494"/>
      <c r="CA24" s="494"/>
      <c r="CB24" s="494"/>
      <c r="CC24" s="494"/>
      <c r="CD24" s="494"/>
      <c r="CE24" s="494"/>
      <c r="CF24" s="494"/>
      <c r="CG24" s="496"/>
      <c r="CH24" s="494"/>
      <c r="CI24" s="494"/>
      <c r="CJ24" s="494"/>
      <c r="CK24" s="494"/>
      <c r="CL24" s="494"/>
      <c r="CM24" s="494"/>
      <c r="CN24" s="494"/>
      <c r="CO24" s="494"/>
      <c r="CP24" s="494"/>
      <c r="CQ24" s="494"/>
      <c r="CR24" s="494"/>
      <c r="CS24" s="494"/>
      <c r="CT24" s="496"/>
      <c r="CU24" s="497"/>
      <c r="CV24" s="498"/>
      <c r="CW24" s="498"/>
      <c r="CX24" s="436"/>
    </row>
    <row r="25" spans="1:102" s="479" customFormat="1" ht="15" customHeight="1" x14ac:dyDescent="0.25">
      <c r="A25" s="500" t="s">
        <v>561</v>
      </c>
      <c r="B25" s="708">
        <f>SUM(T25,AG25,BG25,BT25,CG25,AT25,CT25)</f>
        <v>0</v>
      </c>
      <c r="C25" s="501"/>
      <c r="D25" s="502"/>
      <c r="E25" s="503"/>
      <c r="F25" s="502"/>
      <c r="G25" s="503"/>
      <c r="H25" s="358"/>
      <c r="I25" s="358"/>
      <c r="J25" s="358"/>
      <c r="K25" s="358"/>
      <c r="L25" s="358"/>
      <c r="M25" s="358"/>
      <c r="N25" s="358"/>
      <c r="O25" s="358"/>
      <c r="P25" s="358"/>
      <c r="Q25" s="358"/>
      <c r="R25" s="358"/>
      <c r="S25" s="359"/>
      <c r="T25" s="504">
        <f>SUM(H25:S25)</f>
        <v>0</v>
      </c>
      <c r="U25" s="368"/>
      <c r="V25" s="368"/>
      <c r="W25" s="368"/>
      <c r="X25" s="368"/>
      <c r="Y25" s="368"/>
      <c r="Z25" s="368"/>
      <c r="AA25" s="368"/>
      <c r="AB25" s="368"/>
      <c r="AC25" s="368"/>
      <c r="AD25" s="368"/>
      <c r="AE25" s="368"/>
      <c r="AF25" s="369"/>
      <c r="AG25" s="505">
        <f>SUM(U25:AF25)</f>
        <v>0</v>
      </c>
      <c r="AH25" s="368"/>
      <c r="AI25" s="368"/>
      <c r="AJ25" s="368"/>
      <c r="AK25" s="368"/>
      <c r="AL25" s="368"/>
      <c r="AM25" s="368"/>
      <c r="AN25" s="368"/>
      <c r="AO25" s="368"/>
      <c r="AP25" s="368"/>
      <c r="AQ25" s="368"/>
      <c r="AR25" s="368"/>
      <c r="AS25" s="369"/>
      <c r="AT25" s="504">
        <f>SUM(AH25:AS25)</f>
        <v>0</v>
      </c>
      <c r="AU25" s="368"/>
      <c r="AV25" s="368"/>
      <c r="AW25" s="368"/>
      <c r="AX25" s="368"/>
      <c r="AY25" s="368"/>
      <c r="AZ25" s="368"/>
      <c r="BA25" s="368"/>
      <c r="BB25" s="368"/>
      <c r="BC25" s="368"/>
      <c r="BD25" s="368"/>
      <c r="BE25" s="368"/>
      <c r="BF25" s="369"/>
      <c r="BG25" s="505">
        <f>SUM(AU25:BF25)</f>
        <v>0</v>
      </c>
      <c r="BH25" s="368"/>
      <c r="BI25" s="368"/>
      <c r="BJ25" s="368"/>
      <c r="BK25" s="368"/>
      <c r="BL25" s="368"/>
      <c r="BM25" s="368"/>
      <c r="BN25" s="368"/>
      <c r="BO25" s="368"/>
      <c r="BP25" s="368"/>
      <c r="BQ25" s="368"/>
      <c r="BR25" s="368"/>
      <c r="BS25" s="369"/>
      <c r="BT25" s="505">
        <f>SUM(BH25:BS25)</f>
        <v>0</v>
      </c>
      <c r="BU25" s="368"/>
      <c r="BV25" s="368"/>
      <c r="BW25" s="368"/>
      <c r="BX25" s="368"/>
      <c r="BY25" s="368"/>
      <c r="BZ25" s="368"/>
      <c r="CA25" s="368"/>
      <c r="CB25" s="368"/>
      <c r="CC25" s="368"/>
      <c r="CD25" s="368"/>
      <c r="CE25" s="368"/>
      <c r="CF25" s="369"/>
      <c r="CG25" s="505">
        <f>SUM(BU25:CF25)</f>
        <v>0</v>
      </c>
      <c r="CH25" s="368"/>
      <c r="CI25" s="368"/>
      <c r="CJ25" s="368"/>
      <c r="CK25" s="368"/>
      <c r="CL25" s="368"/>
      <c r="CM25" s="368"/>
      <c r="CN25" s="368"/>
      <c r="CO25" s="368"/>
      <c r="CP25" s="368"/>
      <c r="CQ25" s="368"/>
      <c r="CR25" s="368"/>
      <c r="CS25" s="369"/>
      <c r="CT25" s="505">
        <f>SUM(CH25:CS25)</f>
        <v>0</v>
      </c>
      <c r="CU25" s="477"/>
      <c r="CV25" s="434">
        <f t="shared" ref="CV25:CV26" si="70">T25+AG25+AT25+BG25+BT25+CG25+CT25</f>
        <v>0</v>
      </c>
      <c r="CW25" s="506"/>
      <c r="CX25" s="436"/>
    </row>
    <row r="26" spans="1:102" s="479" customFormat="1" ht="15" customHeight="1" thickBot="1" x14ac:dyDescent="0.3">
      <c r="A26" s="500" t="s">
        <v>560</v>
      </c>
      <c r="B26" s="708">
        <f>SUM(T26,AG26,BG26,BT26,CG26,AT26,CT26)</f>
        <v>0</v>
      </c>
      <c r="C26" s="507"/>
      <c r="D26" s="508"/>
      <c r="E26" s="509"/>
      <c r="F26" s="508"/>
      <c r="G26" s="509"/>
      <c r="H26" s="358"/>
      <c r="I26" s="358"/>
      <c r="J26" s="358"/>
      <c r="K26" s="358"/>
      <c r="L26" s="358"/>
      <c r="M26" s="358"/>
      <c r="N26" s="358"/>
      <c r="O26" s="358"/>
      <c r="P26" s="356"/>
      <c r="Q26" s="356"/>
      <c r="R26" s="358"/>
      <c r="S26" s="359"/>
      <c r="T26" s="504">
        <f>SUM(H26:S26)</f>
        <v>0</v>
      </c>
      <c r="U26" s="368"/>
      <c r="V26" s="368"/>
      <c r="W26" s="368"/>
      <c r="X26" s="368"/>
      <c r="Y26" s="368"/>
      <c r="Z26" s="368"/>
      <c r="AA26" s="368"/>
      <c r="AB26" s="368"/>
      <c r="AC26" s="368"/>
      <c r="AD26" s="368"/>
      <c r="AE26" s="368"/>
      <c r="AF26" s="369"/>
      <c r="AG26" s="505">
        <f>SUM(U26:AF26)</f>
        <v>0</v>
      </c>
      <c r="AH26" s="368"/>
      <c r="AI26" s="368"/>
      <c r="AJ26" s="368"/>
      <c r="AK26" s="368"/>
      <c r="AL26" s="368"/>
      <c r="AM26" s="368"/>
      <c r="AN26" s="368"/>
      <c r="AO26" s="368"/>
      <c r="AP26" s="368"/>
      <c r="AQ26" s="368"/>
      <c r="AR26" s="368"/>
      <c r="AS26" s="369"/>
      <c r="AT26" s="504">
        <f>SUM(AH26:AS26)</f>
        <v>0</v>
      </c>
      <c r="AU26" s="368"/>
      <c r="AV26" s="368"/>
      <c r="AW26" s="368"/>
      <c r="AX26" s="368"/>
      <c r="AY26" s="368"/>
      <c r="AZ26" s="368"/>
      <c r="BA26" s="368"/>
      <c r="BB26" s="368"/>
      <c r="BC26" s="368"/>
      <c r="BD26" s="368"/>
      <c r="BE26" s="368"/>
      <c r="BF26" s="369"/>
      <c r="BG26" s="505">
        <f>SUM(AU26:BF26)</f>
        <v>0</v>
      </c>
      <c r="BH26" s="368"/>
      <c r="BI26" s="368"/>
      <c r="BJ26" s="368"/>
      <c r="BK26" s="368"/>
      <c r="BL26" s="368"/>
      <c r="BM26" s="368"/>
      <c r="BN26" s="368"/>
      <c r="BO26" s="368"/>
      <c r="BP26" s="368"/>
      <c r="BQ26" s="368"/>
      <c r="BR26" s="368"/>
      <c r="BS26" s="369"/>
      <c r="BT26" s="505">
        <f>SUM(BH26:BS26)</f>
        <v>0</v>
      </c>
      <c r="BU26" s="368"/>
      <c r="BV26" s="368"/>
      <c r="BW26" s="368"/>
      <c r="BX26" s="368"/>
      <c r="BY26" s="368"/>
      <c r="BZ26" s="368"/>
      <c r="CA26" s="368"/>
      <c r="CB26" s="368"/>
      <c r="CC26" s="368"/>
      <c r="CD26" s="368"/>
      <c r="CE26" s="368"/>
      <c r="CF26" s="369"/>
      <c r="CG26" s="505">
        <f>SUM(BU26:CF26)</f>
        <v>0</v>
      </c>
      <c r="CH26" s="368"/>
      <c r="CI26" s="368"/>
      <c r="CJ26" s="368"/>
      <c r="CK26" s="368"/>
      <c r="CL26" s="368"/>
      <c r="CM26" s="368"/>
      <c r="CN26" s="368"/>
      <c r="CO26" s="368"/>
      <c r="CP26" s="368"/>
      <c r="CQ26" s="368"/>
      <c r="CR26" s="368"/>
      <c r="CS26" s="369"/>
      <c r="CT26" s="505">
        <f>SUM(CH26:CS26)</f>
        <v>0</v>
      </c>
      <c r="CU26" s="477"/>
      <c r="CV26" s="434">
        <f t="shared" si="70"/>
        <v>0</v>
      </c>
      <c r="CW26" s="510"/>
      <c r="CX26" s="436"/>
    </row>
    <row r="27" spans="1:102" s="520" customFormat="1" ht="15.75" customHeight="1" thickBot="1" x14ac:dyDescent="0.3">
      <c r="A27" s="511" t="s">
        <v>428</v>
      </c>
      <c r="B27" s="585">
        <f>SUM(B25:B26)</f>
        <v>0</v>
      </c>
      <c r="C27" s="512"/>
      <c r="D27" s="513"/>
      <c r="E27" s="514"/>
      <c r="F27" s="513"/>
      <c r="G27" s="514"/>
      <c r="H27" s="515">
        <f t="shared" ref="H27:AM27" si="71">SUM(H25:H26)</f>
        <v>0</v>
      </c>
      <c r="I27" s="515">
        <f t="shared" si="71"/>
        <v>0</v>
      </c>
      <c r="J27" s="515">
        <f t="shared" si="71"/>
        <v>0</v>
      </c>
      <c r="K27" s="515">
        <f t="shared" si="71"/>
        <v>0</v>
      </c>
      <c r="L27" s="515">
        <f t="shared" si="71"/>
        <v>0</v>
      </c>
      <c r="M27" s="515">
        <f t="shared" si="71"/>
        <v>0</v>
      </c>
      <c r="N27" s="515">
        <f t="shared" si="71"/>
        <v>0</v>
      </c>
      <c r="O27" s="515">
        <f t="shared" si="71"/>
        <v>0</v>
      </c>
      <c r="P27" s="515">
        <f t="shared" si="71"/>
        <v>0</v>
      </c>
      <c r="Q27" s="515">
        <f t="shared" si="71"/>
        <v>0</v>
      </c>
      <c r="R27" s="515">
        <f t="shared" si="71"/>
        <v>0</v>
      </c>
      <c r="S27" s="515">
        <f t="shared" si="71"/>
        <v>0</v>
      </c>
      <c r="T27" s="516">
        <f t="shared" si="71"/>
        <v>0</v>
      </c>
      <c r="U27" s="517">
        <f t="shared" si="71"/>
        <v>0</v>
      </c>
      <c r="V27" s="515">
        <f t="shared" si="71"/>
        <v>0</v>
      </c>
      <c r="W27" s="515">
        <f t="shared" si="71"/>
        <v>0</v>
      </c>
      <c r="X27" s="515">
        <f t="shared" si="71"/>
        <v>0</v>
      </c>
      <c r="Y27" s="515">
        <f t="shared" si="71"/>
        <v>0</v>
      </c>
      <c r="Z27" s="515">
        <f t="shared" si="71"/>
        <v>0</v>
      </c>
      <c r="AA27" s="515">
        <f t="shared" si="71"/>
        <v>0</v>
      </c>
      <c r="AB27" s="515">
        <f t="shared" si="71"/>
        <v>0</v>
      </c>
      <c r="AC27" s="515">
        <f t="shared" si="71"/>
        <v>0</v>
      </c>
      <c r="AD27" s="515">
        <f t="shared" si="71"/>
        <v>0</v>
      </c>
      <c r="AE27" s="515">
        <f t="shared" si="71"/>
        <v>0</v>
      </c>
      <c r="AF27" s="515">
        <f t="shared" si="71"/>
        <v>0</v>
      </c>
      <c r="AG27" s="516">
        <f t="shared" si="71"/>
        <v>0</v>
      </c>
      <c r="AH27" s="517">
        <f t="shared" si="71"/>
        <v>0</v>
      </c>
      <c r="AI27" s="515">
        <f t="shared" si="71"/>
        <v>0</v>
      </c>
      <c r="AJ27" s="515">
        <f t="shared" si="71"/>
        <v>0</v>
      </c>
      <c r="AK27" s="515">
        <f t="shared" si="71"/>
        <v>0</v>
      </c>
      <c r="AL27" s="515">
        <f t="shared" si="71"/>
        <v>0</v>
      </c>
      <c r="AM27" s="515">
        <f t="shared" si="71"/>
        <v>0</v>
      </c>
      <c r="AN27" s="515">
        <f t="shared" ref="AN27:CW27" si="72">SUM(AN25:AN26)</f>
        <v>0</v>
      </c>
      <c r="AO27" s="515">
        <f t="shared" si="72"/>
        <v>0</v>
      </c>
      <c r="AP27" s="515">
        <f t="shared" si="72"/>
        <v>0</v>
      </c>
      <c r="AQ27" s="515">
        <f t="shared" si="72"/>
        <v>0</v>
      </c>
      <c r="AR27" s="515">
        <f t="shared" si="72"/>
        <v>0</v>
      </c>
      <c r="AS27" s="515">
        <f t="shared" si="72"/>
        <v>0</v>
      </c>
      <c r="AT27" s="516">
        <f t="shared" si="72"/>
        <v>0</v>
      </c>
      <c r="AU27" s="517">
        <f t="shared" ref="AU27:CG27" si="73">SUM(AU25:AU26)</f>
        <v>0</v>
      </c>
      <c r="AV27" s="515">
        <f t="shared" si="73"/>
        <v>0</v>
      </c>
      <c r="AW27" s="515">
        <f t="shared" si="73"/>
        <v>0</v>
      </c>
      <c r="AX27" s="515">
        <f t="shared" si="73"/>
        <v>0</v>
      </c>
      <c r="AY27" s="515">
        <f t="shared" si="73"/>
        <v>0</v>
      </c>
      <c r="AZ27" s="515">
        <f t="shared" si="73"/>
        <v>0</v>
      </c>
      <c r="BA27" s="515">
        <f t="shared" si="73"/>
        <v>0</v>
      </c>
      <c r="BB27" s="515">
        <f t="shared" si="73"/>
        <v>0</v>
      </c>
      <c r="BC27" s="515">
        <f t="shared" si="73"/>
        <v>0</v>
      </c>
      <c r="BD27" s="515">
        <f t="shared" si="73"/>
        <v>0</v>
      </c>
      <c r="BE27" s="515">
        <f t="shared" si="73"/>
        <v>0</v>
      </c>
      <c r="BF27" s="515">
        <f t="shared" si="73"/>
        <v>0</v>
      </c>
      <c r="BG27" s="516">
        <f t="shared" si="73"/>
        <v>0</v>
      </c>
      <c r="BH27" s="517">
        <f t="shared" si="73"/>
        <v>0</v>
      </c>
      <c r="BI27" s="515">
        <f t="shared" si="73"/>
        <v>0</v>
      </c>
      <c r="BJ27" s="515">
        <f t="shared" si="73"/>
        <v>0</v>
      </c>
      <c r="BK27" s="515">
        <f t="shared" si="73"/>
        <v>0</v>
      </c>
      <c r="BL27" s="515">
        <f t="shared" si="73"/>
        <v>0</v>
      </c>
      <c r="BM27" s="515">
        <f t="shared" si="73"/>
        <v>0</v>
      </c>
      <c r="BN27" s="515">
        <f t="shared" si="73"/>
        <v>0</v>
      </c>
      <c r="BO27" s="515">
        <f t="shared" si="73"/>
        <v>0</v>
      </c>
      <c r="BP27" s="515">
        <f t="shared" si="73"/>
        <v>0</v>
      </c>
      <c r="BQ27" s="515">
        <f t="shared" si="73"/>
        <v>0</v>
      </c>
      <c r="BR27" s="515">
        <f t="shared" si="73"/>
        <v>0</v>
      </c>
      <c r="BS27" s="515">
        <f t="shared" si="73"/>
        <v>0</v>
      </c>
      <c r="BT27" s="516">
        <f t="shared" si="73"/>
        <v>0</v>
      </c>
      <c r="BU27" s="517">
        <f t="shared" si="73"/>
        <v>0</v>
      </c>
      <c r="BV27" s="515">
        <f t="shared" si="73"/>
        <v>0</v>
      </c>
      <c r="BW27" s="515">
        <f t="shared" si="73"/>
        <v>0</v>
      </c>
      <c r="BX27" s="515">
        <f t="shared" si="73"/>
        <v>0</v>
      </c>
      <c r="BY27" s="515">
        <f t="shared" si="73"/>
        <v>0</v>
      </c>
      <c r="BZ27" s="515">
        <f t="shared" si="73"/>
        <v>0</v>
      </c>
      <c r="CA27" s="515">
        <f t="shared" si="73"/>
        <v>0</v>
      </c>
      <c r="CB27" s="515">
        <f t="shared" si="73"/>
        <v>0</v>
      </c>
      <c r="CC27" s="515">
        <f t="shared" si="73"/>
        <v>0</v>
      </c>
      <c r="CD27" s="515">
        <f t="shared" si="73"/>
        <v>0</v>
      </c>
      <c r="CE27" s="515">
        <f t="shared" si="73"/>
        <v>0</v>
      </c>
      <c r="CF27" s="515">
        <f t="shared" si="73"/>
        <v>0</v>
      </c>
      <c r="CG27" s="516">
        <f t="shared" si="73"/>
        <v>0</v>
      </c>
      <c r="CH27" s="517">
        <f t="shared" si="72"/>
        <v>0</v>
      </c>
      <c r="CI27" s="515">
        <f t="shared" si="72"/>
        <v>0</v>
      </c>
      <c r="CJ27" s="515">
        <f t="shared" si="72"/>
        <v>0</v>
      </c>
      <c r="CK27" s="515">
        <f t="shared" si="72"/>
        <v>0</v>
      </c>
      <c r="CL27" s="515">
        <f t="shared" si="72"/>
        <v>0</v>
      </c>
      <c r="CM27" s="515">
        <f t="shared" si="72"/>
        <v>0</v>
      </c>
      <c r="CN27" s="515">
        <f t="shared" si="72"/>
        <v>0</v>
      </c>
      <c r="CO27" s="515">
        <f t="shared" si="72"/>
        <v>0</v>
      </c>
      <c r="CP27" s="515">
        <f t="shared" si="72"/>
        <v>0</v>
      </c>
      <c r="CQ27" s="515">
        <f t="shared" si="72"/>
        <v>0</v>
      </c>
      <c r="CR27" s="515">
        <f t="shared" si="72"/>
        <v>0</v>
      </c>
      <c r="CS27" s="515">
        <f t="shared" si="72"/>
        <v>0</v>
      </c>
      <c r="CT27" s="516">
        <f t="shared" si="72"/>
        <v>0</v>
      </c>
      <c r="CU27" s="518"/>
      <c r="CV27" s="515">
        <f t="shared" si="72"/>
        <v>0</v>
      </c>
      <c r="CW27" s="519">
        <f t="shared" si="72"/>
        <v>0</v>
      </c>
      <c r="CX27" s="436"/>
    </row>
    <row r="28" spans="1:102" s="520" customFormat="1" ht="15" customHeight="1" x14ac:dyDescent="0.25">
      <c r="A28" s="709" t="s">
        <v>562</v>
      </c>
      <c r="B28" s="521"/>
      <c r="D28" s="521"/>
      <c r="F28" s="521"/>
      <c r="H28" s="522"/>
      <c r="I28" s="522"/>
      <c r="J28" s="522"/>
      <c r="K28" s="522"/>
      <c r="L28" s="522"/>
      <c r="M28" s="522"/>
      <c r="N28" s="522"/>
      <c r="O28" s="522"/>
      <c r="P28" s="522"/>
      <c r="Q28" s="522"/>
      <c r="R28" s="522"/>
      <c r="S28" s="522"/>
      <c r="T28" s="386"/>
      <c r="U28" s="522"/>
      <c r="V28" s="522"/>
      <c r="W28" s="522"/>
      <c r="X28" s="522"/>
      <c r="Y28" s="522"/>
      <c r="Z28" s="522"/>
      <c r="AA28" s="522"/>
      <c r="AB28" s="522"/>
      <c r="AC28" s="522"/>
      <c r="AD28" s="522"/>
      <c r="AE28" s="522"/>
      <c r="AF28" s="522"/>
      <c r="AG28" s="386"/>
      <c r="AH28" s="522"/>
      <c r="AI28" s="522"/>
      <c r="AJ28" s="522"/>
      <c r="AK28" s="522"/>
      <c r="AL28" s="522"/>
      <c r="AM28" s="522"/>
      <c r="AN28" s="522"/>
      <c r="AO28" s="522"/>
      <c r="AP28" s="522"/>
      <c r="AQ28" s="522"/>
      <c r="AR28" s="522"/>
      <c r="AS28" s="522"/>
      <c r="AT28" s="386"/>
      <c r="AU28" s="386"/>
      <c r="AV28" s="386"/>
      <c r="AW28" s="386"/>
      <c r="AX28" s="386"/>
      <c r="AY28" s="386"/>
      <c r="AZ28" s="386"/>
      <c r="BA28" s="386"/>
      <c r="BB28" s="386"/>
      <c r="BC28" s="386"/>
      <c r="BD28" s="386"/>
      <c r="BE28" s="386"/>
      <c r="BF28" s="386"/>
      <c r="BG28" s="386"/>
      <c r="BH28" s="386"/>
      <c r="BI28" s="386"/>
      <c r="BJ28" s="386"/>
      <c r="BK28" s="386"/>
      <c r="BL28" s="386"/>
      <c r="BM28" s="386"/>
      <c r="BN28" s="386"/>
      <c r="BO28" s="386"/>
      <c r="BP28" s="386"/>
      <c r="BQ28" s="386"/>
      <c r="BR28" s="386"/>
      <c r="BS28" s="386"/>
      <c r="BT28" s="386"/>
      <c r="BU28" s="386"/>
      <c r="BV28" s="386"/>
      <c r="BW28" s="386"/>
      <c r="BX28" s="386"/>
      <c r="BY28" s="386"/>
      <c r="BZ28" s="386"/>
      <c r="CA28" s="386"/>
      <c r="CB28" s="386"/>
      <c r="CC28" s="386"/>
      <c r="CD28" s="386"/>
      <c r="CE28" s="386"/>
      <c r="CF28" s="386"/>
      <c r="CG28" s="386"/>
      <c r="CH28" s="386"/>
      <c r="CI28" s="386"/>
      <c r="CJ28" s="386"/>
      <c r="CK28" s="386"/>
      <c r="CL28" s="386"/>
      <c r="CM28" s="386"/>
      <c r="CN28" s="386"/>
      <c r="CO28" s="386"/>
      <c r="CP28" s="386"/>
      <c r="CQ28" s="386"/>
      <c r="CR28" s="386"/>
      <c r="CS28" s="386"/>
      <c r="CT28" s="386"/>
      <c r="CV28" s="386"/>
    </row>
    <row r="29" spans="1:102" s="381" customFormat="1" ht="16.5" customHeight="1" x14ac:dyDescent="0.25">
      <c r="A29" s="710"/>
      <c r="K29" s="382"/>
      <c r="V29" s="382"/>
    </row>
    <row r="30" spans="1:102" s="380" customFormat="1" ht="15" customHeight="1" x14ac:dyDescent="0.25">
      <c r="A30" s="523"/>
      <c r="B30" s="381"/>
      <c r="D30" s="524"/>
      <c r="E30" s="381"/>
      <c r="F30" s="524"/>
      <c r="G30" s="523"/>
      <c r="H30" s="525"/>
      <c r="I30" s="525"/>
      <c r="J30" s="526"/>
      <c r="K30" s="526"/>
      <c r="L30" s="525"/>
      <c r="M30" s="525"/>
      <c r="N30" s="525"/>
      <c r="O30" s="525"/>
      <c r="P30" s="525"/>
      <c r="Q30" s="525"/>
      <c r="R30" s="525"/>
      <c r="S30" s="525"/>
      <c r="T30" s="525"/>
      <c r="U30" s="525"/>
      <c r="V30" s="526"/>
      <c r="W30" s="525"/>
      <c r="X30" s="525"/>
      <c r="Y30" s="525"/>
      <c r="Z30" s="525"/>
      <c r="AA30" s="525"/>
      <c r="AB30" s="525"/>
      <c r="AC30" s="525"/>
      <c r="AD30" s="525"/>
      <c r="AE30" s="381"/>
      <c r="AF30" s="381"/>
      <c r="AG30" s="381"/>
      <c r="AH30" s="381"/>
      <c r="AI30" s="381"/>
      <c r="AJ30" s="381"/>
      <c r="AK30" s="381"/>
      <c r="AL30" s="381"/>
      <c r="AM30" s="381"/>
      <c r="AN30" s="381"/>
      <c r="AO30" s="381"/>
      <c r="AP30" s="525"/>
      <c r="AS30" s="525"/>
      <c r="AT30" s="381"/>
      <c r="AU30" s="381"/>
      <c r="AV30" s="381"/>
      <c r="AW30" s="381"/>
      <c r="AX30" s="381"/>
      <c r="AY30" s="381"/>
      <c r="AZ30" s="381"/>
      <c r="BA30" s="381"/>
      <c r="BB30" s="381"/>
      <c r="BC30" s="381"/>
      <c r="BD30" s="381"/>
      <c r="BE30" s="381"/>
      <c r="BF30" s="381"/>
      <c r="BG30" s="381"/>
      <c r="BH30" s="381"/>
      <c r="BI30" s="381"/>
      <c r="BJ30" s="381"/>
      <c r="BK30" s="381"/>
      <c r="BL30" s="381"/>
      <c r="BM30" s="381"/>
      <c r="BN30" s="381"/>
      <c r="BO30" s="381"/>
      <c r="BP30" s="381"/>
      <c r="BQ30" s="381"/>
      <c r="BR30" s="381"/>
      <c r="BS30" s="381"/>
      <c r="BT30" s="381"/>
      <c r="BU30" s="381"/>
      <c r="BV30" s="381"/>
      <c r="BW30" s="381"/>
      <c r="BX30" s="381"/>
      <c r="BY30" s="381"/>
      <c r="BZ30" s="381"/>
      <c r="CA30" s="381"/>
      <c r="CB30" s="381"/>
      <c r="CC30" s="381"/>
      <c r="CD30" s="381"/>
      <c r="CE30" s="381"/>
      <c r="CF30" s="381"/>
      <c r="CG30" s="381"/>
      <c r="CH30" s="525"/>
      <c r="CI30" s="525"/>
      <c r="CJ30" s="525"/>
      <c r="CK30" s="525"/>
      <c r="CL30" s="525"/>
      <c r="CM30" s="525"/>
      <c r="CN30" s="525"/>
      <c r="CO30" s="525"/>
      <c r="CP30" s="525"/>
      <c r="CQ30" s="525"/>
      <c r="CR30" s="525"/>
      <c r="CS30" s="525"/>
      <c r="CT30" s="525"/>
      <c r="CU30" s="525"/>
      <c r="CV30" s="525"/>
      <c r="CW30" s="525"/>
    </row>
    <row r="31" spans="1:102" s="380" customFormat="1" ht="14.25" customHeight="1" x14ac:dyDescent="0.25">
      <c r="A31" s="524"/>
      <c r="B31" s="378"/>
      <c r="D31" s="378"/>
      <c r="E31" s="378"/>
      <c r="F31" s="378"/>
      <c r="G31" s="378"/>
      <c r="K31" s="527"/>
      <c r="U31" s="528"/>
      <c r="V31" s="527"/>
      <c r="X31" s="527"/>
      <c r="AE31" s="381"/>
      <c r="AF31" s="381"/>
      <c r="AG31" s="381"/>
      <c r="AH31" s="381"/>
      <c r="AI31" s="381"/>
      <c r="AJ31" s="381"/>
      <c r="AK31" s="381"/>
      <c r="AL31" s="381"/>
      <c r="AM31" s="381"/>
      <c r="AN31" s="381"/>
      <c r="AO31" s="381"/>
    </row>
    <row r="32" spans="1:102" s="380" customFormat="1" ht="14.25" customHeight="1" x14ac:dyDescent="0.25">
      <c r="A32" s="378"/>
      <c r="B32" s="711"/>
      <c r="D32" s="529"/>
      <c r="E32" s="378"/>
      <c r="F32" s="378"/>
      <c r="G32" s="378"/>
      <c r="K32" s="527"/>
      <c r="R32" s="528"/>
      <c r="S32" s="528"/>
      <c r="V32" s="527"/>
      <c r="X32" s="527"/>
      <c r="AE32" s="381"/>
      <c r="AF32" s="530"/>
      <c r="AG32" s="381"/>
      <c r="AH32" s="381"/>
      <c r="AI32" s="381"/>
      <c r="AJ32" s="381"/>
      <c r="AK32" s="381"/>
      <c r="AL32" s="381"/>
      <c r="AM32" s="381"/>
      <c r="AN32" s="381"/>
      <c r="AO32" s="381"/>
      <c r="AP32" s="531"/>
    </row>
    <row r="33" spans="1:43" s="380" customFormat="1" ht="14.25" customHeight="1" x14ac:dyDescent="0.25">
      <c r="A33" s="378"/>
      <c r="B33" s="378"/>
      <c r="C33" s="378"/>
      <c r="D33" s="378"/>
      <c r="E33" s="378"/>
      <c r="F33" s="378"/>
      <c r="G33" s="378"/>
      <c r="K33" s="527"/>
      <c r="S33" s="528"/>
      <c r="V33" s="527"/>
      <c r="X33" s="527"/>
      <c r="AE33" s="381"/>
      <c r="AF33" s="381"/>
      <c r="AG33" s="381"/>
      <c r="AH33" s="381"/>
      <c r="AI33" s="381"/>
      <c r="AJ33" s="381"/>
      <c r="AK33" s="381"/>
      <c r="AL33" s="381"/>
      <c r="AM33" s="381"/>
      <c r="AN33" s="381"/>
      <c r="AO33" s="381"/>
      <c r="AP33" s="531"/>
    </row>
    <row r="34" spans="1:43" s="380" customFormat="1" ht="14.25" customHeight="1" x14ac:dyDescent="0.25">
      <c r="A34" s="378"/>
      <c r="B34" s="378"/>
      <c r="C34" s="378"/>
      <c r="D34" s="378"/>
      <c r="E34" s="378"/>
      <c r="F34" s="378"/>
      <c r="G34" s="378"/>
      <c r="I34" s="547"/>
      <c r="K34" s="527"/>
      <c r="Q34" s="528"/>
      <c r="V34" s="527"/>
      <c r="X34" s="527"/>
      <c r="AE34" s="381"/>
      <c r="AF34" s="381"/>
      <c r="AG34" s="381"/>
      <c r="AH34" s="381"/>
      <c r="AI34" s="381"/>
      <c r="AJ34" s="381"/>
      <c r="AK34" s="381"/>
      <c r="AL34" s="381"/>
      <c r="AM34" s="381"/>
      <c r="AN34" s="381"/>
      <c r="AO34" s="381"/>
      <c r="AP34" s="531"/>
    </row>
    <row r="35" spans="1:43" s="380" customFormat="1" ht="15" customHeight="1" x14ac:dyDescent="0.25">
      <c r="A35" s="378"/>
      <c r="K35" s="527"/>
      <c r="U35" s="528"/>
      <c r="V35" s="527"/>
      <c r="AE35" s="381"/>
      <c r="AF35" s="381"/>
      <c r="AG35" s="381"/>
      <c r="AH35" s="381"/>
      <c r="AI35" s="381"/>
      <c r="AJ35" s="381"/>
      <c r="AK35" s="381"/>
      <c r="AL35" s="381"/>
      <c r="AM35" s="381"/>
      <c r="AN35" s="381"/>
      <c r="AO35" s="381"/>
      <c r="AQ35" s="531"/>
    </row>
    <row r="36" spans="1:43" s="380" customFormat="1" ht="15" customHeight="1" x14ac:dyDescent="0.25">
      <c r="A36" s="532"/>
      <c r="K36" s="527"/>
      <c r="V36" s="527"/>
      <c r="AE36" s="381"/>
      <c r="AF36" s="381"/>
      <c r="AG36" s="381"/>
      <c r="AH36" s="381"/>
      <c r="AI36" s="381"/>
      <c r="AJ36" s="381"/>
      <c r="AK36" s="381"/>
      <c r="AL36" s="381"/>
      <c r="AM36" s="381"/>
      <c r="AN36" s="381"/>
      <c r="AO36" s="381"/>
    </row>
    <row r="37" spans="1:43" s="380" customFormat="1" ht="21" customHeight="1" x14ac:dyDescent="0.25">
      <c r="A37" s="1013"/>
      <c r="B37" s="1014"/>
      <c r="C37" s="1014"/>
      <c r="K37" s="527"/>
      <c r="V37" s="527"/>
      <c r="AE37" s="381"/>
      <c r="AF37" s="381"/>
      <c r="AG37" s="381"/>
      <c r="AH37" s="381"/>
      <c r="AI37" s="381"/>
      <c r="AJ37" s="381"/>
      <c r="AK37" s="381"/>
      <c r="AL37" s="381"/>
      <c r="AM37" s="381"/>
      <c r="AN37" s="381"/>
      <c r="AO37" s="381"/>
    </row>
    <row r="38" spans="1:43" s="380" customFormat="1" ht="14.25" customHeight="1" x14ac:dyDescent="0.25">
      <c r="A38" s="1014"/>
      <c r="B38" s="1014"/>
      <c r="C38" s="1014"/>
      <c r="K38" s="527"/>
      <c r="V38" s="527"/>
      <c r="AE38" s="381"/>
      <c r="AF38" s="381"/>
      <c r="AG38" s="381"/>
      <c r="AH38" s="381"/>
      <c r="AI38" s="381"/>
      <c r="AJ38" s="381"/>
      <c r="AK38" s="381"/>
      <c r="AL38" s="381"/>
      <c r="AM38" s="381"/>
      <c r="AN38" s="381"/>
      <c r="AO38" s="381"/>
    </row>
    <row r="39" spans="1:43" s="380" customFormat="1" ht="13.5" customHeight="1" x14ac:dyDescent="0.25">
      <c r="A39" s="1014"/>
      <c r="B39" s="1014"/>
      <c r="C39" s="1014"/>
      <c r="K39" s="527"/>
      <c r="V39" s="527"/>
      <c r="AE39" s="381"/>
      <c r="AF39" s="381"/>
      <c r="AG39" s="381"/>
      <c r="AH39" s="381"/>
      <c r="AI39" s="381"/>
      <c r="AJ39" s="381"/>
      <c r="AK39" s="381"/>
      <c r="AL39" s="381"/>
      <c r="AM39" s="381"/>
      <c r="AN39" s="381"/>
      <c r="AO39" s="381"/>
    </row>
    <row r="40" spans="1:43" s="533" customFormat="1" ht="15" customHeight="1" x14ac:dyDescent="0.25">
      <c r="A40" s="523"/>
      <c r="K40" s="534"/>
      <c r="V40" s="534"/>
      <c r="AG40" s="535"/>
      <c r="AI40" s="381"/>
      <c r="AJ40" s="381"/>
      <c r="AK40" s="381"/>
      <c r="AL40" s="381"/>
      <c r="AM40" s="381"/>
      <c r="AN40" s="381"/>
      <c r="AO40" s="381"/>
    </row>
    <row r="41" spans="1:43" s="533" customFormat="1" ht="13.5" customHeight="1" x14ac:dyDescent="0.25">
      <c r="A41" s="1013"/>
      <c r="B41" s="1014"/>
      <c r="C41" s="1014"/>
      <c r="K41" s="534"/>
      <c r="V41" s="534"/>
      <c r="AI41" s="381"/>
      <c r="AJ41" s="381"/>
      <c r="AK41" s="381"/>
      <c r="AL41" s="381"/>
      <c r="AM41" s="381"/>
      <c r="AN41" s="381"/>
      <c r="AO41" s="381"/>
    </row>
    <row r="42" spans="1:43" s="533" customFormat="1" ht="18" customHeight="1" x14ac:dyDescent="0.25">
      <c r="A42" s="1014"/>
      <c r="B42" s="1014"/>
      <c r="C42" s="1014"/>
      <c r="K42" s="534"/>
      <c r="V42" s="534"/>
      <c r="AI42" s="381"/>
      <c r="AJ42" s="381"/>
      <c r="AK42" s="381"/>
      <c r="AL42" s="381"/>
      <c r="AM42" s="381"/>
      <c r="AN42" s="381"/>
      <c r="AO42" s="381"/>
    </row>
    <row r="43" spans="1:43" s="533" customFormat="1" ht="13.5" customHeight="1" x14ac:dyDescent="0.25">
      <c r="A43" s="536"/>
      <c r="K43" s="534"/>
      <c r="V43" s="534"/>
      <c r="AI43" s="381"/>
      <c r="AJ43" s="381"/>
      <c r="AK43" s="381"/>
      <c r="AL43" s="381"/>
      <c r="AM43" s="381"/>
      <c r="AN43" s="381"/>
      <c r="AO43" s="381"/>
    </row>
    <row r="44" spans="1:43" s="533" customFormat="1" ht="13.5" customHeight="1" x14ac:dyDescent="0.25">
      <c r="A44" s="536"/>
      <c r="K44" s="534"/>
      <c r="V44" s="534"/>
      <c r="AI44" s="381"/>
      <c r="AJ44" s="381"/>
      <c r="AK44" s="381"/>
      <c r="AL44" s="381"/>
      <c r="AM44" s="381"/>
      <c r="AN44" s="381"/>
      <c r="AO44" s="381"/>
    </row>
    <row r="45" spans="1:43" s="533" customFormat="1" ht="18.75" customHeight="1" x14ac:dyDescent="0.25">
      <c r="A45" s="536"/>
      <c r="K45" s="534"/>
      <c r="V45" s="534"/>
      <c r="AI45" s="381"/>
      <c r="AJ45" s="381"/>
      <c r="AK45" s="381"/>
      <c r="AL45" s="381"/>
      <c r="AM45" s="381"/>
      <c r="AN45" s="381"/>
      <c r="AO45" s="381"/>
    </row>
    <row r="46" spans="1:43" s="533" customFormat="1" ht="18.75" customHeight="1" x14ac:dyDescent="0.2">
      <c r="A46" s="536"/>
      <c r="K46" s="534"/>
      <c r="V46" s="534"/>
      <c r="AI46" s="534"/>
    </row>
    <row r="47" spans="1:43" s="533" customFormat="1" ht="13.5" customHeight="1" x14ac:dyDescent="0.2">
      <c r="A47" s="536"/>
      <c r="K47" s="534"/>
      <c r="V47" s="534"/>
      <c r="AI47" s="534"/>
    </row>
    <row r="48" spans="1:43" s="533" customFormat="1" ht="13.5" customHeight="1" x14ac:dyDescent="0.2">
      <c r="A48" s="536"/>
      <c r="K48" s="534"/>
      <c r="V48" s="534"/>
      <c r="AI48" s="534"/>
    </row>
    <row r="49" spans="1:35" s="533" customFormat="1" ht="15.75" x14ac:dyDescent="0.25">
      <c r="A49" s="536"/>
      <c r="B49" s="537"/>
      <c r="C49" s="538"/>
      <c r="D49" s="537"/>
      <c r="E49" s="538"/>
      <c r="F49" s="537"/>
      <c r="G49" s="538"/>
      <c r="K49" s="534"/>
      <c r="V49" s="534"/>
      <c r="AI49" s="534"/>
    </row>
    <row r="50" spans="1:35" s="533" customFormat="1" ht="15.75" x14ac:dyDescent="0.25">
      <c r="A50" s="536"/>
      <c r="B50" s="378"/>
      <c r="C50" s="539"/>
      <c r="D50" s="378"/>
      <c r="E50" s="539"/>
      <c r="F50" s="378"/>
      <c r="G50" s="539"/>
      <c r="K50" s="534"/>
      <c r="V50" s="534"/>
      <c r="AI50" s="534"/>
    </row>
    <row r="51" spans="1:35" s="533" customFormat="1" ht="15.75" x14ac:dyDescent="0.25">
      <c r="A51" s="524"/>
      <c r="B51" s="540"/>
      <c r="C51" s="378"/>
      <c r="D51" s="540"/>
      <c r="E51" s="378"/>
      <c r="F51" s="540"/>
      <c r="G51" s="378"/>
      <c r="H51" s="380"/>
      <c r="I51" s="380"/>
      <c r="J51" s="380"/>
      <c r="K51" s="527"/>
      <c r="L51" s="380"/>
      <c r="M51" s="380"/>
      <c r="N51" s="380"/>
      <c r="O51" s="380"/>
      <c r="P51" s="380"/>
      <c r="Q51" s="380"/>
      <c r="R51" s="380"/>
      <c r="S51" s="380"/>
      <c r="T51" s="380"/>
      <c r="V51" s="534"/>
      <c r="AI51" s="534"/>
    </row>
    <row r="52" spans="1:35" s="533" customFormat="1" ht="13.5" customHeight="1" x14ac:dyDescent="0.25">
      <c r="A52" s="541"/>
      <c r="B52" s="378"/>
      <c r="C52" s="538"/>
      <c r="D52" s="378"/>
      <c r="E52" s="538"/>
      <c r="F52" s="378"/>
      <c r="G52" s="538"/>
      <c r="H52" s="380"/>
      <c r="I52" s="380"/>
      <c r="J52" s="380"/>
      <c r="K52" s="527"/>
      <c r="L52" s="380"/>
      <c r="M52" s="380"/>
      <c r="N52" s="380"/>
      <c r="O52" s="380"/>
      <c r="P52" s="380"/>
      <c r="Q52" s="380"/>
      <c r="R52" s="380"/>
      <c r="S52" s="380"/>
      <c r="T52" s="380"/>
      <c r="V52" s="534"/>
      <c r="AI52" s="534"/>
    </row>
    <row r="53" spans="1:35" s="533" customFormat="1" ht="15.75" x14ac:dyDescent="0.25">
      <c r="A53" s="541"/>
      <c r="B53" s="537"/>
      <c r="C53" s="538"/>
      <c r="D53" s="537"/>
      <c r="E53" s="538"/>
      <c r="F53" s="537"/>
      <c r="G53" s="538"/>
      <c r="H53" s="380"/>
      <c r="I53" s="380"/>
      <c r="J53" s="380"/>
      <c r="K53" s="527"/>
      <c r="L53" s="380"/>
      <c r="M53" s="380"/>
      <c r="N53" s="380"/>
      <c r="O53" s="380"/>
      <c r="P53" s="380"/>
      <c r="Q53" s="380"/>
      <c r="R53" s="380"/>
      <c r="S53" s="380"/>
      <c r="T53" s="380"/>
      <c r="V53" s="534"/>
      <c r="AI53" s="534"/>
    </row>
    <row r="54" spans="1:35" s="533" customFormat="1" ht="15.75" x14ac:dyDescent="0.25">
      <c r="A54" s="541"/>
      <c r="B54" s="537"/>
      <c r="C54" s="538"/>
      <c r="D54" s="537"/>
      <c r="E54" s="538"/>
      <c r="F54" s="537"/>
      <c r="G54" s="538"/>
      <c r="H54" s="380"/>
      <c r="I54" s="380"/>
      <c r="J54" s="380"/>
      <c r="K54" s="527"/>
      <c r="L54" s="380"/>
      <c r="M54" s="380"/>
      <c r="N54" s="380"/>
      <c r="O54" s="380"/>
      <c r="P54" s="380"/>
      <c r="Q54" s="380"/>
      <c r="R54" s="380"/>
      <c r="S54" s="380"/>
      <c r="T54" s="380"/>
      <c r="V54" s="534"/>
      <c r="AI54" s="534"/>
    </row>
    <row r="55" spans="1:35" s="533" customFormat="1" ht="15.75" x14ac:dyDescent="0.25">
      <c r="A55" s="541"/>
      <c r="B55" s="537"/>
      <c r="C55" s="538"/>
      <c r="D55" s="537"/>
      <c r="E55" s="538"/>
      <c r="F55" s="537"/>
      <c r="G55" s="538"/>
      <c r="H55" s="380"/>
      <c r="I55" s="380"/>
      <c r="J55" s="380"/>
      <c r="K55" s="527"/>
      <c r="L55" s="380"/>
      <c r="M55" s="380"/>
      <c r="N55" s="380"/>
      <c r="O55" s="380"/>
      <c r="P55" s="380"/>
      <c r="Q55" s="380"/>
      <c r="R55" s="380"/>
      <c r="S55" s="380"/>
      <c r="T55" s="380"/>
      <c r="V55" s="534"/>
      <c r="AI55" s="534"/>
    </row>
    <row r="56" spans="1:35" ht="15.75" x14ac:dyDescent="0.25">
      <c r="A56" s="524"/>
      <c r="B56" s="537"/>
      <c r="C56" s="538"/>
      <c r="D56" s="537"/>
      <c r="E56" s="538"/>
      <c r="F56" s="537"/>
      <c r="G56" s="538"/>
      <c r="H56" s="533"/>
      <c r="I56" s="533"/>
      <c r="J56" s="533"/>
      <c r="K56" s="534"/>
      <c r="L56" s="533"/>
      <c r="M56" s="533"/>
      <c r="N56" s="533"/>
      <c r="O56" s="533"/>
      <c r="P56" s="533"/>
      <c r="Q56" s="533"/>
      <c r="R56" s="533"/>
      <c r="S56" s="533"/>
      <c r="T56" s="533"/>
    </row>
    <row r="57" spans="1:35" ht="15.75" x14ac:dyDescent="0.25">
      <c r="A57" s="378"/>
      <c r="B57" s="378"/>
      <c r="C57" s="380"/>
      <c r="D57" s="378"/>
      <c r="E57" s="380"/>
      <c r="F57" s="378"/>
      <c r="G57" s="380"/>
      <c r="H57" s="533"/>
      <c r="I57" s="533"/>
      <c r="J57" s="533"/>
      <c r="K57" s="534"/>
      <c r="L57" s="533"/>
      <c r="M57" s="533"/>
      <c r="N57" s="533"/>
      <c r="O57" s="533"/>
      <c r="P57" s="533"/>
      <c r="Q57" s="533"/>
      <c r="R57" s="533"/>
      <c r="S57" s="533"/>
      <c r="T57" s="533"/>
    </row>
    <row r="58" spans="1:35" ht="15.75" x14ac:dyDescent="0.25">
      <c r="A58" s="378"/>
      <c r="B58" s="537"/>
      <c r="C58" s="538"/>
      <c r="D58" s="537"/>
      <c r="E58" s="538"/>
      <c r="F58" s="537"/>
      <c r="G58" s="538"/>
      <c r="H58" s="533"/>
      <c r="I58" s="533"/>
      <c r="J58" s="533"/>
      <c r="K58" s="534"/>
      <c r="L58" s="533"/>
      <c r="M58" s="533"/>
      <c r="N58" s="533"/>
      <c r="O58" s="533"/>
      <c r="P58" s="533"/>
      <c r="Q58" s="533"/>
      <c r="R58" s="533"/>
      <c r="S58" s="533"/>
      <c r="T58" s="533"/>
    </row>
    <row r="59" spans="1:35" ht="15.75" x14ac:dyDescent="0.25">
      <c r="A59" s="378"/>
      <c r="B59" s="540"/>
      <c r="C59" s="543"/>
      <c r="D59" s="540"/>
      <c r="E59" s="543"/>
      <c r="F59" s="540"/>
      <c r="G59" s="543"/>
      <c r="H59" s="533"/>
      <c r="I59" s="533"/>
      <c r="J59" s="533"/>
      <c r="K59" s="534"/>
      <c r="L59" s="533"/>
      <c r="M59" s="533"/>
      <c r="N59" s="533"/>
      <c r="O59" s="533"/>
      <c r="P59" s="533"/>
      <c r="Q59" s="533"/>
      <c r="R59" s="533"/>
      <c r="S59" s="533"/>
      <c r="T59" s="533"/>
    </row>
    <row r="60" spans="1:35" ht="15.75" x14ac:dyDescent="0.25">
      <c r="A60" s="378"/>
      <c r="B60" s="378"/>
      <c r="C60" s="378"/>
      <c r="D60" s="378"/>
      <c r="E60" s="378"/>
      <c r="F60" s="378"/>
      <c r="G60" s="378"/>
      <c r="H60" s="533"/>
      <c r="I60" s="533"/>
      <c r="J60" s="533"/>
      <c r="K60" s="534"/>
      <c r="L60" s="533"/>
      <c r="M60" s="533"/>
      <c r="N60" s="533"/>
      <c r="O60" s="533"/>
      <c r="P60" s="533"/>
      <c r="Q60" s="533"/>
      <c r="R60" s="533"/>
      <c r="S60" s="533"/>
      <c r="T60" s="533"/>
    </row>
    <row r="61" spans="1:35" ht="15.75" x14ac:dyDescent="0.25">
      <c r="A61" s="378"/>
      <c r="B61" s="537"/>
      <c r="C61" s="544"/>
      <c r="D61" s="537"/>
      <c r="E61" s="544"/>
      <c r="F61" s="537"/>
      <c r="G61" s="544"/>
      <c r="H61" s="533"/>
      <c r="I61" s="533"/>
      <c r="J61" s="533"/>
      <c r="K61" s="534"/>
      <c r="L61" s="533"/>
      <c r="M61" s="533"/>
      <c r="N61" s="533"/>
      <c r="O61" s="533"/>
      <c r="P61" s="533"/>
      <c r="Q61" s="533"/>
      <c r="R61" s="533"/>
      <c r="S61" s="533"/>
      <c r="T61" s="533"/>
    </row>
    <row r="62" spans="1:35" ht="15.75" x14ac:dyDescent="0.25">
      <c r="A62" s="378"/>
      <c r="B62" s="545"/>
      <c r="C62" s="546"/>
      <c r="D62" s="545"/>
      <c r="E62" s="546"/>
      <c r="F62" s="545"/>
      <c r="G62" s="546"/>
      <c r="H62" s="533"/>
      <c r="I62" s="533"/>
      <c r="J62" s="533"/>
      <c r="K62" s="534"/>
      <c r="L62" s="533"/>
      <c r="M62" s="533"/>
      <c r="N62" s="533"/>
      <c r="O62" s="533"/>
      <c r="P62" s="533"/>
      <c r="Q62" s="533"/>
      <c r="R62" s="533"/>
      <c r="S62" s="533"/>
      <c r="T62" s="533"/>
      <c r="V62" s="389"/>
      <c r="AI62" s="389"/>
    </row>
    <row r="63" spans="1:35" ht="15.75" x14ac:dyDescent="0.25">
      <c r="A63" s="378"/>
      <c r="B63" s="378"/>
      <c r="D63" s="378"/>
      <c r="F63" s="378"/>
      <c r="H63" s="533"/>
      <c r="I63" s="533"/>
      <c r="J63" s="533"/>
      <c r="K63" s="534"/>
      <c r="L63" s="533"/>
      <c r="M63" s="533"/>
      <c r="N63" s="533"/>
      <c r="O63" s="533"/>
      <c r="P63" s="533"/>
      <c r="Q63" s="533"/>
      <c r="R63" s="533"/>
      <c r="S63" s="533"/>
      <c r="T63" s="533"/>
      <c r="V63" s="389"/>
      <c r="AI63" s="389"/>
    </row>
    <row r="64" spans="1:35" ht="15.75" x14ac:dyDescent="0.25">
      <c r="A64" s="378"/>
      <c r="B64" s="378"/>
      <c r="C64" s="538"/>
      <c r="D64" s="378"/>
      <c r="E64" s="538"/>
      <c r="F64" s="378"/>
      <c r="G64" s="538"/>
      <c r="H64" s="533"/>
      <c r="I64" s="533"/>
      <c r="J64" s="533"/>
      <c r="K64" s="534"/>
      <c r="L64" s="533"/>
      <c r="M64" s="533"/>
      <c r="N64" s="533"/>
      <c r="O64" s="533"/>
      <c r="P64" s="533"/>
      <c r="Q64" s="533"/>
      <c r="R64" s="533"/>
      <c r="S64" s="533"/>
      <c r="T64" s="533"/>
      <c r="V64" s="389"/>
      <c r="AI64" s="389"/>
    </row>
    <row r="65" spans="1:35" ht="15.75" x14ac:dyDescent="0.25">
      <c r="A65" s="524"/>
      <c r="B65" s="378"/>
      <c r="C65" s="378"/>
      <c r="D65" s="378"/>
      <c r="E65" s="378"/>
      <c r="F65" s="378"/>
      <c r="G65" s="378"/>
      <c r="H65" s="533"/>
      <c r="I65" s="533"/>
      <c r="J65" s="533"/>
      <c r="K65" s="534"/>
      <c r="L65" s="533"/>
      <c r="M65" s="533"/>
      <c r="N65" s="533"/>
      <c r="O65" s="533"/>
      <c r="P65" s="533"/>
      <c r="Q65" s="533"/>
      <c r="R65" s="533"/>
      <c r="S65" s="533"/>
      <c r="T65" s="533"/>
      <c r="V65" s="389"/>
      <c r="AI65" s="389"/>
    </row>
    <row r="66" spans="1:35" ht="15.75" x14ac:dyDescent="0.25">
      <c r="A66" s="378"/>
      <c r="B66" s="537"/>
      <c r="C66" s="538"/>
      <c r="D66" s="537"/>
      <c r="E66" s="538"/>
      <c r="F66" s="537"/>
      <c r="G66" s="538"/>
      <c r="H66" s="533"/>
      <c r="I66" s="533"/>
      <c r="J66" s="533"/>
      <c r="K66" s="534"/>
      <c r="L66" s="533"/>
      <c r="M66" s="533"/>
      <c r="N66" s="533"/>
      <c r="O66" s="533"/>
      <c r="P66" s="533"/>
      <c r="Q66" s="533"/>
      <c r="R66" s="533"/>
      <c r="S66" s="533"/>
      <c r="T66" s="533"/>
      <c r="V66" s="389"/>
      <c r="AI66" s="389"/>
    </row>
    <row r="67" spans="1:35" ht="15.75" x14ac:dyDescent="0.25">
      <c r="A67" s="378"/>
      <c r="B67" s="537"/>
      <c r="C67" s="538"/>
      <c r="D67" s="537"/>
      <c r="E67" s="538"/>
      <c r="F67" s="537"/>
      <c r="G67" s="538"/>
      <c r="H67" s="533"/>
      <c r="I67" s="533"/>
      <c r="J67" s="533"/>
      <c r="K67" s="534"/>
      <c r="L67" s="533"/>
      <c r="M67" s="533"/>
      <c r="N67" s="533"/>
      <c r="O67" s="533"/>
      <c r="P67" s="533"/>
      <c r="Q67" s="533"/>
      <c r="R67" s="533"/>
      <c r="S67" s="533"/>
      <c r="T67" s="533"/>
      <c r="V67" s="389"/>
      <c r="AI67" s="389"/>
    </row>
  </sheetData>
  <sheetProtection algorithmName="SHA-512" hashValue="20zKo4GsuX2vC7c9Z4M+4gxf02HxeKeBJ/+I+e5PSp+NdtH1EbQiY2tNliS+rl2vzNEE3wxSGAyyIZ1fH3QpyA==" saltValue="qSB2SMbAjtTRBxTeWcgpYw==" spinCount="100000" sheet="1" objects="1" scenarios="1"/>
  <dataConsolidate/>
  <mergeCells count="27">
    <mergeCell ref="A1:B1"/>
    <mergeCell ref="A5:A6"/>
    <mergeCell ref="B5:B6"/>
    <mergeCell ref="C5:C6"/>
    <mergeCell ref="H5:S5"/>
    <mergeCell ref="A4:C4"/>
    <mergeCell ref="CW5:CW6"/>
    <mergeCell ref="AH5:AS5"/>
    <mergeCell ref="D5:D6"/>
    <mergeCell ref="E5:E6"/>
    <mergeCell ref="F5:F6"/>
    <mergeCell ref="CT5:CT6"/>
    <mergeCell ref="T5:T6"/>
    <mergeCell ref="U5:AF5"/>
    <mergeCell ref="CV5:CV6"/>
    <mergeCell ref="A41:C42"/>
    <mergeCell ref="A37:C39"/>
    <mergeCell ref="AG5:AG6"/>
    <mergeCell ref="CH5:CS5"/>
    <mergeCell ref="AT5:AT6"/>
    <mergeCell ref="G5:G6"/>
    <mergeCell ref="AU5:BF5"/>
    <mergeCell ref="BG5:BG6"/>
    <mergeCell ref="BH5:BS5"/>
    <mergeCell ref="BT5:BT6"/>
    <mergeCell ref="BU5:CF5"/>
    <mergeCell ref="CG5:CG6"/>
  </mergeCells>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AL37"/>
  <sheetViews>
    <sheetView topLeftCell="A10" workbookViewId="0">
      <selection activeCell="B26" sqref="B26"/>
    </sheetView>
  </sheetViews>
  <sheetFormatPr defaultRowHeight="11.25" x14ac:dyDescent="0.2"/>
  <cols>
    <col min="1" max="1" width="63" style="323" customWidth="1"/>
    <col min="2" max="16384" width="9.140625" style="323"/>
  </cols>
  <sheetData>
    <row r="1" spans="1:38" ht="20.25" x14ac:dyDescent="0.2">
      <c r="A1" s="322" t="s">
        <v>532</v>
      </c>
    </row>
    <row r="2" spans="1:38" ht="24.75" customHeight="1" x14ac:dyDescent="0.2">
      <c r="A2" s="1034" t="s">
        <v>634</v>
      </c>
      <c r="B2" s="1034"/>
      <c r="C2" s="1034"/>
      <c r="D2" s="1034"/>
    </row>
    <row r="3" spans="1:38" s="118" customFormat="1" ht="12.75" x14ac:dyDescent="0.2">
      <c r="A3" s="325"/>
    </row>
    <row r="4" spans="1:38" s="118" customFormat="1" ht="15" x14ac:dyDescent="0.25">
      <c r="A4" s="326" t="s">
        <v>47</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row>
    <row r="5" spans="1:38" s="118" customFormat="1" ht="12.75" x14ac:dyDescent="0.2">
      <c r="A5" s="328"/>
      <c r="B5" s="589"/>
      <c r="C5" s="589"/>
      <c r="D5" s="589"/>
      <c r="E5" s="16">
        <f>'Datu ievade'!B78</f>
        <v>2016</v>
      </c>
      <c r="F5" s="16">
        <f t="shared" ref="E5:AG6" si="0">E5+1</f>
        <v>2017</v>
      </c>
      <c r="G5" s="16">
        <f t="shared" si="0"/>
        <v>2018</v>
      </c>
      <c r="H5" s="16">
        <f t="shared" si="0"/>
        <v>2019</v>
      </c>
      <c r="I5" s="16">
        <f t="shared" si="0"/>
        <v>2020</v>
      </c>
      <c r="J5" s="16">
        <f t="shared" si="0"/>
        <v>2021</v>
      </c>
      <c r="K5" s="16">
        <f t="shared" si="0"/>
        <v>2022</v>
      </c>
      <c r="L5" s="16">
        <f t="shared" si="0"/>
        <v>2023</v>
      </c>
      <c r="M5" s="16">
        <f t="shared" si="0"/>
        <v>2024</v>
      </c>
      <c r="N5" s="16">
        <f t="shared" si="0"/>
        <v>2025</v>
      </c>
      <c r="O5" s="16">
        <f t="shared" si="0"/>
        <v>2026</v>
      </c>
      <c r="P5" s="16">
        <f t="shared" si="0"/>
        <v>2027</v>
      </c>
      <c r="Q5" s="16">
        <f t="shared" si="0"/>
        <v>2028</v>
      </c>
      <c r="R5" s="16">
        <f t="shared" si="0"/>
        <v>2029</v>
      </c>
      <c r="S5" s="16">
        <f t="shared" si="0"/>
        <v>2030</v>
      </c>
      <c r="T5" s="16">
        <f t="shared" si="0"/>
        <v>2031</v>
      </c>
      <c r="U5" s="16">
        <f t="shared" si="0"/>
        <v>2032</v>
      </c>
      <c r="V5" s="16">
        <f t="shared" si="0"/>
        <v>2033</v>
      </c>
      <c r="W5" s="16">
        <f t="shared" si="0"/>
        <v>2034</v>
      </c>
      <c r="X5" s="16">
        <f t="shared" si="0"/>
        <v>2035</v>
      </c>
      <c r="Y5" s="16">
        <f t="shared" si="0"/>
        <v>2036</v>
      </c>
      <c r="Z5" s="16">
        <f t="shared" si="0"/>
        <v>2037</v>
      </c>
      <c r="AA5" s="16">
        <f t="shared" si="0"/>
        <v>2038</v>
      </c>
      <c r="AB5" s="16">
        <f t="shared" si="0"/>
        <v>2039</v>
      </c>
      <c r="AC5" s="16">
        <f t="shared" si="0"/>
        <v>2040</v>
      </c>
      <c r="AD5" s="16">
        <f t="shared" si="0"/>
        <v>2041</v>
      </c>
      <c r="AE5" s="16">
        <f t="shared" si="0"/>
        <v>2042</v>
      </c>
      <c r="AF5" s="16">
        <f t="shared" si="0"/>
        <v>2043</v>
      </c>
      <c r="AG5" s="16">
        <f t="shared" si="0"/>
        <v>2044</v>
      </c>
      <c r="AH5" s="16">
        <f t="shared" ref="AH5:AJ6" si="1">AG5+1</f>
        <v>2045</v>
      </c>
      <c r="AI5" s="16">
        <f t="shared" si="1"/>
        <v>2046</v>
      </c>
      <c r="AJ5" s="16">
        <f t="shared" si="1"/>
        <v>2047</v>
      </c>
      <c r="AK5" s="16">
        <f>AJ5+1</f>
        <v>2048</v>
      </c>
      <c r="AL5" s="16">
        <f>AK5+1</f>
        <v>2049</v>
      </c>
    </row>
    <row r="6" spans="1:38" s="190" customFormat="1" ht="12.75" x14ac:dyDescent="0.2">
      <c r="A6" s="328"/>
      <c r="B6" s="590"/>
      <c r="C6" s="590"/>
      <c r="D6" s="590"/>
      <c r="E6" s="329">
        <f t="shared" si="0"/>
        <v>1</v>
      </c>
      <c r="F6" s="329">
        <f t="shared" si="0"/>
        <v>2</v>
      </c>
      <c r="G6" s="329">
        <f t="shared" si="0"/>
        <v>3</v>
      </c>
      <c r="H6" s="329">
        <f t="shared" si="0"/>
        <v>4</v>
      </c>
      <c r="I6" s="329">
        <f t="shared" si="0"/>
        <v>5</v>
      </c>
      <c r="J6" s="329">
        <f t="shared" si="0"/>
        <v>6</v>
      </c>
      <c r="K6" s="329">
        <f t="shared" si="0"/>
        <v>7</v>
      </c>
      <c r="L6" s="329">
        <f t="shared" si="0"/>
        <v>8</v>
      </c>
      <c r="M6" s="329">
        <f t="shared" si="0"/>
        <v>9</v>
      </c>
      <c r="N6" s="329">
        <f t="shared" si="0"/>
        <v>10</v>
      </c>
      <c r="O6" s="329">
        <f t="shared" si="0"/>
        <v>11</v>
      </c>
      <c r="P6" s="329">
        <f t="shared" si="0"/>
        <v>12</v>
      </c>
      <c r="Q6" s="329">
        <f t="shared" si="0"/>
        <v>13</v>
      </c>
      <c r="R6" s="329">
        <f t="shared" si="0"/>
        <v>14</v>
      </c>
      <c r="S6" s="329">
        <f t="shared" si="0"/>
        <v>15</v>
      </c>
      <c r="T6" s="329">
        <f t="shared" si="0"/>
        <v>16</v>
      </c>
      <c r="U6" s="329">
        <f t="shared" si="0"/>
        <v>17</v>
      </c>
      <c r="V6" s="329">
        <f t="shared" si="0"/>
        <v>18</v>
      </c>
      <c r="W6" s="329">
        <f t="shared" si="0"/>
        <v>19</v>
      </c>
      <c r="X6" s="329">
        <f t="shared" si="0"/>
        <v>20</v>
      </c>
      <c r="Y6" s="329">
        <f t="shared" si="0"/>
        <v>21</v>
      </c>
      <c r="Z6" s="329">
        <f t="shared" si="0"/>
        <v>22</v>
      </c>
      <c r="AA6" s="329">
        <f t="shared" si="0"/>
        <v>23</v>
      </c>
      <c r="AB6" s="329">
        <f t="shared" si="0"/>
        <v>24</v>
      </c>
      <c r="AC6" s="329">
        <f t="shared" si="0"/>
        <v>25</v>
      </c>
      <c r="AD6" s="329">
        <f t="shared" si="0"/>
        <v>26</v>
      </c>
      <c r="AE6" s="329">
        <f t="shared" si="0"/>
        <v>27</v>
      </c>
      <c r="AF6" s="329">
        <f t="shared" si="0"/>
        <v>28</v>
      </c>
      <c r="AG6" s="329">
        <f t="shared" si="0"/>
        <v>29</v>
      </c>
      <c r="AH6" s="329">
        <f t="shared" si="1"/>
        <v>30</v>
      </c>
      <c r="AI6" s="329">
        <f t="shared" si="1"/>
        <v>31</v>
      </c>
      <c r="AJ6" s="329">
        <f t="shared" si="1"/>
        <v>32</v>
      </c>
      <c r="AK6" s="329">
        <f>AJ6+1</f>
        <v>33</v>
      </c>
      <c r="AL6" s="329">
        <f>AK6+1</f>
        <v>34</v>
      </c>
    </row>
    <row r="7" spans="1:38" s="190" customFormat="1" ht="12.75" x14ac:dyDescent="0.2">
      <c r="A7" s="328" t="s">
        <v>267</v>
      </c>
      <c r="B7" s="591"/>
      <c r="C7" s="591"/>
      <c r="D7" s="591"/>
      <c r="E7" s="109">
        <v>0</v>
      </c>
      <c r="F7" s="109">
        <v>2.8000000000000001E-2</v>
      </c>
      <c r="G7" s="109">
        <v>2.8000000000000001E-2</v>
      </c>
      <c r="H7" s="109">
        <v>2.4E-2</v>
      </c>
      <c r="I7" s="109">
        <v>2.1000000000000001E-2</v>
      </c>
      <c r="J7" s="109">
        <v>0.02</v>
      </c>
      <c r="K7" s="109">
        <v>0.02</v>
      </c>
      <c r="L7" s="109">
        <v>0.02</v>
      </c>
      <c r="M7" s="109">
        <v>0.02</v>
      </c>
      <c r="N7" s="109">
        <v>0.02</v>
      </c>
      <c r="O7" s="109">
        <v>0.02</v>
      </c>
      <c r="P7" s="109">
        <v>0.02</v>
      </c>
      <c r="Q7" s="109">
        <v>0.02</v>
      </c>
      <c r="R7" s="109">
        <v>0.02</v>
      </c>
      <c r="S7" s="109">
        <v>0.02</v>
      </c>
      <c r="T7" s="109">
        <v>0.02</v>
      </c>
      <c r="U7" s="109">
        <v>0.02</v>
      </c>
      <c r="V7" s="109">
        <v>0.02</v>
      </c>
      <c r="W7" s="109">
        <v>0.02</v>
      </c>
      <c r="X7" s="109">
        <v>0.02</v>
      </c>
      <c r="Y7" s="109">
        <v>0.02</v>
      </c>
      <c r="Z7" s="109">
        <v>0.02</v>
      </c>
      <c r="AA7" s="109">
        <v>0.02</v>
      </c>
      <c r="AB7" s="109">
        <v>0.02</v>
      </c>
      <c r="AC7" s="109">
        <v>0.02</v>
      </c>
      <c r="AD7" s="109">
        <v>0.02</v>
      </c>
      <c r="AE7" s="109">
        <v>0.02</v>
      </c>
      <c r="AF7" s="109">
        <v>0.02</v>
      </c>
      <c r="AG7" s="109">
        <v>0.02</v>
      </c>
      <c r="AH7" s="109">
        <v>0.02</v>
      </c>
      <c r="AI7" s="109">
        <v>0.02</v>
      </c>
      <c r="AJ7" s="109">
        <v>0.02</v>
      </c>
      <c r="AK7" s="109">
        <f>AJ7</f>
        <v>0.02</v>
      </c>
      <c r="AL7" s="109">
        <f>AK7</f>
        <v>0.02</v>
      </c>
    </row>
    <row r="8" spans="1:38" s="190" customFormat="1" ht="12.75" x14ac:dyDescent="0.2">
      <c r="A8" s="328" t="s">
        <v>48</v>
      </c>
      <c r="B8" s="592"/>
      <c r="C8" s="593"/>
      <c r="D8" s="593"/>
      <c r="E8" s="17">
        <v>1</v>
      </c>
      <c r="F8" s="17">
        <f t="shared" ref="F8:AG8" si="2">ROUND(E8*(1+F7),2)</f>
        <v>1.03</v>
      </c>
      <c r="G8" s="17">
        <f t="shared" si="2"/>
        <v>1.06</v>
      </c>
      <c r="H8" s="17">
        <f t="shared" si="2"/>
        <v>1.0900000000000001</v>
      </c>
      <c r="I8" s="17">
        <f t="shared" si="2"/>
        <v>1.1100000000000001</v>
      </c>
      <c r="J8" s="17">
        <f t="shared" si="2"/>
        <v>1.1299999999999999</v>
      </c>
      <c r="K8" s="17">
        <f t="shared" si="2"/>
        <v>1.1499999999999999</v>
      </c>
      <c r="L8" s="17">
        <f t="shared" si="2"/>
        <v>1.17</v>
      </c>
      <c r="M8" s="17">
        <f t="shared" si="2"/>
        <v>1.19</v>
      </c>
      <c r="N8" s="17">
        <f t="shared" si="2"/>
        <v>1.21</v>
      </c>
      <c r="O8" s="17">
        <f t="shared" si="2"/>
        <v>1.23</v>
      </c>
      <c r="P8" s="17">
        <f t="shared" si="2"/>
        <v>1.25</v>
      </c>
      <c r="Q8" s="17">
        <f t="shared" si="2"/>
        <v>1.28</v>
      </c>
      <c r="R8" s="17">
        <f t="shared" si="2"/>
        <v>1.31</v>
      </c>
      <c r="S8" s="17">
        <f t="shared" si="2"/>
        <v>1.34</v>
      </c>
      <c r="T8" s="17">
        <f t="shared" si="2"/>
        <v>1.37</v>
      </c>
      <c r="U8" s="17">
        <f t="shared" si="2"/>
        <v>1.4</v>
      </c>
      <c r="V8" s="17">
        <f t="shared" si="2"/>
        <v>1.43</v>
      </c>
      <c r="W8" s="17">
        <f t="shared" si="2"/>
        <v>1.46</v>
      </c>
      <c r="X8" s="17">
        <f t="shared" si="2"/>
        <v>1.49</v>
      </c>
      <c r="Y8" s="17">
        <f t="shared" si="2"/>
        <v>1.52</v>
      </c>
      <c r="Z8" s="17">
        <f t="shared" si="2"/>
        <v>1.55</v>
      </c>
      <c r="AA8" s="17">
        <f t="shared" si="2"/>
        <v>1.58</v>
      </c>
      <c r="AB8" s="17">
        <f t="shared" si="2"/>
        <v>1.61</v>
      </c>
      <c r="AC8" s="17">
        <f t="shared" si="2"/>
        <v>1.64</v>
      </c>
      <c r="AD8" s="17">
        <f t="shared" si="2"/>
        <v>1.67</v>
      </c>
      <c r="AE8" s="17">
        <f t="shared" si="2"/>
        <v>1.7</v>
      </c>
      <c r="AF8" s="17">
        <f t="shared" si="2"/>
        <v>1.73</v>
      </c>
      <c r="AG8" s="17">
        <f t="shared" si="2"/>
        <v>1.76</v>
      </c>
      <c r="AH8" s="17">
        <f>ROUND(AG8*(1+AH7),2)</f>
        <v>1.8</v>
      </c>
      <c r="AI8" s="17">
        <f>ROUND(AH8*(1+AI7),2)</f>
        <v>1.84</v>
      </c>
      <c r="AJ8" s="17">
        <f>ROUND(AI8*(1+AJ7),2)</f>
        <v>1.88</v>
      </c>
      <c r="AK8" s="17">
        <f>ROUND(AJ8*(1+AK7),2)</f>
        <v>1.92</v>
      </c>
      <c r="AL8" s="17">
        <f>ROUND(AK8*(1+AL7),2)</f>
        <v>1.96</v>
      </c>
    </row>
    <row r="9" spans="1:38" s="190" customFormat="1" ht="12.75" x14ac:dyDescent="0.2">
      <c r="A9" s="330" t="s">
        <v>268</v>
      </c>
      <c r="B9" s="591"/>
      <c r="C9" s="591"/>
      <c r="D9" s="591"/>
      <c r="E9" s="109">
        <v>5.5E-2</v>
      </c>
      <c r="F9" s="109">
        <v>3.5999999999999997E-2</v>
      </c>
      <c r="G9" s="109">
        <v>3.3000000000000002E-2</v>
      </c>
      <c r="H9" s="109">
        <v>2.9000000000000001E-2</v>
      </c>
      <c r="I9" s="109">
        <v>2.9000000000000001E-2</v>
      </c>
      <c r="J9" s="109">
        <v>2.1000000000000001E-2</v>
      </c>
      <c r="K9" s="109">
        <v>2.1000000000000001E-2</v>
      </c>
      <c r="L9" s="109">
        <v>2.1000000000000001E-2</v>
      </c>
      <c r="M9" s="109">
        <v>2.1000000000000001E-2</v>
      </c>
      <c r="N9" s="109">
        <v>2.1000000000000001E-2</v>
      </c>
      <c r="O9" s="109">
        <v>2.1000000000000001E-2</v>
      </c>
      <c r="P9" s="109">
        <v>2.1000000000000001E-2</v>
      </c>
      <c r="Q9" s="109">
        <v>2.1000000000000001E-2</v>
      </c>
      <c r="R9" s="109">
        <v>2.1000000000000001E-2</v>
      </c>
      <c r="S9" s="109">
        <v>2.1000000000000001E-2</v>
      </c>
      <c r="T9" s="109">
        <v>2.1000000000000001E-2</v>
      </c>
      <c r="U9" s="109">
        <v>2.1000000000000001E-2</v>
      </c>
      <c r="V9" s="109">
        <v>2.1000000000000001E-2</v>
      </c>
      <c r="W9" s="109">
        <v>2.1000000000000001E-2</v>
      </c>
      <c r="X9" s="109">
        <v>2.1000000000000001E-2</v>
      </c>
      <c r="Y9" s="109">
        <v>2.1000000000000001E-2</v>
      </c>
      <c r="Z9" s="109">
        <v>2.1000000000000001E-2</v>
      </c>
      <c r="AA9" s="109">
        <v>2.1000000000000001E-2</v>
      </c>
      <c r="AB9" s="109">
        <v>2.1000000000000001E-2</v>
      </c>
      <c r="AC9" s="109">
        <v>2.1000000000000001E-2</v>
      </c>
      <c r="AD9" s="109">
        <v>2.1000000000000001E-2</v>
      </c>
      <c r="AE9" s="109">
        <v>2.1000000000000001E-2</v>
      </c>
      <c r="AF9" s="109">
        <v>2.1000000000000001E-2</v>
      </c>
      <c r="AG9" s="109">
        <v>2.1000000000000001E-2</v>
      </c>
      <c r="AH9" s="109">
        <v>2.1000000000000001E-2</v>
      </c>
      <c r="AI9" s="109">
        <v>2.1000000000000001E-2</v>
      </c>
      <c r="AJ9" s="109">
        <v>2.1000000000000001E-2</v>
      </c>
      <c r="AK9" s="109">
        <f>AJ9</f>
        <v>2.1000000000000001E-2</v>
      </c>
      <c r="AL9" s="109">
        <f>AK9</f>
        <v>2.1000000000000001E-2</v>
      </c>
    </row>
    <row r="10" spans="1:38" s="190" customFormat="1" ht="12.75" x14ac:dyDescent="0.2">
      <c r="A10" s="328" t="s">
        <v>48</v>
      </c>
      <c r="B10" s="592"/>
      <c r="C10" s="593"/>
      <c r="D10" s="593"/>
      <c r="E10" s="17">
        <v>1</v>
      </c>
      <c r="F10" s="17">
        <f t="shared" ref="F10:AG10" si="3">ROUND(E10*(1+F9),2)</f>
        <v>1.04</v>
      </c>
      <c r="G10" s="17">
        <f>ROUND(F10*(1+G9),2)</f>
        <v>1.07</v>
      </c>
      <c r="H10" s="17">
        <f t="shared" si="3"/>
        <v>1.1000000000000001</v>
      </c>
      <c r="I10" s="17">
        <f t="shared" si="3"/>
        <v>1.1299999999999999</v>
      </c>
      <c r="J10" s="17">
        <f t="shared" si="3"/>
        <v>1.1499999999999999</v>
      </c>
      <c r="K10" s="17">
        <f t="shared" si="3"/>
        <v>1.17</v>
      </c>
      <c r="L10" s="17">
        <f t="shared" si="3"/>
        <v>1.19</v>
      </c>
      <c r="M10" s="17">
        <f t="shared" si="3"/>
        <v>1.21</v>
      </c>
      <c r="N10" s="17">
        <f t="shared" si="3"/>
        <v>1.24</v>
      </c>
      <c r="O10" s="17">
        <f t="shared" si="3"/>
        <v>1.27</v>
      </c>
      <c r="P10" s="17">
        <f t="shared" si="3"/>
        <v>1.3</v>
      </c>
      <c r="Q10" s="17">
        <f t="shared" si="3"/>
        <v>1.33</v>
      </c>
      <c r="R10" s="17">
        <f t="shared" si="3"/>
        <v>1.36</v>
      </c>
      <c r="S10" s="17">
        <f t="shared" si="3"/>
        <v>1.39</v>
      </c>
      <c r="T10" s="17">
        <f t="shared" si="3"/>
        <v>1.42</v>
      </c>
      <c r="U10" s="17">
        <f t="shared" si="3"/>
        <v>1.45</v>
      </c>
      <c r="V10" s="17">
        <f t="shared" si="3"/>
        <v>1.48</v>
      </c>
      <c r="W10" s="17">
        <f t="shared" si="3"/>
        <v>1.51</v>
      </c>
      <c r="X10" s="17">
        <f t="shared" si="3"/>
        <v>1.54</v>
      </c>
      <c r="Y10" s="17">
        <f t="shared" si="3"/>
        <v>1.57</v>
      </c>
      <c r="Z10" s="17">
        <f t="shared" si="3"/>
        <v>1.6</v>
      </c>
      <c r="AA10" s="17">
        <f t="shared" si="3"/>
        <v>1.63</v>
      </c>
      <c r="AB10" s="17">
        <f t="shared" si="3"/>
        <v>1.66</v>
      </c>
      <c r="AC10" s="17">
        <f t="shared" si="3"/>
        <v>1.69</v>
      </c>
      <c r="AD10" s="17">
        <f t="shared" si="3"/>
        <v>1.73</v>
      </c>
      <c r="AE10" s="17">
        <f t="shared" si="3"/>
        <v>1.77</v>
      </c>
      <c r="AF10" s="17">
        <f t="shared" si="3"/>
        <v>1.81</v>
      </c>
      <c r="AG10" s="17">
        <f t="shared" si="3"/>
        <v>1.85</v>
      </c>
      <c r="AH10" s="17">
        <f>ROUND(AG10*(1+AH9),2)</f>
        <v>1.89</v>
      </c>
      <c r="AI10" s="17">
        <f>ROUND(AH10*(1+AI9),2)</f>
        <v>1.93</v>
      </c>
      <c r="AJ10" s="17">
        <f>ROUND(AI10*(1+AJ9),2)</f>
        <v>1.97</v>
      </c>
      <c r="AK10" s="17">
        <f>ROUND(AJ10*(1+AK9),2)</f>
        <v>2.0099999999999998</v>
      </c>
      <c r="AL10" s="17">
        <f>ROUND(AK10*(1+AL9),2)</f>
        <v>2.0499999999999998</v>
      </c>
    </row>
    <row r="11" spans="1:38" s="190" customFormat="1" ht="12.75" x14ac:dyDescent="0.2">
      <c r="A11" s="330" t="s">
        <v>49</v>
      </c>
      <c r="B11" s="591"/>
      <c r="C11" s="591"/>
      <c r="D11" s="591"/>
      <c r="E11" s="109">
        <v>-3.3000000000000002E-2</v>
      </c>
      <c r="F11" s="109">
        <v>0.01</v>
      </c>
      <c r="G11" s="109">
        <v>0.05</v>
      </c>
      <c r="H11" s="109">
        <v>4.4999999999999998E-2</v>
      </c>
      <c r="I11" s="109">
        <v>4.2999999999999997E-2</v>
      </c>
      <c r="J11" s="109">
        <v>0.02</v>
      </c>
      <c r="K11" s="109">
        <v>0.02</v>
      </c>
      <c r="L11" s="109">
        <v>0.02</v>
      </c>
      <c r="M11" s="109">
        <v>0.02</v>
      </c>
      <c r="N11" s="109">
        <v>0.02</v>
      </c>
      <c r="O11" s="109">
        <v>0.02</v>
      </c>
      <c r="P11" s="109">
        <v>0.02</v>
      </c>
      <c r="Q11" s="109">
        <v>0.02</v>
      </c>
      <c r="R11" s="109">
        <v>0.02</v>
      </c>
      <c r="S11" s="109">
        <v>0.02</v>
      </c>
      <c r="T11" s="109">
        <v>0.02</v>
      </c>
      <c r="U11" s="109">
        <v>0.02</v>
      </c>
      <c r="V11" s="109">
        <v>0.02</v>
      </c>
      <c r="W11" s="109">
        <v>0.02</v>
      </c>
      <c r="X11" s="109">
        <v>0.02</v>
      </c>
      <c r="Y11" s="109">
        <v>0.02</v>
      </c>
      <c r="Z11" s="109">
        <v>0.02</v>
      </c>
      <c r="AA11" s="109">
        <v>0.02</v>
      </c>
      <c r="AB11" s="109">
        <v>0.02</v>
      </c>
      <c r="AC11" s="109">
        <v>0.02</v>
      </c>
      <c r="AD11" s="109">
        <v>0.02</v>
      </c>
      <c r="AE11" s="109">
        <v>0.02</v>
      </c>
      <c r="AF11" s="109">
        <v>0.02</v>
      </c>
      <c r="AG11" s="109">
        <v>0.02</v>
      </c>
      <c r="AH11" s="109">
        <v>0.02</v>
      </c>
      <c r="AI11" s="109">
        <v>0.02</v>
      </c>
      <c r="AJ11" s="109">
        <v>0.02</v>
      </c>
      <c r="AK11" s="109">
        <f>AJ11</f>
        <v>0.02</v>
      </c>
      <c r="AL11" s="109">
        <f>AK11</f>
        <v>0.02</v>
      </c>
    </row>
    <row r="12" spans="1:38" s="190" customFormat="1" ht="12.75" x14ac:dyDescent="0.2">
      <c r="A12" s="328" t="s">
        <v>48</v>
      </c>
      <c r="B12" s="594"/>
      <c r="C12" s="595"/>
      <c r="D12" s="596"/>
      <c r="E12" s="17">
        <v>1</v>
      </c>
      <c r="F12" s="17">
        <f t="shared" ref="F12:AG12" si="4">ROUND(E12*(1+F11),2)</f>
        <v>1.01</v>
      </c>
      <c r="G12" s="17">
        <f t="shared" si="4"/>
        <v>1.06</v>
      </c>
      <c r="H12" s="17">
        <f t="shared" si="4"/>
        <v>1.1100000000000001</v>
      </c>
      <c r="I12" s="17">
        <f t="shared" si="4"/>
        <v>1.1599999999999999</v>
      </c>
      <c r="J12" s="17">
        <f t="shared" si="4"/>
        <v>1.18</v>
      </c>
      <c r="K12" s="17">
        <f t="shared" si="4"/>
        <v>1.2</v>
      </c>
      <c r="L12" s="17">
        <f t="shared" si="4"/>
        <v>1.22</v>
      </c>
      <c r="M12" s="17">
        <f t="shared" si="4"/>
        <v>1.24</v>
      </c>
      <c r="N12" s="17">
        <f t="shared" si="4"/>
        <v>1.26</v>
      </c>
      <c r="O12" s="17">
        <f t="shared" si="4"/>
        <v>1.29</v>
      </c>
      <c r="P12" s="17">
        <f t="shared" si="4"/>
        <v>1.32</v>
      </c>
      <c r="Q12" s="17">
        <f t="shared" si="4"/>
        <v>1.35</v>
      </c>
      <c r="R12" s="17">
        <f t="shared" si="4"/>
        <v>1.38</v>
      </c>
      <c r="S12" s="17">
        <f t="shared" si="4"/>
        <v>1.41</v>
      </c>
      <c r="T12" s="17">
        <f t="shared" si="4"/>
        <v>1.44</v>
      </c>
      <c r="U12" s="17">
        <f t="shared" si="4"/>
        <v>1.47</v>
      </c>
      <c r="V12" s="17">
        <f t="shared" si="4"/>
        <v>1.5</v>
      </c>
      <c r="W12" s="17">
        <f t="shared" si="4"/>
        <v>1.53</v>
      </c>
      <c r="X12" s="17">
        <f t="shared" si="4"/>
        <v>1.56</v>
      </c>
      <c r="Y12" s="17">
        <f t="shared" si="4"/>
        <v>1.59</v>
      </c>
      <c r="Z12" s="17">
        <f t="shared" si="4"/>
        <v>1.62</v>
      </c>
      <c r="AA12" s="17">
        <f t="shared" si="4"/>
        <v>1.65</v>
      </c>
      <c r="AB12" s="17">
        <f t="shared" si="4"/>
        <v>1.68</v>
      </c>
      <c r="AC12" s="17">
        <f t="shared" si="4"/>
        <v>1.71</v>
      </c>
      <c r="AD12" s="17">
        <f t="shared" si="4"/>
        <v>1.74</v>
      </c>
      <c r="AE12" s="17">
        <f t="shared" si="4"/>
        <v>1.77</v>
      </c>
      <c r="AF12" s="17">
        <f t="shared" si="4"/>
        <v>1.81</v>
      </c>
      <c r="AG12" s="17">
        <f t="shared" si="4"/>
        <v>1.85</v>
      </c>
      <c r="AH12" s="17">
        <f>ROUND(AG12*(1+AH11),2)</f>
        <v>1.89</v>
      </c>
      <c r="AI12" s="17">
        <f>ROUND(AH12*(1+AI11),2)</f>
        <v>1.93</v>
      </c>
      <c r="AJ12" s="17">
        <f>ROUND(AI12*(1+AJ11),2)</f>
        <v>1.97</v>
      </c>
      <c r="AK12" s="17">
        <f>ROUND(AJ12*(1+AK11),2)</f>
        <v>2.0099999999999998</v>
      </c>
      <c r="AL12" s="17">
        <f>ROUND(AK12*(1+AL11),2)</f>
        <v>2.0499999999999998</v>
      </c>
    </row>
    <row r="13" spans="1:38" s="118" customFormat="1" ht="12.75" x14ac:dyDescent="0.2">
      <c r="A13" s="328" t="s">
        <v>50</v>
      </c>
      <c r="B13" s="597"/>
      <c r="C13" s="597"/>
      <c r="D13" s="597"/>
      <c r="E13" s="344">
        <v>0.21</v>
      </c>
      <c r="F13" s="344">
        <f t="shared" ref="F13:AG13" si="5">E13</f>
        <v>0.21</v>
      </c>
      <c r="G13" s="344">
        <f t="shared" si="5"/>
        <v>0.21</v>
      </c>
      <c r="H13" s="344">
        <f t="shared" si="5"/>
        <v>0.21</v>
      </c>
      <c r="I13" s="344">
        <f t="shared" si="5"/>
        <v>0.21</v>
      </c>
      <c r="J13" s="344">
        <f t="shared" si="5"/>
        <v>0.21</v>
      </c>
      <c r="K13" s="344">
        <f t="shared" si="5"/>
        <v>0.21</v>
      </c>
      <c r="L13" s="344">
        <f t="shared" si="5"/>
        <v>0.21</v>
      </c>
      <c r="M13" s="344">
        <f t="shared" si="5"/>
        <v>0.21</v>
      </c>
      <c r="N13" s="344">
        <f t="shared" si="5"/>
        <v>0.21</v>
      </c>
      <c r="O13" s="344">
        <f t="shared" si="5"/>
        <v>0.21</v>
      </c>
      <c r="P13" s="344">
        <f t="shared" si="5"/>
        <v>0.21</v>
      </c>
      <c r="Q13" s="344">
        <f t="shared" si="5"/>
        <v>0.21</v>
      </c>
      <c r="R13" s="344">
        <f t="shared" si="5"/>
        <v>0.21</v>
      </c>
      <c r="S13" s="344">
        <f t="shared" si="5"/>
        <v>0.21</v>
      </c>
      <c r="T13" s="344">
        <f t="shared" si="5"/>
        <v>0.21</v>
      </c>
      <c r="U13" s="344">
        <f t="shared" si="5"/>
        <v>0.21</v>
      </c>
      <c r="V13" s="344">
        <f t="shared" si="5"/>
        <v>0.21</v>
      </c>
      <c r="W13" s="344">
        <f t="shared" si="5"/>
        <v>0.21</v>
      </c>
      <c r="X13" s="344">
        <f t="shared" si="5"/>
        <v>0.21</v>
      </c>
      <c r="Y13" s="344">
        <f t="shared" si="5"/>
        <v>0.21</v>
      </c>
      <c r="Z13" s="344">
        <f t="shared" si="5"/>
        <v>0.21</v>
      </c>
      <c r="AA13" s="344">
        <f t="shared" si="5"/>
        <v>0.21</v>
      </c>
      <c r="AB13" s="344">
        <f t="shared" si="5"/>
        <v>0.21</v>
      </c>
      <c r="AC13" s="344">
        <f t="shared" si="5"/>
        <v>0.21</v>
      </c>
      <c r="AD13" s="344">
        <f t="shared" si="5"/>
        <v>0.21</v>
      </c>
      <c r="AE13" s="344">
        <f t="shared" si="5"/>
        <v>0.21</v>
      </c>
      <c r="AF13" s="344">
        <f t="shared" si="5"/>
        <v>0.21</v>
      </c>
      <c r="AG13" s="344">
        <f t="shared" si="5"/>
        <v>0.21</v>
      </c>
      <c r="AH13" s="344">
        <f>AG13</f>
        <v>0.21</v>
      </c>
      <c r="AI13" s="344">
        <f>AH13</f>
        <v>0.21</v>
      </c>
      <c r="AJ13" s="344">
        <f>AI13</f>
        <v>0.21</v>
      </c>
      <c r="AK13" s="344">
        <f>AJ13</f>
        <v>0.21</v>
      </c>
      <c r="AL13" s="344">
        <f>AK13</f>
        <v>0.21</v>
      </c>
    </row>
    <row r="14" spans="1:38" s="118" customFormat="1" ht="12.75" x14ac:dyDescent="0.2">
      <c r="A14" s="328" t="s">
        <v>51</v>
      </c>
      <c r="B14" s="598"/>
      <c r="C14" s="598"/>
      <c r="D14" s="598"/>
      <c r="E14" s="109">
        <v>0.2359</v>
      </c>
      <c r="F14" s="109">
        <v>0.2359</v>
      </c>
      <c r="G14" s="109">
        <v>0.2409</v>
      </c>
      <c r="H14" s="109">
        <v>0.2409</v>
      </c>
      <c r="I14" s="109">
        <v>0.2409</v>
      </c>
      <c r="J14" s="109">
        <v>0.2409</v>
      </c>
      <c r="K14" s="109">
        <v>0.2409</v>
      </c>
      <c r="L14" s="109">
        <v>0.2409</v>
      </c>
      <c r="M14" s="109">
        <v>0.2409</v>
      </c>
      <c r="N14" s="109">
        <v>0.2409</v>
      </c>
      <c r="O14" s="109">
        <v>0.2409</v>
      </c>
      <c r="P14" s="109">
        <v>0.2409</v>
      </c>
      <c r="Q14" s="109">
        <v>0.2409</v>
      </c>
      <c r="R14" s="109">
        <v>0.2409</v>
      </c>
      <c r="S14" s="109">
        <v>0.2409</v>
      </c>
      <c r="T14" s="109">
        <v>0.2409</v>
      </c>
      <c r="U14" s="109">
        <v>0.2409</v>
      </c>
      <c r="V14" s="109">
        <v>0.2409</v>
      </c>
      <c r="W14" s="109">
        <v>0.2409</v>
      </c>
      <c r="X14" s="109">
        <v>0.2409</v>
      </c>
      <c r="Y14" s="109">
        <v>0.2409</v>
      </c>
      <c r="Z14" s="109">
        <v>0.2409</v>
      </c>
      <c r="AA14" s="109">
        <v>0.2409</v>
      </c>
      <c r="AB14" s="109">
        <v>0.2409</v>
      </c>
      <c r="AC14" s="109">
        <v>0.2409</v>
      </c>
      <c r="AD14" s="109">
        <v>0.2409</v>
      </c>
      <c r="AE14" s="109">
        <v>0.2409</v>
      </c>
      <c r="AF14" s="109">
        <v>0.2409</v>
      </c>
      <c r="AG14" s="109">
        <v>0.2409</v>
      </c>
      <c r="AH14" s="109">
        <v>0.2409</v>
      </c>
      <c r="AI14" s="109">
        <v>0.2409</v>
      </c>
      <c r="AJ14" s="109">
        <v>0.2409</v>
      </c>
      <c r="AK14" s="109">
        <v>0.2409</v>
      </c>
      <c r="AL14" s="109">
        <v>0.2409</v>
      </c>
    </row>
    <row r="15" spans="1:38" s="118" customFormat="1" ht="12.75" x14ac:dyDescent="0.2">
      <c r="A15" s="331" t="s">
        <v>52</v>
      </c>
      <c r="B15" s="597"/>
      <c r="C15" s="597"/>
      <c r="D15" s="597"/>
      <c r="E15" s="344">
        <v>0.15</v>
      </c>
      <c r="F15" s="344">
        <v>0.15</v>
      </c>
      <c r="G15" s="344">
        <v>0.2</v>
      </c>
      <c r="H15" s="344">
        <v>0.2</v>
      </c>
      <c r="I15" s="344">
        <v>0.2</v>
      </c>
      <c r="J15" s="344">
        <v>0.2</v>
      </c>
      <c r="K15" s="344">
        <v>0.2</v>
      </c>
      <c r="L15" s="344">
        <v>0.2</v>
      </c>
      <c r="M15" s="344">
        <v>0.2</v>
      </c>
      <c r="N15" s="344">
        <v>0.2</v>
      </c>
      <c r="O15" s="344">
        <v>0.2</v>
      </c>
      <c r="P15" s="344">
        <v>0.2</v>
      </c>
      <c r="Q15" s="344">
        <v>0.2</v>
      </c>
      <c r="R15" s="344">
        <v>0.2</v>
      </c>
      <c r="S15" s="344">
        <v>0.2</v>
      </c>
      <c r="T15" s="344">
        <v>0.2</v>
      </c>
      <c r="U15" s="344">
        <v>0.2</v>
      </c>
      <c r="V15" s="344">
        <v>0.2</v>
      </c>
      <c r="W15" s="344">
        <v>0.2</v>
      </c>
      <c r="X15" s="344">
        <v>0.2</v>
      </c>
      <c r="Y15" s="344">
        <v>0.2</v>
      </c>
      <c r="Z15" s="344">
        <v>0.2</v>
      </c>
      <c r="AA15" s="344">
        <v>0.2</v>
      </c>
      <c r="AB15" s="344">
        <v>0.2</v>
      </c>
      <c r="AC15" s="344">
        <v>0.2</v>
      </c>
      <c r="AD15" s="344">
        <v>0.2</v>
      </c>
      <c r="AE15" s="344">
        <v>0.2</v>
      </c>
      <c r="AF15" s="344">
        <v>0.2</v>
      </c>
      <c r="AG15" s="344">
        <v>0.2</v>
      </c>
      <c r="AH15" s="344">
        <v>0.2</v>
      </c>
      <c r="AI15" s="344">
        <v>0.2</v>
      </c>
      <c r="AJ15" s="344">
        <v>0.2</v>
      </c>
      <c r="AK15" s="344">
        <v>0.2</v>
      </c>
      <c r="AL15" s="344">
        <v>0.2</v>
      </c>
    </row>
    <row r="16" spans="1:38" s="118" customFormat="1" ht="12.75" x14ac:dyDescent="0.2">
      <c r="A16" s="332" t="s">
        <v>269</v>
      </c>
      <c r="B16" s="69">
        <v>0.09</v>
      </c>
      <c r="C16" s="329"/>
      <c r="D16" s="329"/>
      <c r="E16" s="329"/>
      <c r="F16" s="329"/>
      <c r="G16" s="329"/>
      <c r="H16" s="329"/>
      <c r="I16" s="329"/>
      <c r="J16" s="329"/>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29"/>
      <c r="AK16" s="329"/>
      <c r="AL16" s="329"/>
    </row>
    <row r="17" spans="1:38" s="118" customFormat="1" ht="12.75" x14ac:dyDescent="0.2">
      <c r="A17" s="332" t="str">
        <f>A20</f>
        <v>Nominālā ekonomiskā diskonta likme</v>
      </c>
      <c r="B17" s="69">
        <v>0.1</v>
      </c>
      <c r="C17" s="329"/>
      <c r="D17" s="329"/>
      <c r="E17" s="329"/>
      <c r="F17" s="329"/>
      <c r="G17" s="329"/>
      <c r="H17" s="329"/>
      <c r="I17" s="329"/>
      <c r="J17" s="329"/>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29"/>
      <c r="AL17" s="329"/>
    </row>
    <row r="18" spans="1:38" s="118" customFormat="1" ht="12.75" x14ac:dyDescent="0.2">
      <c r="A18" s="333" t="s">
        <v>227</v>
      </c>
      <c r="B18" s="324"/>
      <c r="C18" s="324"/>
      <c r="D18" s="324"/>
      <c r="E18" s="345">
        <v>0.21</v>
      </c>
      <c r="F18" s="345">
        <f t="shared" ref="F18:AH18" si="6">E18</f>
        <v>0.21</v>
      </c>
      <c r="G18" s="345">
        <f t="shared" si="6"/>
        <v>0.21</v>
      </c>
      <c r="H18" s="345">
        <f t="shared" si="6"/>
        <v>0.21</v>
      </c>
      <c r="I18" s="345">
        <f t="shared" si="6"/>
        <v>0.21</v>
      </c>
      <c r="J18" s="345">
        <f t="shared" si="6"/>
        <v>0.21</v>
      </c>
      <c r="K18" s="345">
        <f t="shared" si="6"/>
        <v>0.21</v>
      </c>
      <c r="L18" s="345">
        <f t="shared" si="6"/>
        <v>0.21</v>
      </c>
      <c r="M18" s="345">
        <f t="shared" si="6"/>
        <v>0.21</v>
      </c>
      <c r="N18" s="345">
        <f t="shared" si="6"/>
        <v>0.21</v>
      </c>
      <c r="O18" s="345">
        <f t="shared" si="6"/>
        <v>0.21</v>
      </c>
      <c r="P18" s="345">
        <f t="shared" si="6"/>
        <v>0.21</v>
      </c>
      <c r="Q18" s="345">
        <f t="shared" si="6"/>
        <v>0.21</v>
      </c>
      <c r="R18" s="345">
        <f t="shared" si="6"/>
        <v>0.21</v>
      </c>
      <c r="S18" s="345">
        <f t="shared" si="6"/>
        <v>0.21</v>
      </c>
      <c r="T18" s="345">
        <f t="shared" si="6"/>
        <v>0.21</v>
      </c>
      <c r="U18" s="345">
        <f t="shared" si="6"/>
        <v>0.21</v>
      </c>
      <c r="V18" s="345">
        <f t="shared" si="6"/>
        <v>0.21</v>
      </c>
      <c r="W18" s="345">
        <f t="shared" si="6"/>
        <v>0.21</v>
      </c>
      <c r="X18" s="345">
        <f t="shared" si="6"/>
        <v>0.21</v>
      </c>
      <c r="Y18" s="345">
        <f t="shared" si="6"/>
        <v>0.21</v>
      </c>
      <c r="Z18" s="345">
        <f t="shared" si="6"/>
        <v>0.21</v>
      </c>
      <c r="AA18" s="345">
        <f t="shared" si="6"/>
        <v>0.21</v>
      </c>
      <c r="AB18" s="345">
        <f t="shared" si="6"/>
        <v>0.21</v>
      </c>
      <c r="AC18" s="345">
        <f t="shared" si="6"/>
        <v>0.21</v>
      </c>
      <c r="AD18" s="345">
        <f t="shared" si="6"/>
        <v>0.21</v>
      </c>
      <c r="AE18" s="345">
        <f t="shared" si="6"/>
        <v>0.21</v>
      </c>
      <c r="AF18" s="345">
        <f t="shared" si="6"/>
        <v>0.21</v>
      </c>
      <c r="AG18" s="345">
        <f t="shared" si="6"/>
        <v>0.21</v>
      </c>
      <c r="AH18" s="345">
        <f t="shared" si="6"/>
        <v>0.21</v>
      </c>
      <c r="AI18" s="345">
        <f>AH18</f>
        <v>0.21</v>
      </c>
      <c r="AJ18" s="345">
        <f>AI18</f>
        <v>0.21</v>
      </c>
      <c r="AK18" s="345">
        <f>AJ18</f>
        <v>0.21</v>
      </c>
      <c r="AL18" s="345">
        <f>AK18</f>
        <v>0.21</v>
      </c>
    </row>
    <row r="19" spans="1:38" s="118" customFormat="1" ht="12.75" x14ac:dyDescent="0.2">
      <c r="A19" s="334" t="s">
        <v>247</v>
      </c>
      <c r="B19" s="335"/>
    </row>
    <row r="20" spans="1:38" s="118" customFormat="1" ht="12.75" x14ac:dyDescent="0.2">
      <c r="A20" s="336" t="s">
        <v>246</v>
      </c>
      <c r="B20" s="11">
        <f>B17</f>
        <v>0.1</v>
      </c>
    </row>
    <row r="23" spans="1:38" ht="15" x14ac:dyDescent="0.2">
      <c r="A23" s="337" t="s">
        <v>362</v>
      </c>
      <c r="B23" s="125"/>
    </row>
    <row r="24" spans="1:38" ht="12.75" x14ac:dyDescent="0.2">
      <c r="A24" s="338" t="s">
        <v>5</v>
      </c>
      <c r="B24" s="339"/>
    </row>
    <row r="25" spans="1:38" ht="12.75" x14ac:dyDescent="0.2">
      <c r="A25" s="126" t="s">
        <v>6</v>
      </c>
      <c r="B25" s="340">
        <v>50</v>
      </c>
    </row>
    <row r="26" spans="1:38" ht="12.75" x14ac:dyDescent="0.2">
      <c r="A26" s="126" t="s">
        <v>7</v>
      </c>
      <c r="B26" s="340">
        <v>50</v>
      </c>
    </row>
    <row r="27" spans="1:38" ht="12.75" x14ac:dyDescent="0.2">
      <c r="A27" s="126" t="s">
        <v>8</v>
      </c>
      <c r="B27" s="340">
        <v>50</v>
      </c>
    </row>
    <row r="28" spans="1:38" ht="12.75" x14ac:dyDescent="0.2">
      <c r="A28" s="126" t="s">
        <v>563</v>
      </c>
      <c r="B28" s="340">
        <v>10</v>
      </c>
    </row>
    <row r="29" spans="1:38" ht="12.75" x14ac:dyDescent="0.2">
      <c r="A29" s="341" t="s">
        <v>10</v>
      </c>
      <c r="B29" s="340">
        <v>10</v>
      </c>
    </row>
    <row r="30" spans="1:38" ht="12.75" x14ac:dyDescent="0.2">
      <c r="A30" s="126" t="s">
        <v>12</v>
      </c>
      <c r="B30" s="342">
        <v>30</v>
      </c>
    </row>
    <row r="31" spans="1:38" ht="12.75" x14ac:dyDescent="0.2">
      <c r="A31" s="341" t="s">
        <v>306</v>
      </c>
      <c r="B31" s="56">
        <f>'Datu ievade'!B14+B30</f>
        <v>30</v>
      </c>
    </row>
    <row r="32" spans="1:38" ht="12.75" x14ac:dyDescent="0.2">
      <c r="A32" s="126" t="s">
        <v>13</v>
      </c>
      <c r="B32" s="56">
        <f>B25-B30</f>
        <v>20</v>
      </c>
    </row>
    <row r="34" spans="1:6" ht="12.75" x14ac:dyDescent="0.2">
      <c r="A34" s="138" t="s">
        <v>248</v>
      </c>
      <c r="B34" s="343">
        <v>0.85</v>
      </c>
    </row>
    <row r="35" spans="1:6" ht="12.75" x14ac:dyDescent="0.2">
      <c r="A35" s="126" t="s">
        <v>17</v>
      </c>
      <c r="B35" s="343">
        <f>'Datu ievade'!B153</f>
        <v>0</v>
      </c>
    </row>
    <row r="37" spans="1:6" x14ac:dyDescent="0.2">
      <c r="F37" s="712"/>
    </row>
  </sheetData>
  <sheetProtection algorithmName="SHA-512" hashValue="B0lkJuwBvj1tiZ5wZNVMw/daZlipC73yXjsIl9n+AqY3C2+2tmOqC0YIhGYx4hKOc/ianl0G7j8CghMOUSGLGw==" saltValue="wke9tbjDwCNu4+XBPKOsTQ==" spinCount="100000" sheet="1" objects="1" scenarios="1"/>
  <mergeCells count="1">
    <mergeCell ref="A2:D2"/>
  </mergeCells>
  <dataValidations count="2">
    <dataValidation type="whole" operator="greaterThan" allowBlank="1" showErrorMessage="1" error="Jāievada pozitīvs skaitlis" sqref="B25:B30">
      <formula1>0</formula1>
      <formula2>0</formula2>
    </dataValidation>
    <dataValidation type="decimal" operator="greaterThanOrEqual" allowBlank="1" showErrorMessage="1" error="Jāievada pozitīvs skaitlis" sqref="B35">
      <formula1>0</formula1>
      <formula2>0</formula2>
    </dataValidation>
  </dataValidation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A1:AJ37"/>
  <sheetViews>
    <sheetView tabSelected="1" topLeftCell="A14" workbookViewId="0">
      <selection activeCell="E33" sqref="E33"/>
    </sheetView>
  </sheetViews>
  <sheetFormatPr defaultRowHeight="12.75" x14ac:dyDescent="0.2"/>
  <cols>
    <col min="1" max="1" width="45.28515625" style="566" customWidth="1"/>
    <col min="2" max="2" width="9.7109375" style="566" bestFit="1" customWidth="1"/>
    <col min="3" max="3" width="12.28515625" style="566" bestFit="1" customWidth="1"/>
    <col min="4" max="4" width="13.42578125" style="566" customWidth="1"/>
    <col min="5" max="5" width="12.5703125" style="566" customWidth="1"/>
    <col min="6" max="6" width="14.28515625" style="566" customWidth="1"/>
    <col min="7" max="36" width="10.140625" style="566" bestFit="1" customWidth="1"/>
    <col min="37" max="16384" width="9.140625" style="566"/>
  </cols>
  <sheetData>
    <row r="1" spans="1:36" ht="23.25" customHeight="1" x14ac:dyDescent="0.2">
      <c r="A1" s="1037" t="s">
        <v>606</v>
      </c>
      <c r="B1" s="1037"/>
      <c r="C1" s="1037"/>
      <c r="D1" s="1037"/>
      <c r="E1" s="1037"/>
      <c r="F1" s="1037"/>
    </row>
    <row r="2" spans="1:36" ht="14.25" customHeight="1" x14ac:dyDescent="0.2">
      <c r="A2" s="1036">
        <f>'Datu ievade'!B10</f>
        <v>0</v>
      </c>
      <c r="B2" s="1036"/>
      <c r="C2" s="1036">
        <f>'Datu ievade'!B11:G11</f>
        <v>0</v>
      </c>
      <c r="D2" s="1036"/>
      <c r="E2" s="1036"/>
      <c r="F2" s="1036"/>
    </row>
    <row r="4" spans="1:36" s="568" customFormat="1" ht="21.75" customHeight="1" x14ac:dyDescent="0.2">
      <c r="A4" s="567" t="s">
        <v>607</v>
      </c>
      <c r="B4" s="567">
        <f>Aprekini!B5</f>
        <v>2016</v>
      </c>
      <c r="C4" s="567">
        <f>Aprekini!C5</f>
        <v>2017</v>
      </c>
      <c r="D4" s="567">
        <f>Aprekini!D5</f>
        <v>2018</v>
      </c>
      <c r="E4" s="567">
        <f>Aprekini!E5</f>
        <v>2019</v>
      </c>
      <c r="F4" s="567">
        <f>Aprekini!F5</f>
        <v>2020</v>
      </c>
      <c r="G4" s="567">
        <f>Aprekini!G5</f>
        <v>2021</v>
      </c>
      <c r="H4" s="567">
        <f>Aprekini!H5</f>
        <v>2022</v>
      </c>
      <c r="I4" s="567">
        <f>Aprekini!I5</f>
        <v>2023</v>
      </c>
      <c r="J4" s="567">
        <f>Aprekini!J5</f>
        <v>2024</v>
      </c>
      <c r="K4" s="567">
        <f>Aprekini!K5</f>
        <v>2025</v>
      </c>
      <c r="L4" s="567">
        <f>Aprekini!L5</f>
        <v>2026</v>
      </c>
      <c r="M4" s="567">
        <f>Aprekini!M5</f>
        <v>2027</v>
      </c>
      <c r="N4" s="567">
        <f>Aprekini!N5</f>
        <v>2028</v>
      </c>
      <c r="O4" s="567">
        <f>Aprekini!O5</f>
        <v>2029</v>
      </c>
      <c r="P4" s="567">
        <f>Aprekini!P5</f>
        <v>2030</v>
      </c>
      <c r="Q4" s="567">
        <f>Aprekini!Q5</f>
        <v>2031</v>
      </c>
      <c r="R4" s="567">
        <f>Aprekini!R5</f>
        <v>2032</v>
      </c>
      <c r="S4" s="567">
        <f>Aprekini!S5</f>
        <v>2033</v>
      </c>
      <c r="T4" s="567">
        <f>Aprekini!T5</f>
        <v>2034</v>
      </c>
      <c r="U4" s="567">
        <f>Aprekini!U5</f>
        <v>2035</v>
      </c>
      <c r="V4" s="567">
        <f>Aprekini!V5</f>
        <v>2036</v>
      </c>
      <c r="W4" s="567">
        <f>Aprekini!W5</f>
        <v>2037</v>
      </c>
      <c r="X4" s="567">
        <f>Aprekini!X5</f>
        <v>2038</v>
      </c>
      <c r="Y4" s="567">
        <f>Aprekini!Y5</f>
        <v>2039</v>
      </c>
      <c r="Z4" s="567">
        <f>Aprekini!Z5</f>
        <v>2040</v>
      </c>
      <c r="AA4" s="567">
        <f>Aprekini!AA5</f>
        <v>2041</v>
      </c>
      <c r="AB4" s="567">
        <f>Aprekini!AB5</f>
        <v>2042</v>
      </c>
      <c r="AC4" s="567">
        <f>Aprekini!AC5</f>
        <v>2043</v>
      </c>
      <c r="AD4" s="567">
        <f>Aprekini!AD5</f>
        <v>2044</v>
      </c>
      <c r="AE4" s="567">
        <f>Aprekini!AE5</f>
        <v>2045</v>
      </c>
      <c r="AF4" s="567">
        <f>Aprekini!AF5</f>
        <v>2046</v>
      </c>
      <c r="AG4" s="567">
        <f>Aprekini!AG5</f>
        <v>2047</v>
      </c>
      <c r="AH4" s="567">
        <f>Aprekini!AH5</f>
        <v>2048</v>
      </c>
      <c r="AI4" s="567">
        <f>Aprekini!AI5</f>
        <v>2049</v>
      </c>
      <c r="AJ4" s="567">
        <f>Aprekini!AJ5</f>
        <v>2050</v>
      </c>
    </row>
    <row r="5" spans="1:36" s="570" customFormat="1" ht="15" customHeight="1" x14ac:dyDescent="0.2">
      <c r="A5" s="569"/>
      <c r="B5" s="569"/>
      <c r="C5" s="569"/>
      <c r="D5" s="569"/>
      <c r="E5" s="569"/>
      <c r="F5" s="569"/>
      <c r="G5" s="569"/>
      <c r="H5" s="569"/>
      <c r="I5" s="569"/>
      <c r="J5" s="569"/>
      <c r="K5" s="569"/>
      <c r="L5" s="569"/>
      <c r="M5" s="569"/>
      <c r="N5" s="569"/>
      <c r="O5" s="569"/>
      <c r="P5" s="569"/>
      <c r="Q5" s="569"/>
      <c r="R5" s="569"/>
      <c r="S5" s="569"/>
      <c r="T5" s="569"/>
      <c r="U5" s="569"/>
      <c r="V5" s="569"/>
      <c r="W5" s="569"/>
      <c r="X5" s="569"/>
      <c r="Y5" s="569"/>
      <c r="Z5" s="569"/>
      <c r="AA5" s="569"/>
      <c r="AB5" s="569"/>
      <c r="AC5" s="569"/>
      <c r="AD5" s="569"/>
      <c r="AE5" s="569"/>
      <c r="AF5" s="569"/>
      <c r="AG5" s="569"/>
      <c r="AH5" s="569"/>
      <c r="AI5" s="569"/>
      <c r="AJ5" s="569"/>
    </row>
    <row r="6" spans="1:36" s="581" customFormat="1" ht="15.75" customHeight="1" x14ac:dyDescent="0.2">
      <c r="A6" s="580"/>
      <c r="B6" s="847"/>
      <c r="C6" s="847"/>
      <c r="D6" s="618"/>
      <c r="E6" s="618"/>
      <c r="F6" s="618"/>
      <c r="G6" s="618"/>
      <c r="H6" s="618"/>
      <c r="I6" s="618"/>
      <c r="J6" s="618"/>
      <c r="K6" s="618"/>
      <c r="L6" s="618"/>
      <c r="M6" s="618"/>
      <c r="N6" s="618"/>
      <c r="O6" s="618"/>
      <c r="P6" s="618"/>
      <c r="Q6" s="618"/>
      <c r="R6" s="618"/>
      <c r="S6" s="618"/>
      <c r="T6" s="618"/>
      <c r="U6" s="618"/>
      <c r="V6" s="618"/>
      <c r="W6" s="618"/>
      <c r="X6" s="618"/>
      <c r="Y6" s="618"/>
      <c r="Z6" s="618"/>
      <c r="AA6" s="618"/>
      <c r="AB6" s="618"/>
      <c r="AC6" s="618"/>
      <c r="AD6" s="618"/>
      <c r="AE6" s="618"/>
      <c r="AF6" s="618"/>
      <c r="AG6" s="618"/>
      <c r="AH6" s="618"/>
      <c r="AI6" s="618"/>
      <c r="AJ6" s="618"/>
    </row>
    <row r="7" spans="1:36" s="582" customFormat="1" ht="12.75" customHeight="1" x14ac:dyDescent="0.2">
      <c r="A7" s="580"/>
      <c r="B7" s="848"/>
      <c r="C7" s="847"/>
      <c r="D7" s="618"/>
      <c r="E7" s="618"/>
      <c r="F7" s="618"/>
      <c r="G7" s="618"/>
      <c r="H7" s="618"/>
      <c r="I7" s="618"/>
      <c r="J7" s="618"/>
      <c r="K7" s="618"/>
      <c r="L7" s="618"/>
      <c r="M7" s="618"/>
      <c r="N7" s="618"/>
      <c r="O7" s="618"/>
      <c r="P7" s="618"/>
      <c r="Q7" s="618"/>
      <c r="R7" s="618"/>
      <c r="S7" s="618"/>
      <c r="T7" s="618"/>
      <c r="U7" s="618"/>
      <c r="V7" s="618"/>
      <c r="W7" s="618"/>
      <c r="X7" s="618"/>
      <c r="Y7" s="618"/>
      <c r="Z7" s="618"/>
      <c r="AA7" s="618"/>
      <c r="AB7" s="618"/>
      <c r="AC7" s="618"/>
      <c r="AD7" s="618"/>
      <c r="AE7" s="618"/>
      <c r="AF7" s="618"/>
      <c r="AG7" s="618"/>
      <c r="AH7" s="618"/>
      <c r="AI7" s="618"/>
      <c r="AJ7" s="618"/>
    </row>
    <row r="8" spans="1:36" s="582" customFormat="1" ht="12.75" customHeight="1" x14ac:dyDescent="0.2">
      <c r="A8" s="580"/>
      <c r="B8" s="848"/>
      <c r="C8" s="847"/>
      <c r="D8" s="618"/>
      <c r="E8" s="618"/>
      <c r="F8" s="618"/>
      <c r="G8" s="618"/>
      <c r="H8" s="618"/>
      <c r="I8" s="618"/>
      <c r="J8" s="618"/>
      <c r="K8" s="618"/>
      <c r="L8" s="618"/>
      <c r="M8" s="618"/>
      <c r="N8" s="618"/>
      <c r="O8" s="618"/>
      <c r="P8" s="618"/>
      <c r="Q8" s="618"/>
      <c r="R8" s="618"/>
      <c r="S8" s="618"/>
      <c r="T8" s="618"/>
      <c r="U8" s="618"/>
      <c r="V8" s="618"/>
      <c r="W8" s="618"/>
      <c r="X8" s="618"/>
      <c r="Y8" s="618"/>
      <c r="Z8" s="618"/>
      <c r="AA8" s="618"/>
      <c r="AB8" s="618"/>
      <c r="AC8" s="618"/>
      <c r="AD8" s="618"/>
      <c r="AE8" s="618"/>
      <c r="AF8" s="618"/>
      <c r="AG8" s="618"/>
      <c r="AH8" s="618"/>
      <c r="AI8" s="618"/>
      <c r="AJ8" s="618"/>
    </row>
    <row r="9" spans="1:36" s="582" customFormat="1" x14ac:dyDescent="0.2">
      <c r="A9" s="565"/>
      <c r="B9" s="848"/>
      <c r="C9" s="848"/>
      <c r="D9" s="619"/>
      <c r="E9" s="619"/>
      <c r="F9" s="619"/>
      <c r="G9" s="619"/>
      <c r="H9" s="619"/>
      <c r="I9" s="619"/>
      <c r="J9" s="619"/>
      <c r="K9" s="619"/>
      <c r="L9" s="619"/>
      <c r="M9" s="619"/>
      <c r="N9" s="619"/>
      <c r="O9" s="619"/>
      <c r="P9" s="619"/>
      <c r="Q9" s="619"/>
      <c r="R9" s="619"/>
      <c r="S9" s="619"/>
      <c r="T9" s="619"/>
      <c r="U9" s="619"/>
      <c r="V9" s="619"/>
      <c r="W9" s="619"/>
      <c r="X9" s="619"/>
      <c r="Y9" s="619"/>
      <c r="Z9" s="619"/>
      <c r="AA9" s="619"/>
      <c r="AB9" s="619"/>
      <c r="AC9" s="619"/>
      <c r="AD9" s="619"/>
      <c r="AE9" s="619"/>
      <c r="AF9" s="619"/>
      <c r="AG9" s="619"/>
      <c r="AH9" s="619"/>
      <c r="AI9" s="619"/>
      <c r="AJ9" s="619"/>
    </row>
    <row r="10" spans="1:36" s="582" customFormat="1" x14ac:dyDescent="0.2">
      <c r="A10" s="565"/>
      <c r="B10" s="848"/>
      <c r="C10" s="848"/>
      <c r="D10" s="619"/>
      <c r="E10" s="619"/>
      <c r="F10" s="619"/>
      <c r="G10" s="619"/>
      <c r="H10" s="619"/>
      <c r="I10" s="619"/>
      <c r="J10" s="619"/>
      <c r="K10" s="619"/>
      <c r="L10" s="619"/>
      <c r="M10" s="619"/>
      <c r="N10" s="619"/>
      <c r="O10" s="619"/>
      <c r="P10" s="619"/>
      <c r="Q10" s="619"/>
      <c r="R10" s="619"/>
      <c r="S10" s="619"/>
      <c r="T10" s="619"/>
      <c r="U10" s="619"/>
      <c r="V10" s="619"/>
      <c r="W10" s="619"/>
      <c r="X10" s="619"/>
      <c r="Y10" s="619"/>
      <c r="Z10" s="619"/>
      <c r="AA10" s="619"/>
      <c r="AB10" s="619"/>
      <c r="AC10" s="619"/>
      <c r="AD10" s="619"/>
      <c r="AE10" s="619"/>
      <c r="AF10" s="619"/>
      <c r="AG10" s="619"/>
      <c r="AH10" s="619"/>
      <c r="AI10" s="619"/>
      <c r="AJ10" s="619"/>
    </row>
    <row r="11" spans="1:36" s="583" customFormat="1" x14ac:dyDescent="0.2">
      <c r="A11" s="565"/>
      <c r="B11" s="848"/>
      <c r="C11" s="848"/>
      <c r="D11" s="619"/>
      <c r="E11" s="619"/>
      <c r="F11" s="619"/>
      <c r="G11" s="619"/>
      <c r="H11" s="619"/>
      <c r="I11" s="619"/>
      <c r="J11" s="619"/>
      <c r="K11" s="619"/>
      <c r="L11" s="619"/>
      <c r="M11" s="619"/>
      <c r="N11" s="619"/>
      <c r="O11" s="619"/>
      <c r="P11" s="619"/>
      <c r="Q11" s="619"/>
      <c r="R11" s="619"/>
      <c r="S11" s="619"/>
      <c r="T11" s="619"/>
      <c r="U11" s="619"/>
      <c r="V11" s="619"/>
      <c r="W11" s="619"/>
      <c r="X11" s="619"/>
      <c r="Y11" s="619"/>
      <c r="Z11" s="619"/>
      <c r="AA11" s="619"/>
      <c r="AB11" s="619"/>
      <c r="AC11" s="619"/>
      <c r="AD11" s="619"/>
      <c r="AE11" s="619"/>
      <c r="AF11" s="619"/>
      <c r="AG11" s="619"/>
      <c r="AH11" s="619"/>
      <c r="AI11" s="619"/>
      <c r="AJ11" s="619"/>
    </row>
    <row r="12" spans="1:36" s="583" customFormat="1" x14ac:dyDescent="0.2">
      <c r="A12" s="565"/>
      <c r="B12" s="849"/>
      <c r="C12" s="849"/>
      <c r="D12" s="620"/>
      <c r="E12" s="620"/>
      <c r="F12" s="620"/>
      <c r="G12" s="620"/>
      <c r="H12" s="620"/>
      <c r="I12" s="620"/>
      <c r="J12" s="620"/>
      <c r="K12" s="620"/>
      <c r="L12" s="620"/>
      <c r="M12" s="620"/>
      <c r="N12" s="620"/>
      <c r="O12" s="620"/>
      <c r="P12" s="620"/>
      <c r="Q12" s="620"/>
      <c r="R12" s="620"/>
      <c r="S12" s="620"/>
      <c r="T12" s="620"/>
      <c r="U12" s="620"/>
      <c r="V12" s="620"/>
      <c r="W12" s="620"/>
      <c r="X12" s="620"/>
      <c r="Y12" s="620"/>
      <c r="Z12" s="620"/>
      <c r="AA12" s="620"/>
      <c r="AB12" s="620"/>
      <c r="AC12" s="620"/>
      <c r="AD12" s="620"/>
      <c r="AE12" s="620"/>
      <c r="AF12" s="620"/>
      <c r="AG12" s="620"/>
      <c r="AH12" s="620"/>
      <c r="AI12" s="620"/>
      <c r="AJ12" s="620"/>
    </row>
    <row r="13" spans="1:36" s="583" customFormat="1" x14ac:dyDescent="0.2">
      <c r="A13" s="565"/>
      <c r="B13" s="849"/>
      <c r="C13" s="849"/>
      <c r="D13" s="620"/>
      <c r="E13" s="620"/>
      <c r="F13" s="620"/>
      <c r="G13" s="620"/>
      <c r="H13" s="620"/>
      <c r="I13" s="620"/>
      <c r="J13" s="620"/>
      <c r="K13" s="620"/>
      <c r="L13" s="620"/>
      <c r="M13" s="620"/>
      <c r="N13" s="620"/>
      <c r="O13" s="620"/>
      <c r="P13" s="620"/>
      <c r="Q13" s="620"/>
      <c r="R13" s="620"/>
      <c r="S13" s="620"/>
      <c r="T13" s="620"/>
      <c r="U13" s="620"/>
      <c r="V13" s="620"/>
      <c r="W13" s="620"/>
      <c r="X13" s="620"/>
      <c r="Y13" s="620"/>
      <c r="Z13" s="620"/>
      <c r="AA13" s="620"/>
      <c r="AB13" s="620"/>
      <c r="AC13" s="620"/>
      <c r="AD13" s="620"/>
      <c r="AE13" s="620"/>
      <c r="AF13" s="620"/>
      <c r="AG13" s="620"/>
      <c r="AH13" s="620"/>
      <c r="AI13" s="620"/>
      <c r="AJ13" s="620"/>
    </row>
    <row r="14" spans="1:36" s="568" customFormat="1" x14ac:dyDescent="0.2">
      <c r="A14" s="572" t="s">
        <v>612</v>
      </c>
      <c r="B14" s="621">
        <f>SUM(B6:B13)</f>
        <v>0</v>
      </c>
      <c r="C14" s="621">
        <f t="shared" ref="C14:AJ14" si="0">SUM(C6:C13)</f>
        <v>0</v>
      </c>
      <c r="D14" s="621">
        <f t="shared" si="0"/>
        <v>0</v>
      </c>
      <c r="E14" s="621">
        <f t="shared" si="0"/>
        <v>0</v>
      </c>
      <c r="F14" s="621">
        <f t="shared" si="0"/>
        <v>0</v>
      </c>
      <c r="G14" s="621">
        <f t="shared" si="0"/>
        <v>0</v>
      </c>
      <c r="H14" s="621">
        <f t="shared" si="0"/>
        <v>0</v>
      </c>
      <c r="I14" s="621">
        <f t="shared" si="0"/>
        <v>0</v>
      </c>
      <c r="J14" s="621">
        <f t="shared" si="0"/>
        <v>0</v>
      </c>
      <c r="K14" s="621">
        <f t="shared" si="0"/>
        <v>0</v>
      </c>
      <c r="L14" s="621">
        <f t="shared" si="0"/>
        <v>0</v>
      </c>
      <c r="M14" s="621">
        <f t="shared" si="0"/>
        <v>0</v>
      </c>
      <c r="N14" s="621">
        <f t="shared" si="0"/>
        <v>0</v>
      </c>
      <c r="O14" s="621">
        <f t="shared" si="0"/>
        <v>0</v>
      </c>
      <c r="P14" s="621">
        <f t="shared" si="0"/>
        <v>0</v>
      </c>
      <c r="Q14" s="621">
        <f t="shared" si="0"/>
        <v>0</v>
      </c>
      <c r="R14" s="621">
        <f t="shared" si="0"/>
        <v>0</v>
      </c>
      <c r="S14" s="621">
        <f t="shared" si="0"/>
        <v>0</v>
      </c>
      <c r="T14" s="621">
        <f t="shared" si="0"/>
        <v>0</v>
      </c>
      <c r="U14" s="621">
        <f t="shared" si="0"/>
        <v>0</v>
      </c>
      <c r="V14" s="621">
        <f t="shared" si="0"/>
        <v>0</v>
      </c>
      <c r="W14" s="621">
        <f t="shared" si="0"/>
        <v>0</v>
      </c>
      <c r="X14" s="621">
        <f t="shared" si="0"/>
        <v>0</v>
      </c>
      <c r="Y14" s="621">
        <f t="shared" si="0"/>
        <v>0</v>
      </c>
      <c r="Z14" s="621">
        <f t="shared" si="0"/>
        <v>0</v>
      </c>
      <c r="AA14" s="621">
        <f t="shared" si="0"/>
        <v>0</v>
      </c>
      <c r="AB14" s="621">
        <f t="shared" si="0"/>
        <v>0</v>
      </c>
      <c r="AC14" s="621">
        <f t="shared" si="0"/>
        <v>0</v>
      </c>
      <c r="AD14" s="621">
        <f t="shared" si="0"/>
        <v>0</v>
      </c>
      <c r="AE14" s="621">
        <f t="shared" si="0"/>
        <v>0</v>
      </c>
      <c r="AF14" s="621">
        <f t="shared" si="0"/>
        <v>0</v>
      </c>
      <c r="AG14" s="621">
        <f t="shared" si="0"/>
        <v>0</v>
      </c>
      <c r="AH14" s="621">
        <f t="shared" si="0"/>
        <v>0</v>
      </c>
      <c r="AI14" s="621">
        <f t="shared" si="0"/>
        <v>0</v>
      </c>
      <c r="AJ14" s="621">
        <f t="shared" si="0"/>
        <v>0</v>
      </c>
    </row>
    <row r="15" spans="1:36" s="571" customFormat="1" x14ac:dyDescent="0.2">
      <c r="A15" s="573" t="s">
        <v>613</v>
      </c>
      <c r="B15" s="622">
        <f>'Saimnieciskas pamatdarbibas NP'!B161</f>
        <v>0</v>
      </c>
      <c r="C15" s="622">
        <f>'Saimnieciskas pamatdarbibas NP'!C161</f>
        <v>0</v>
      </c>
      <c r="D15" s="622">
        <f>'Saimnieciskas pamatdarbibas NP'!D161</f>
        <v>0</v>
      </c>
      <c r="E15" s="622" t="e">
        <f>'Saimnieciskas pamatdarbibas NP'!E161</f>
        <v>#DIV/0!</v>
      </c>
      <c r="F15" s="622" t="e">
        <f>'Saimnieciskas pamatdarbibas NP'!F161</f>
        <v>#DIV/0!</v>
      </c>
      <c r="G15" s="622" t="e">
        <f>'Saimnieciskas pamatdarbibas NP'!G161</f>
        <v>#DIV/0!</v>
      </c>
      <c r="H15" s="622" t="e">
        <f>'Saimnieciskas pamatdarbibas NP'!H161</f>
        <v>#DIV/0!</v>
      </c>
      <c r="I15" s="622" t="e">
        <f>'Saimnieciskas pamatdarbibas NP'!I161</f>
        <v>#DIV/0!</v>
      </c>
      <c r="J15" s="622" t="e">
        <f>'Saimnieciskas pamatdarbibas NP'!J161</f>
        <v>#DIV/0!</v>
      </c>
      <c r="K15" s="622" t="e">
        <f>'Saimnieciskas pamatdarbibas NP'!K161</f>
        <v>#DIV/0!</v>
      </c>
      <c r="L15" s="622" t="e">
        <f>'Saimnieciskas pamatdarbibas NP'!L161</f>
        <v>#DIV/0!</v>
      </c>
      <c r="M15" s="622" t="e">
        <f>'Saimnieciskas pamatdarbibas NP'!M161</f>
        <v>#DIV/0!</v>
      </c>
      <c r="N15" s="622" t="e">
        <f>'Saimnieciskas pamatdarbibas NP'!N161</f>
        <v>#DIV/0!</v>
      </c>
      <c r="O15" s="622" t="e">
        <f>'Saimnieciskas pamatdarbibas NP'!O161</f>
        <v>#DIV/0!</v>
      </c>
      <c r="P15" s="622" t="e">
        <f>'Saimnieciskas pamatdarbibas NP'!P161</f>
        <v>#DIV/0!</v>
      </c>
      <c r="Q15" s="622" t="e">
        <f>'Saimnieciskas pamatdarbibas NP'!Q161</f>
        <v>#DIV/0!</v>
      </c>
      <c r="R15" s="622" t="e">
        <f>'Saimnieciskas pamatdarbibas NP'!R161</f>
        <v>#DIV/0!</v>
      </c>
      <c r="S15" s="622" t="e">
        <f>'Saimnieciskas pamatdarbibas NP'!S161</f>
        <v>#DIV/0!</v>
      </c>
      <c r="T15" s="622" t="e">
        <f>'Saimnieciskas pamatdarbibas NP'!T161</f>
        <v>#DIV/0!</v>
      </c>
      <c r="U15" s="622" t="e">
        <f>'Saimnieciskas pamatdarbibas NP'!U161</f>
        <v>#DIV/0!</v>
      </c>
      <c r="V15" s="622" t="e">
        <f>'Saimnieciskas pamatdarbibas NP'!V161</f>
        <v>#DIV/0!</v>
      </c>
      <c r="W15" s="622" t="e">
        <f>'Saimnieciskas pamatdarbibas NP'!W161</f>
        <v>#DIV/0!</v>
      </c>
      <c r="X15" s="622" t="e">
        <f>'Saimnieciskas pamatdarbibas NP'!X161</f>
        <v>#DIV/0!</v>
      </c>
      <c r="Y15" s="622" t="e">
        <f>'Saimnieciskas pamatdarbibas NP'!Y161</f>
        <v>#DIV/0!</v>
      </c>
      <c r="Z15" s="622" t="e">
        <f>'Saimnieciskas pamatdarbibas NP'!Z161</f>
        <v>#DIV/0!</v>
      </c>
      <c r="AA15" s="622" t="e">
        <f>'Saimnieciskas pamatdarbibas NP'!AA161</f>
        <v>#DIV/0!</v>
      </c>
      <c r="AB15" s="622" t="e">
        <f>'Saimnieciskas pamatdarbibas NP'!AB161</f>
        <v>#DIV/0!</v>
      </c>
      <c r="AC15" s="622" t="e">
        <f>'Saimnieciskas pamatdarbibas NP'!AC161</f>
        <v>#DIV/0!</v>
      </c>
      <c r="AD15" s="622" t="e">
        <f>'Saimnieciskas pamatdarbibas NP'!AD161</f>
        <v>#DIV/0!</v>
      </c>
      <c r="AE15" s="622" t="e">
        <f>'Saimnieciskas pamatdarbibas NP'!AE161</f>
        <v>#DIV/0!</v>
      </c>
      <c r="AF15" s="622" t="e">
        <f>'Saimnieciskas pamatdarbibas NP'!AF161</f>
        <v>#DIV/0!</v>
      </c>
      <c r="AG15" s="622" t="e">
        <f>'Saimnieciskas pamatdarbibas NP'!AG161</f>
        <v>#DIV/0!</v>
      </c>
      <c r="AH15" s="622" t="e">
        <f>'Saimnieciskas pamatdarbibas NP'!AH161</f>
        <v>#DIV/0!</v>
      </c>
      <c r="AI15" s="622" t="e">
        <f>'Saimnieciskas pamatdarbibas NP'!AI161</f>
        <v>#DIV/0!</v>
      </c>
      <c r="AJ15" s="622" t="e">
        <f>'Saimnieciskas pamatdarbibas NP'!AJ161</f>
        <v>#DIV/0!</v>
      </c>
    </row>
    <row r="16" spans="1:36" s="571" customFormat="1" x14ac:dyDescent="0.2">
      <c r="A16" s="574" t="s">
        <v>614</v>
      </c>
      <c r="B16" s="621">
        <f t="shared" ref="B16:C16" si="1">B15+B14</f>
        <v>0</v>
      </c>
      <c r="C16" s="621">
        <f t="shared" si="1"/>
        <v>0</v>
      </c>
      <c r="D16" s="621">
        <f>D15+D14</f>
        <v>0</v>
      </c>
      <c r="E16" s="621" t="e">
        <f>E15+E14</f>
        <v>#DIV/0!</v>
      </c>
      <c r="F16" s="621" t="e">
        <f t="shared" ref="F16:AJ16" si="2">F15+F14</f>
        <v>#DIV/0!</v>
      </c>
      <c r="G16" s="621" t="e">
        <f t="shared" si="2"/>
        <v>#DIV/0!</v>
      </c>
      <c r="H16" s="621" t="e">
        <f t="shared" si="2"/>
        <v>#DIV/0!</v>
      </c>
      <c r="I16" s="621" t="e">
        <f t="shared" si="2"/>
        <v>#DIV/0!</v>
      </c>
      <c r="J16" s="621" t="e">
        <f t="shared" si="2"/>
        <v>#DIV/0!</v>
      </c>
      <c r="K16" s="621" t="e">
        <f t="shared" si="2"/>
        <v>#DIV/0!</v>
      </c>
      <c r="L16" s="621" t="e">
        <f t="shared" si="2"/>
        <v>#DIV/0!</v>
      </c>
      <c r="M16" s="621" t="e">
        <f t="shared" si="2"/>
        <v>#DIV/0!</v>
      </c>
      <c r="N16" s="621" t="e">
        <f t="shared" si="2"/>
        <v>#DIV/0!</v>
      </c>
      <c r="O16" s="621" t="e">
        <f t="shared" si="2"/>
        <v>#DIV/0!</v>
      </c>
      <c r="P16" s="621" t="e">
        <f t="shared" si="2"/>
        <v>#DIV/0!</v>
      </c>
      <c r="Q16" s="621" t="e">
        <f t="shared" si="2"/>
        <v>#DIV/0!</v>
      </c>
      <c r="R16" s="621" t="e">
        <f t="shared" si="2"/>
        <v>#DIV/0!</v>
      </c>
      <c r="S16" s="621" t="e">
        <f t="shared" si="2"/>
        <v>#DIV/0!</v>
      </c>
      <c r="T16" s="621" t="e">
        <f t="shared" si="2"/>
        <v>#DIV/0!</v>
      </c>
      <c r="U16" s="621" t="e">
        <f t="shared" si="2"/>
        <v>#DIV/0!</v>
      </c>
      <c r="V16" s="621" t="e">
        <f t="shared" si="2"/>
        <v>#DIV/0!</v>
      </c>
      <c r="W16" s="621" t="e">
        <f t="shared" si="2"/>
        <v>#DIV/0!</v>
      </c>
      <c r="X16" s="621" t="e">
        <f t="shared" si="2"/>
        <v>#DIV/0!</v>
      </c>
      <c r="Y16" s="621" t="e">
        <f t="shared" si="2"/>
        <v>#DIV/0!</v>
      </c>
      <c r="Z16" s="621" t="e">
        <f t="shared" si="2"/>
        <v>#DIV/0!</v>
      </c>
      <c r="AA16" s="621" t="e">
        <f t="shared" si="2"/>
        <v>#DIV/0!</v>
      </c>
      <c r="AB16" s="621" t="e">
        <f t="shared" si="2"/>
        <v>#DIV/0!</v>
      </c>
      <c r="AC16" s="621" t="e">
        <f t="shared" si="2"/>
        <v>#DIV/0!</v>
      </c>
      <c r="AD16" s="621" t="e">
        <f t="shared" si="2"/>
        <v>#DIV/0!</v>
      </c>
      <c r="AE16" s="621" t="e">
        <f t="shared" si="2"/>
        <v>#DIV/0!</v>
      </c>
      <c r="AF16" s="621" t="e">
        <f t="shared" si="2"/>
        <v>#DIV/0!</v>
      </c>
      <c r="AG16" s="621" t="e">
        <f t="shared" si="2"/>
        <v>#DIV/0!</v>
      </c>
      <c r="AH16" s="621" t="e">
        <f t="shared" si="2"/>
        <v>#DIV/0!</v>
      </c>
      <c r="AI16" s="621" t="e">
        <f t="shared" si="2"/>
        <v>#DIV/0!</v>
      </c>
      <c r="AJ16" s="621" t="e">
        <f t="shared" si="2"/>
        <v>#DIV/0!</v>
      </c>
    </row>
    <row r="17" spans="1:36" s="582" customFormat="1" x14ac:dyDescent="0.2">
      <c r="A17" s="584"/>
      <c r="B17" s="847"/>
      <c r="C17" s="847"/>
      <c r="D17" s="618"/>
      <c r="E17" s="618"/>
      <c r="F17" s="618"/>
      <c r="G17" s="618"/>
      <c r="H17" s="618"/>
      <c r="I17" s="618"/>
      <c r="J17" s="618"/>
      <c r="K17" s="618"/>
      <c r="L17" s="618"/>
      <c r="M17" s="618"/>
      <c r="N17" s="618"/>
      <c r="O17" s="618"/>
      <c r="P17" s="618"/>
      <c r="Q17" s="618"/>
      <c r="R17" s="618"/>
      <c r="S17" s="618"/>
      <c r="T17" s="618"/>
      <c r="U17" s="618"/>
      <c r="V17" s="618"/>
      <c r="W17" s="618"/>
      <c r="X17" s="618"/>
      <c r="Y17" s="618"/>
      <c r="Z17" s="618"/>
      <c r="AA17" s="618"/>
      <c r="AB17" s="618"/>
      <c r="AC17" s="618"/>
      <c r="AD17" s="618"/>
      <c r="AE17" s="618"/>
      <c r="AF17" s="618"/>
      <c r="AG17" s="618"/>
      <c r="AH17" s="618"/>
      <c r="AI17" s="618"/>
      <c r="AJ17" s="618"/>
    </row>
    <row r="18" spans="1:36" s="582" customFormat="1" x14ac:dyDescent="0.2">
      <c r="A18" s="584"/>
      <c r="B18" s="847"/>
      <c r="C18" s="847"/>
      <c r="D18" s="618"/>
      <c r="E18" s="618"/>
      <c r="F18" s="618"/>
      <c r="G18" s="618"/>
      <c r="H18" s="618"/>
      <c r="I18" s="618"/>
      <c r="J18" s="618"/>
      <c r="K18" s="618"/>
      <c r="L18" s="618"/>
      <c r="M18" s="618"/>
      <c r="N18" s="618"/>
      <c r="O18" s="618"/>
      <c r="P18" s="618"/>
      <c r="Q18" s="618"/>
      <c r="R18" s="618"/>
      <c r="S18" s="618"/>
      <c r="T18" s="618"/>
      <c r="U18" s="618"/>
      <c r="V18" s="618"/>
      <c r="W18" s="618"/>
      <c r="X18" s="618"/>
      <c r="Y18" s="618"/>
      <c r="Z18" s="618"/>
      <c r="AA18" s="618"/>
      <c r="AB18" s="618"/>
      <c r="AC18" s="618"/>
      <c r="AD18" s="618"/>
      <c r="AE18" s="618"/>
      <c r="AF18" s="618"/>
      <c r="AG18" s="618"/>
      <c r="AH18" s="618"/>
      <c r="AI18" s="618"/>
      <c r="AJ18" s="618"/>
    </row>
    <row r="19" spans="1:36" s="582" customFormat="1" x14ac:dyDescent="0.2">
      <c r="A19" s="584"/>
      <c r="B19" s="848"/>
      <c r="C19" s="847"/>
      <c r="D19" s="618"/>
      <c r="E19" s="618"/>
      <c r="F19" s="618"/>
      <c r="G19" s="618"/>
      <c r="H19" s="618"/>
      <c r="I19" s="618"/>
      <c r="J19" s="618"/>
      <c r="K19" s="618"/>
      <c r="L19" s="618"/>
      <c r="M19" s="618"/>
      <c r="N19" s="618"/>
      <c r="O19" s="618"/>
      <c r="P19" s="618"/>
      <c r="Q19" s="618"/>
      <c r="R19" s="618"/>
      <c r="S19" s="618"/>
      <c r="T19" s="618"/>
      <c r="U19" s="618"/>
      <c r="V19" s="618"/>
      <c r="W19" s="618"/>
      <c r="X19" s="618"/>
      <c r="Y19" s="618"/>
      <c r="Z19" s="618"/>
      <c r="AA19" s="618"/>
      <c r="AB19" s="618"/>
      <c r="AC19" s="618"/>
      <c r="AD19" s="618"/>
      <c r="AE19" s="618"/>
      <c r="AF19" s="618"/>
      <c r="AG19" s="618"/>
      <c r="AH19" s="618"/>
      <c r="AI19" s="618"/>
      <c r="AJ19" s="618"/>
    </row>
    <row r="20" spans="1:36" s="582" customFormat="1" x14ac:dyDescent="0.2">
      <c r="A20" s="584"/>
      <c r="B20" s="848"/>
      <c r="C20" s="847"/>
      <c r="D20" s="618"/>
      <c r="E20" s="618"/>
      <c r="F20" s="618"/>
      <c r="G20" s="618"/>
      <c r="H20" s="618"/>
      <c r="I20" s="618"/>
      <c r="J20" s="618"/>
      <c r="K20" s="618"/>
      <c r="L20" s="618"/>
      <c r="M20" s="618"/>
      <c r="N20" s="618"/>
      <c r="O20" s="618"/>
      <c r="P20" s="618"/>
      <c r="Q20" s="618"/>
      <c r="R20" s="618"/>
      <c r="S20" s="618"/>
      <c r="T20" s="618"/>
      <c r="U20" s="618"/>
      <c r="V20" s="618"/>
      <c r="W20" s="618"/>
      <c r="X20" s="618"/>
      <c r="Y20" s="618"/>
      <c r="Z20" s="618"/>
      <c r="AA20" s="618"/>
      <c r="AB20" s="618"/>
      <c r="AC20" s="618"/>
      <c r="AD20" s="618"/>
      <c r="AE20" s="618"/>
      <c r="AF20" s="618"/>
      <c r="AG20" s="618"/>
      <c r="AH20" s="618"/>
      <c r="AI20" s="618"/>
      <c r="AJ20" s="618"/>
    </row>
    <row r="21" spans="1:36" s="582" customFormat="1" x14ac:dyDescent="0.2">
      <c r="A21" s="584"/>
      <c r="B21" s="848"/>
      <c r="C21" s="848"/>
      <c r="D21" s="618"/>
      <c r="E21" s="618"/>
      <c r="F21" s="618"/>
      <c r="G21" s="618"/>
      <c r="H21" s="618"/>
      <c r="I21" s="618"/>
      <c r="J21" s="618"/>
      <c r="K21" s="618"/>
      <c r="L21" s="618"/>
      <c r="M21" s="618"/>
      <c r="N21" s="618"/>
      <c r="O21" s="618"/>
      <c r="P21" s="618"/>
      <c r="Q21" s="618"/>
      <c r="R21" s="618"/>
      <c r="S21" s="618"/>
      <c r="T21" s="618"/>
      <c r="U21" s="618"/>
      <c r="V21" s="618"/>
      <c r="W21" s="618"/>
      <c r="X21" s="618"/>
      <c r="Y21" s="618"/>
      <c r="Z21" s="618"/>
      <c r="AA21" s="618"/>
      <c r="AB21" s="618"/>
      <c r="AC21" s="618"/>
      <c r="AD21" s="618"/>
      <c r="AE21" s="618"/>
      <c r="AF21" s="618"/>
      <c r="AG21" s="618"/>
      <c r="AH21" s="618"/>
      <c r="AI21" s="618"/>
      <c r="AJ21" s="618"/>
    </row>
    <row r="22" spans="1:36" s="582" customFormat="1" x14ac:dyDescent="0.2">
      <c r="A22" s="584"/>
      <c r="B22" s="848"/>
      <c r="C22" s="848"/>
      <c r="D22" s="618"/>
      <c r="E22" s="618"/>
      <c r="F22" s="618"/>
      <c r="G22" s="618"/>
      <c r="H22" s="618"/>
      <c r="I22" s="618"/>
      <c r="J22" s="618"/>
      <c r="K22" s="618"/>
      <c r="L22" s="618"/>
      <c r="M22" s="618"/>
      <c r="N22" s="618"/>
      <c r="O22" s="618"/>
      <c r="P22" s="618"/>
      <c r="Q22" s="618"/>
      <c r="R22" s="618"/>
      <c r="S22" s="618"/>
      <c r="T22" s="618"/>
      <c r="U22" s="618"/>
      <c r="V22" s="618"/>
      <c r="W22" s="618"/>
      <c r="X22" s="618"/>
      <c r="Y22" s="618"/>
      <c r="Z22" s="618"/>
      <c r="AA22" s="618"/>
      <c r="AB22" s="618"/>
      <c r="AC22" s="618"/>
      <c r="AD22" s="618"/>
      <c r="AE22" s="618"/>
      <c r="AF22" s="618"/>
      <c r="AG22" s="618"/>
      <c r="AH22" s="618"/>
      <c r="AI22" s="618"/>
      <c r="AJ22" s="618"/>
    </row>
    <row r="23" spans="1:36" s="571" customFormat="1" x14ac:dyDescent="0.2">
      <c r="A23" s="574" t="s">
        <v>620</v>
      </c>
      <c r="B23" s="621">
        <f>SUM(B17:B22)</f>
        <v>0</v>
      </c>
      <c r="C23" s="621">
        <f t="shared" ref="C23:AJ23" si="3">SUM(C17:C22)</f>
        <v>0</v>
      </c>
      <c r="D23" s="621">
        <f t="shared" si="3"/>
        <v>0</v>
      </c>
      <c r="E23" s="621">
        <f t="shared" si="3"/>
        <v>0</v>
      </c>
      <c r="F23" s="621">
        <f t="shared" si="3"/>
        <v>0</v>
      </c>
      <c r="G23" s="621">
        <f t="shared" si="3"/>
        <v>0</v>
      </c>
      <c r="H23" s="621">
        <f t="shared" si="3"/>
        <v>0</v>
      </c>
      <c r="I23" s="621">
        <f t="shared" si="3"/>
        <v>0</v>
      </c>
      <c r="J23" s="621">
        <f t="shared" si="3"/>
        <v>0</v>
      </c>
      <c r="K23" s="621">
        <f t="shared" si="3"/>
        <v>0</v>
      </c>
      <c r="L23" s="621">
        <f t="shared" si="3"/>
        <v>0</v>
      </c>
      <c r="M23" s="621">
        <f t="shared" si="3"/>
        <v>0</v>
      </c>
      <c r="N23" s="621">
        <f t="shared" si="3"/>
        <v>0</v>
      </c>
      <c r="O23" s="621">
        <f t="shared" si="3"/>
        <v>0</v>
      </c>
      <c r="P23" s="621">
        <f t="shared" si="3"/>
        <v>0</v>
      </c>
      <c r="Q23" s="621">
        <f t="shared" si="3"/>
        <v>0</v>
      </c>
      <c r="R23" s="621">
        <f t="shared" si="3"/>
        <v>0</v>
      </c>
      <c r="S23" s="621">
        <f t="shared" si="3"/>
        <v>0</v>
      </c>
      <c r="T23" s="621">
        <f t="shared" si="3"/>
        <v>0</v>
      </c>
      <c r="U23" s="621">
        <f t="shared" si="3"/>
        <v>0</v>
      </c>
      <c r="V23" s="621">
        <f t="shared" si="3"/>
        <v>0</v>
      </c>
      <c r="W23" s="621">
        <f t="shared" si="3"/>
        <v>0</v>
      </c>
      <c r="X23" s="621">
        <f t="shared" si="3"/>
        <v>0</v>
      </c>
      <c r="Y23" s="621">
        <f t="shared" si="3"/>
        <v>0</v>
      </c>
      <c r="Z23" s="621">
        <f t="shared" si="3"/>
        <v>0</v>
      </c>
      <c r="AA23" s="621">
        <f t="shared" si="3"/>
        <v>0</v>
      </c>
      <c r="AB23" s="621">
        <f t="shared" si="3"/>
        <v>0</v>
      </c>
      <c r="AC23" s="621">
        <f t="shared" si="3"/>
        <v>0</v>
      </c>
      <c r="AD23" s="621">
        <f t="shared" si="3"/>
        <v>0</v>
      </c>
      <c r="AE23" s="621">
        <f t="shared" si="3"/>
        <v>0</v>
      </c>
      <c r="AF23" s="621">
        <f t="shared" si="3"/>
        <v>0</v>
      </c>
      <c r="AG23" s="621">
        <f t="shared" si="3"/>
        <v>0</v>
      </c>
      <c r="AH23" s="621">
        <f t="shared" si="3"/>
        <v>0</v>
      </c>
      <c r="AI23" s="621">
        <f t="shared" si="3"/>
        <v>0</v>
      </c>
      <c r="AJ23" s="621">
        <f t="shared" si="3"/>
        <v>0</v>
      </c>
    </row>
    <row r="24" spans="1:36" s="571" customFormat="1" x14ac:dyDescent="0.2">
      <c r="A24" s="573" t="s">
        <v>615</v>
      </c>
      <c r="B24" s="622">
        <f>'Saimnieciskas pamatdarbibas NP'!B151</f>
        <v>0</v>
      </c>
      <c r="C24" s="622">
        <f>'Saimnieciskas pamatdarbibas NP'!C151</f>
        <v>0</v>
      </c>
      <c r="D24" s="622">
        <f>'Saimnieciskas pamatdarbibas NP'!D151</f>
        <v>0</v>
      </c>
      <c r="E24" s="622">
        <f>'Saimnieciskas pamatdarbibas NP'!E151</f>
        <v>0</v>
      </c>
      <c r="F24" s="622">
        <f>'Saimnieciskas pamatdarbibas NP'!F151</f>
        <v>0</v>
      </c>
      <c r="G24" s="622">
        <f>'Saimnieciskas pamatdarbibas NP'!G151</f>
        <v>0</v>
      </c>
      <c r="H24" s="622">
        <f>'Saimnieciskas pamatdarbibas NP'!H151</f>
        <v>0</v>
      </c>
      <c r="I24" s="622">
        <f>'Saimnieciskas pamatdarbibas NP'!I151</f>
        <v>0</v>
      </c>
      <c r="J24" s="622">
        <f>'Saimnieciskas pamatdarbibas NP'!J151</f>
        <v>0</v>
      </c>
      <c r="K24" s="622">
        <f>'Saimnieciskas pamatdarbibas NP'!K151</f>
        <v>0</v>
      </c>
      <c r="L24" s="622">
        <f>'Saimnieciskas pamatdarbibas NP'!L151</f>
        <v>0</v>
      </c>
      <c r="M24" s="622">
        <f>'Saimnieciskas pamatdarbibas NP'!M151</f>
        <v>0</v>
      </c>
      <c r="N24" s="622">
        <f>'Saimnieciskas pamatdarbibas NP'!N151</f>
        <v>0</v>
      </c>
      <c r="O24" s="622">
        <f>'Saimnieciskas pamatdarbibas NP'!O151</f>
        <v>0</v>
      </c>
      <c r="P24" s="622">
        <f>'Saimnieciskas pamatdarbibas NP'!P151</f>
        <v>0</v>
      </c>
      <c r="Q24" s="622">
        <f>'Saimnieciskas pamatdarbibas NP'!Q151</f>
        <v>0</v>
      </c>
      <c r="R24" s="622">
        <f>'Saimnieciskas pamatdarbibas NP'!R151</f>
        <v>0</v>
      </c>
      <c r="S24" s="622">
        <f>'Saimnieciskas pamatdarbibas NP'!S151</f>
        <v>0</v>
      </c>
      <c r="T24" s="622">
        <f>'Saimnieciskas pamatdarbibas NP'!T151</f>
        <v>0</v>
      </c>
      <c r="U24" s="622">
        <f>'Saimnieciskas pamatdarbibas NP'!U151</f>
        <v>0</v>
      </c>
      <c r="V24" s="622">
        <f>'Saimnieciskas pamatdarbibas NP'!V151</f>
        <v>0</v>
      </c>
      <c r="W24" s="622">
        <f>'Saimnieciskas pamatdarbibas NP'!W151</f>
        <v>0</v>
      </c>
      <c r="X24" s="622">
        <f>'Saimnieciskas pamatdarbibas NP'!X151</f>
        <v>0</v>
      </c>
      <c r="Y24" s="622">
        <f>'Saimnieciskas pamatdarbibas NP'!Y151</f>
        <v>0</v>
      </c>
      <c r="Z24" s="622">
        <f>'Saimnieciskas pamatdarbibas NP'!Z151</f>
        <v>0</v>
      </c>
      <c r="AA24" s="622">
        <f>'Saimnieciskas pamatdarbibas NP'!AA151</f>
        <v>0</v>
      </c>
      <c r="AB24" s="622">
        <f>'Saimnieciskas pamatdarbibas NP'!AB151</f>
        <v>0</v>
      </c>
      <c r="AC24" s="622">
        <f>'Saimnieciskas pamatdarbibas NP'!AC151</f>
        <v>0</v>
      </c>
      <c r="AD24" s="622">
        <f>'Saimnieciskas pamatdarbibas NP'!AD151</f>
        <v>0</v>
      </c>
      <c r="AE24" s="622">
        <f>'Saimnieciskas pamatdarbibas NP'!AE151</f>
        <v>0</v>
      </c>
      <c r="AF24" s="622">
        <f>'Saimnieciskas pamatdarbibas NP'!AF151</f>
        <v>0</v>
      </c>
      <c r="AG24" s="622">
        <f>'Saimnieciskas pamatdarbibas NP'!AG151</f>
        <v>0</v>
      </c>
      <c r="AH24" s="622">
        <f>'Saimnieciskas pamatdarbibas NP'!AH151</f>
        <v>0</v>
      </c>
      <c r="AI24" s="622">
        <f>'Saimnieciskas pamatdarbibas NP'!AI151</f>
        <v>0</v>
      </c>
      <c r="AJ24" s="622">
        <f>'Saimnieciskas pamatdarbibas NP'!AJ151</f>
        <v>0</v>
      </c>
    </row>
    <row r="25" spans="1:36" s="571" customFormat="1" x14ac:dyDescent="0.2">
      <c r="A25" s="573" t="s">
        <v>616</v>
      </c>
      <c r="B25" s="622"/>
      <c r="C25" s="622">
        <f>Aprekini!C106</f>
        <v>0</v>
      </c>
      <c r="D25" s="622">
        <f>Aprekini!D106</f>
        <v>0</v>
      </c>
      <c r="E25" s="622">
        <f>Aprekini!E106</f>
        <v>0</v>
      </c>
      <c r="F25" s="622">
        <f>Aprekini!F106</f>
        <v>0</v>
      </c>
      <c r="G25" s="622">
        <f>Aprekini!G106</f>
        <v>0</v>
      </c>
      <c r="H25" s="622">
        <f>Aprekini!H106</f>
        <v>0</v>
      </c>
      <c r="I25" s="622">
        <f>Aprekini!I106</f>
        <v>0</v>
      </c>
      <c r="J25" s="622">
        <f>Aprekini!J106</f>
        <v>0</v>
      </c>
      <c r="K25" s="622">
        <f>Aprekini!K106</f>
        <v>0</v>
      </c>
      <c r="L25" s="622">
        <f>Aprekini!L106</f>
        <v>0</v>
      </c>
      <c r="M25" s="622">
        <f>Aprekini!M106</f>
        <v>0</v>
      </c>
      <c r="N25" s="622">
        <f>Aprekini!N106</f>
        <v>0</v>
      </c>
      <c r="O25" s="622">
        <f>Aprekini!O106</f>
        <v>0</v>
      </c>
      <c r="P25" s="622">
        <f>Aprekini!P106</f>
        <v>0</v>
      </c>
      <c r="Q25" s="622">
        <f>Aprekini!Q106</f>
        <v>0</v>
      </c>
      <c r="R25" s="622">
        <f>Aprekini!R106</f>
        <v>0</v>
      </c>
      <c r="S25" s="622">
        <f>Aprekini!S106</f>
        <v>0</v>
      </c>
      <c r="T25" s="622">
        <f>Aprekini!T106</f>
        <v>0</v>
      </c>
      <c r="U25" s="622">
        <f>Aprekini!U106</f>
        <v>0</v>
      </c>
      <c r="V25" s="622">
        <f>Aprekini!V106</f>
        <v>0</v>
      </c>
      <c r="W25" s="622">
        <f>Aprekini!W106</f>
        <v>0</v>
      </c>
      <c r="X25" s="622">
        <f>Aprekini!X106</f>
        <v>0</v>
      </c>
      <c r="Y25" s="622">
        <f>Aprekini!Y106</f>
        <v>0</v>
      </c>
      <c r="Z25" s="622">
        <f>Aprekini!Z106</f>
        <v>0</v>
      </c>
      <c r="AA25" s="622">
        <f>Aprekini!AA106</f>
        <v>0</v>
      </c>
      <c r="AB25" s="622">
        <f>Aprekini!AB106</f>
        <v>0</v>
      </c>
      <c r="AC25" s="622">
        <f>Aprekini!AC106</f>
        <v>0</v>
      </c>
      <c r="AD25" s="622">
        <f>Aprekini!AD106</f>
        <v>0</v>
      </c>
      <c r="AE25" s="622">
        <f>Aprekini!AE106</f>
        <v>0</v>
      </c>
      <c r="AF25" s="622">
        <f>Aprekini!AF106</f>
        <v>0</v>
      </c>
      <c r="AG25" s="622">
        <f>Aprekini!AG106</f>
        <v>0</v>
      </c>
      <c r="AH25" s="622">
        <f>Aprekini!AH106</f>
        <v>0</v>
      </c>
      <c r="AI25" s="622">
        <f>Aprekini!AI106</f>
        <v>0</v>
      </c>
      <c r="AJ25" s="622">
        <f>Aprekini!AJ106</f>
        <v>0</v>
      </c>
    </row>
    <row r="26" spans="1:36" s="571" customFormat="1" x14ac:dyDescent="0.2">
      <c r="A26" s="574" t="s">
        <v>617</v>
      </c>
      <c r="B26" s="621">
        <f t="shared" ref="B26:AJ26" si="4">SUM(B23:B25)</f>
        <v>0</v>
      </c>
      <c r="C26" s="621">
        <f t="shared" si="4"/>
        <v>0</v>
      </c>
      <c r="D26" s="621">
        <f t="shared" si="4"/>
        <v>0</v>
      </c>
      <c r="E26" s="621">
        <f t="shared" si="4"/>
        <v>0</v>
      </c>
      <c r="F26" s="621">
        <f t="shared" si="4"/>
        <v>0</v>
      </c>
      <c r="G26" s="621">
        <f t="shared" si="4"/>
        <v>0</v>
      </c>
      <c r="H26" s="621">
        <f t="shared" si="4"/>
        <v>0</v>
      </c>
      <c r="I26" s="621">
        <f t="shared" si="4"/>
        <v>0</v>
      </c>
      <c r="J26" s="621">
        <f t="shared" si="4"/>
        <v>0</v>
      </c>
      <c r="K26" s="621">
        <f t="shared" si="4"/>
        <v>0</v>
      </c>
      <c r="L26" s="621">
        <f t="shared" si="4"/>
        <v>0</v>
      </c>
      <c r="M26" s="621">
        <f t="shared" si="4"/>
        <v>0</v>
      </c>
      <c r="N26" s="621">
        <f t="shared" si="4"/>
        <v>0</v>
      </c>
      <c r="O26" s="621">
        <f t="shared" si="4"/>
        <v>0</v>
      </c>
      <c r="P26" s="621">
        <f t="shared" si="4"/>
        <v>0</v>
      </c>
      <c r="Q26" s="621">
        <f t="shared" si="4"/>
        <v>0</v>
      </c>
      <c r="R26" s="621">
        <f t="shared" si="4"/>
        <v>0</v>
      </c>
      <c r="S26" s="621">
        <f t="shared" si="4"/>
        <v>0</v>
      </c>
      <c r="T26" s="621">
        <f t="shared" si="4"/>
        <v>0</v>
      </c>
      <c r="U26" s="621">
        <f t="shared" si="4"/>
        <v>0</v>
      </c>
      <c r="V26" s="621">
        <f t="shared" si="4"/>
        <v>0</v>
      </c>
      <c r="W26" s="621">
        <f t="shared" si="4"/>
        <v>0</v>
      </c>
      <c r="X26" s="621">
        <f t="shared" si="4"/>
        <v>0</v>
      </c>
      <c r="Y26" s="621">
        <f t="shared" si="4"/>
        <v>0</v>
      </c>
      <c r="Z26" s="621">
        <f t="shared" si="4"/>
        <v>0</v>
      </c>
      <c r="AA26" s="621">
        <f t="shared" si="4"/>
        <v>0</v>
      </c>
      <c r="AB26" s="621">
        <f t="shared" si="4"/>
        <v>0</v>
      </c>
      <c r="AC26" s="621">
        <f t="shared" si="4"/>
        <v>0</v>
      </c>
      <c r="AD26" s="621">
        <f t="shared" si="4"/>
        <v>0</v>
      </c>
      <c r="AE26" s="621">
        <f t="shared" si="4"/>
        <v>0</v>
      </c>
      <c r="AF26" s="621">
        <f t="shared" si="4"/>
        <v>0</v>
      </c>
      <c r="AG26" s="621">
        <f t="shared" si="4"/>
        <v>0</v>
      </c>
      <c r="AH26" s="621">
        <f t="shared" si="4"/>
        <v>0</v>
      </c>
      <c r="AI26" s="621">
        <f t="shared" si="4"/>
        <v>0</v>
      </c>
      <c r="AJ26" s="621">
        <f t="shared" si="4"/>
        <v>0</v>
      </c>
    </row>
    <row r="27" spans="1:36" s="571" customFormat="1" x14ac:dyDescent="0.2">
      <c r="A27" s="574" t="s">
        <v>618</v>
      </c>
      <c r="B27" s="621">
        <f t="shared" ref="B27:AJ27" si="5">B16-B26</f>
        <v>0</v>
      </c>
      <c r="C27" s="621">
        <f t="shared" si="5"/>
        <v>0</v>
      </c>
      <c r="D27" s="621">
        <f t="shared" si="5"/>
        <v>0</v>
      </c>
      <c r="E27" s="621" t="e">
        <f t="shared" si="5"/>
        <v>#DIV/0!</v>
      </c>
      <c r="F27" s="621" t="e">
        <f t="shared" si="5"/>
        <v>#DIV/0!</v>
      </c>
      <c r="G27" s="621" t="e">
        <f t="shared" si="5"/>
        <v>#DIV/0!</v>
      </c>
      <c r="H27" s="621" t="e">
        <f t="shared" si="5"/>
        <v>#DIV/0!</v>
      </c>
      <c r="I27" s="621" t="e">
        <f t="shared" si="5"/>
        <v>#DIV/0!</v>
      </c>
      <c r="J27" s="621" t="e">
        <f t="shared" si="5"/>
        <v>#DIV/0!</v>
      </c>
      <c r="K27" s="621" t="e">
        <f t="shared" si="5"/>
        <v>#DIV/0!</v>
      </c>
      <c r="L27" s="621" t="e">
        <f t="shared" si="5"/>
        <v>#DIV/0!</v>
      </c>
      <c r="M27" s="621" t="e">
        <f t="shared" si="5"/>
        <v>#DIV/0!</v>
      </c>
      <c r="N27" s="621" t="e">
        <f t="shared" si="5"/>
        <v>#DIV/0!</v>
      </c>
      <c r="O27" s="621" t="e">
        <f t="shared" si="5"/>
        <v>#DIV/0!</v>
      </c>
      <c r="P27" s="621" t="e">
        <f t="shared" si="5"/>
        <v>#DIV/0!</v>
      </c>
      <c r="Q27" s="621" t="e">
        <f t="shared" si="5"/>
        <v>#DIV/0!</v>
      </c>
      <c r="R27" s="621" t="e">
        <f t="shared" si="5"/>
        <v>#DIV/0!</v>
      </c>
      <c r="S27" s="621" t="e">
        <f t="shared" si="5"/>
        <v>#DIV/0!</v>
      </c>
      <c r="T27" s="621" t="e">
        <f t="shared" si="5"/>
        <v>#DIV/0!</v>
      </c>
      <c r="U27" s="621" t="e">
        <f t="shared" si="5"/>
        <v>#DIV/0!</v>
      </c>
      <c r="V27" s="621" t="e">
        <f t="shared" si="5"/>
        <v>#DIV/0!</v>
      </c>
      <c r="W27" s="621" t="e">
        <f t="shared" si="5"/>
        <v>#DIV/0!</v>
      </c>
      <c r="X27" s="621" t="e">
        <f t="shared" si="5"/>
        <v>#DIV/0!</v>
      </c>
      <c r="Y27" s="621" t="e">
        <f t="shared" si="5"/>
        <v>#DIV/0!</v>
      </c>
      <c r="Z27" s="621" t="e">
        <f t="shared" si="5"/>
        <v>#DIV/0!</v>
      </c>
      <c r="AA27" s="621" t="e">
        <f t="shared" si="5"/>
        <v>#DIV/0!</v>
      </c>
      <c r="AB27" s="621" t="e">
        <f t="shared" si="5"/>
        <v>#DIV/0!</v>
      </c>
      <c r="AC27" s="621" t="e">
        <f t="shared" si="5"/>
        <v>#DIV/0!</v>
      </c>
      <c r="AD27" s="621" t="e">
        <f t="shared" si="5"/>
        <v>#DIV/0!</v>
      </c>
      <c r="AE27" s="621" t="e">
        <f t="shared" si="5"/>
        <v>#DIV/0!</v>
      </c>
      <c r="AF27" s="621" t="e">
        <f t="shared" si="5"/>
        <v>#DIV/0!</v>
      </c>
      <c r="AG27" s="621" t="e">
        <f t="shared" si="5"/>
        <v>#DIV/0!</v>
      </c>
      <c r="AH27" s="621" t="e">
        <f t="shared" si="5"/>
        <v>#DIV/0!</v>
      </c>
      <c r="AI27" s="621" t="e">
        <f t="shared" si="5"/>
        <v>#DIV/0!</v>
      </c>
      <c r="AJ27" s="621" t="e">
        <f t="shared" si="5"/>
        <v>#DIV/0!</v>
      </c>
    </row>
    <row r="28" spans="1:36" s="571" customFormat="1" x14ac:dyDescent="0.2">
      <c r="A28" s="575" t="s">
        <v>619</v>
      </c>
      <c r="B28" s="576"/>
      <c r="C28" s="1038" t="str">
        <f>IF(ISERROR(IRR(D27:AG27,0.01)),"Nevar aprēķināt", IRR(D27:AG27,0.01))</f>
        <v>Nevar aprēķināt</v>
      </c>
      <c r="D28" s="1038"/>
      <c r="E28" s="1038"/>
      <c r="F28" s="1038"/>
      <c r="G28" s="1038"/>
      <c r="H28" s="1038"/>
      <c r="I28" s="1038"/>
      <c r="J28" s="1038"/>
      <c r="K28" s="1038"/>
      <c r="L28" s="1038"/>
    </row>
    <row r="29" spans="1:36" s="571" customFormat="1" x14ac:dyDescent="0.2">
      <c r="A29" s="575" t="s">
        <v>642</v>
      </c>
      <c r="B29" s="576"/>
      <c r="C29" s="1039" t="e">
        <f>NPV('Kopējie pieņēmumi'!B17,(D27:AG27))</f>
        <v>#DIV/0!</v>
      </c>
      <c r="D29" s="1039"/>
      <c r="E29" s="1039"/>
      <c r="F29" s="1039"/>
      <c r="G29" s="1039"/>
      <c r="H29" s="1039"/>
      <c r="I29" s="1039"/>
      <c r="J29" s="1039"/>
      <c r="K29" s="1039"/>
      <c r="L29" s="1039"/>
    </row>
    <row r="30" spans="1:36" s="571" customFormat="1" x14ac:dyDescent="0.2">
      <c r="A30" s="577" t="s">
        <v>621</v>
      </c>
      <c r="B30" s="578"/>
      <c r="C30" s="1035" t="e">
        <f>NPV('Kopējie pieņēmumi'!B17,(D16:AG16))/NPV('Kopējie pieņēmumi'!B17,('Ekonomiskā analīze'!D26:AG26))</f>
        <v>#DIV/0!</v>
      </c>
      <c r="D30" s="1035"/>
      <c r="E30" s="1035"/>
      <c r="F30" s="1035"/>
      <c r="G30" s="1035"/>
      <c r="H30" s="1035"/>
      <c r="I30" s="1035"/>
      <c r="J30" s="1035"/>
      <c r="K30" s="1035"/>
      <c r="L30" s="1035"/>
    </row>
    <row r="31" spans="1:36" s="571" customFormat="1" x14ac:dyDescent="0.2"/>
    <row r="32" spans="1:36" s="571" customFormat="1" x14ac:dyDescent="0.2">
      <c r="A32" s="579" t="s">
        <v>608</v>
      </c>
      <c r="B32" s="579"/>
      <c r="C32" s="623">
        <f>NPV('Kopējie pieņēmumi'!B17,D24:AG24)</f>
        <v>0</v>
      </c>
    </row>
    <row r="33" spans="1:5" s="571" customFormat="1" x14ac:dyDescent="0.2">
      <c r="A33" s="579" t="s">
        <v>609</v>
      </c>
      <c r="B33" s="579"/>
      <c r="C33" s="623">
        <f>NPV('Kopējie pieņēmumi'!B17,(D25:I25))</f>
        <v>0</v>
      </c>
    </row>
    <row r="34" spans="1:5" s="571" customFormat="1" x14ac:dyDescent="0.2">
      <c r="A34" s="579" t="s">
        <v>610</v>
      </c>
      <c r="B34" s="579"/>
      <c r="C34" s="623">
        <f>NPV('Kopējie pieņēmumi'!B17,D26:AG26)</f>
        <v>0</v>
      </c>
    </row>
    <row r="35" spans="1:5" s="571" customFormat="1" x14ac:dyDescent="0.2">
      <c r="A35" s="579" t="s">
        <v>611</v>
      </c>
      <c r="B35" s="579"/>
      <c r="C35" s="623" t="e">
        <f>NPV('Kopējie pieņēmumi'!B17,D16:AG16)</f>
        <v>#DIV/0!</v>
      </c>
    </row>
    <row r="36" spans="1:5" ht="25.5" x14ac:dyDescent="0.2">
      <c r="A36" s="973" t="s">
        <v>650</v>
      </c>
      <c r="B36" s="973"/>
      <c r="C36" s="974">
        <f>NPV('Kopējie pieņēmumi'!B17,D14:AG14)</f>
        <v>0</v>
      </c>
      <c r="E36" s="713"/>
    </row>
    <row r="37" spans="1:5" ht="25.5" x14ac:dyDescent="0.2">
      <c r="A37" s="973" t="s">
        <v>651</v>
      </c>
      <c r="B37" s="973"/>
      <c r="C37" s="974">
        <f>NPV('Kopējie pieņēmumi'!B17,D23:AG23)</f>
        <v>0</v>
      </c>
    </row>
  </sheetData>
  <sheetProtection algorithmName="SHA-512" hashValue="nPYVlYYMlaw/bTg5P4MkYpcN5FkKj3p0H9hi+BpQxgRF/O/KSmnV6iy6D35MMgirjhjqh0AFv3gq3sYUwCAcuw==" saltValue="+hQUUmsWcyEbJNaH0VhW/g==" spinCount="100000" sheet="1" objects="1" scenarios="1" formatCells="0" formatColumns="0" formatRows="0" insertColumns="0" insertRows="0"/>
  <mergeCells count="6">
    <mergeCell ref="C30:L30"/>
    <mergeCell ref="A2:B2"/>
    <mergeCell ref="C2:F2"/>
    <mergeCell ref="A1:F1"/>
    <mergeCell ref="C28:L28"/>
    <mergeCell ref="C29:L29"/>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I58"/>
  <sheetViews>
    <sheetView view="pageBreakPreview" zoomScale="60" workbookViewId="0">
      <selection sqref="A1:I1"/>
    </sheetView>
  </sheetViews>
  <sheetFormatPr defaultRowHeight="11.25" x14ac:dyDescent="0.2"/>
  <cols>
    <col min="7" max="7" width="8.85546875" customWidth="1"/>
    <col min="8" max="8" width="25.85546875" hidden="1" customWidth="1"/>
    <col min="9" max="9" width="16.42578125" hidden="1" customWidth="1"/>
  </cols>
  <sheetData>
    <row r="1" spans="1:9" ht="41.25" customHeight="1" x14ac:dyDescent="0.2">
      <c r="A1" s="1042" t="s">
        <v>622</v>
      </c>
      <c r="B1" s="1042"/>
      <c r="C1" s="1042"/>
      <c r="D1" s="1042"/>
      <c r="E1" s="1042"/>
      <c r="F1" s="1042"/>
      <c r="G1" s="1042"/>
      <c r="H1" s="1042"/>
      <c r="I1" s="1042"/>
    </row>
    <row r="2" spans="1:9" ht="15.75" x14ac:dyDescent="0.2">
      <c r="A2" s="1041"/>
      <c r="B2" s="1041"/>
      <c r="C2" s="1041"/>
      <c r="D2" s="1041"/>
      <c r="E2" s="1041"/>
      <c r="F2" s="1041"/>
      <c r="G2" s="1041"/>
      <c r="H2" s="1041"/>
      <c r="I2" s="1041"/>
    </row>
    <row r="3" spans="1:9" ht="15.75" x14ac:dyDescent="0.2">
      <c r="A3" s="1041"/>
      <c r="B3" s="1041"/>
      <c r="C3" s="1041"/>
      <c r="D3" s="1041"/>
      <c r="E3" s="1041"/>
      <c r="F3" s="1041"/>
      <c r="G3" s="1041"/>
      <c r="H3" s="1041"/>
      <c r="I3" s="1041"/>
    </row>
    <row r="4" spans="1:9" ht="15.75" x14ac:dyDescent="0.2">
      <c r="A4" s="1041"/>
      <c r="B4" s="1041"/>
      <c r="C4" s="1041"/>
      <c r="D4" s="1041"/>
      <c r="E4" s="1041"/>
      <c r="F4" s="1041"/>
      <c r="G4" s="1041"/>
      <c r="H4" s="1041"/>
      <c r="I4" s="1041"/>
    </row>
    <row r="5" spans="1:9" ht="15.75" x14ac:dyDescent="0.2">
      <c r="A5" s="1041"/>
      <c r="B5" s="1041"/>
      <c r="C5" s="1041"/>
      <c r="D5" s="1041"/>
      <c r="E5" s="1041"/>
      <c r="F5" s="1041"/>
      <c r="G5" s="1041"/>
      <c r="H5" s="1041"/>
      <c r="I5" s="1041"/>
    </row>
    <row r="6" spans="1:9" ht="15.75" x14ac:dyDescent="0.2">
      <c r="A6" s="1041"/>
      <c r="B6" s="1041"/>
      <c r="C6" s="1041"/>
      <c r="D6" s="1041"/>
      <c r="E6" s="1041"/>
      <c r="F6" s="1041"/>
      <c r="G6" s="1041"/>
      <c r="H6" s="1041"/>
      <c r="I6" s="1041"/>
    </row>
    <row r="7" spans="1:9" ht="15.75" x14ac:dyDescent="0.2">
      <c r="A7" s="1041"/>
      <c r="B7" s="1041"/>
      <c r="C7" s="1041"/>
      <c r="D7" s="1041"/>
      <c r="E7" s="1041"/>
      <c r="F7" s="1041"/>
      <c r="G7" s="1041"/>
      <c r="H7" s="1041"/>
      <c r="I7" s="1041"/>
    </row>
    <row r="8" spans="1:9" ht="15.75" x14ac:dyDescent="0.2">
      <c r="A8" s="1041"/>
      <c r="B8" s="1041"/>
      <c r="C8" s="1041"/>
      <c r="D8" s="1041"/>
      <c r="E8" s="1041"/>
      <c r="F8" s="1041"/>
      <c r="G8" s="1041"/>
      <c r="H8" s="1041"/>
      <c r="I8" s="1041"/>
    </row>
    <row r="9" spans="1:9" ht="15.75" x14ac:dyDescent="0.2">
      <c r="A9" s="1041"/>
      <c r="B9" s="1041"/>
      <c r="C9" s="1041"/>
      <c r="D9" s="1041"/>
      <c r="E9" s="1041"/>
      <c r="F9" s="1041"/>
      <c r="G9" s="1041"/>
      <c r="H9" s="1041"/>
      <c r="I9" s="1041"/>
    </row>
    <row r="10" spans="1:9" ht="15.75" x14ac:dyDescent="0.2">
      <c r="A10" s="1041"/>
      <c r="B10" s="1041"/>
      <c r="C10" s="1041"/>
      <c r="D10" s="1041"/>
      <c r="E10" s="1041"/>
      <c r="F10" s="1041"/>
      <c r="G10" s="1041"/>
      <c r="H10" s="1041"/>
      <c r="I10" s="1041"/>
    </row>
    <row r="11" spans="1:9" ht="15.75" x14ac:dyDescent="0.2">
      <c r="A11" s="1041"/>
      <c r="B11" s="1041"/>
      <c r="C11" s="1041"/>
      <c r="D11" s="1041"/>
      <c r="E11" s="1041"/>
      <c r="F11" s="1041"/>
      <c r="G11" s="1041"/>
      <c r="H11" s="1041"/>
      <c r="I11" s="1041"/>
    </row>
    <row r="12" spans="1:9" ht="15.75" x14ac:dyDescent="0.2">
      <c r="A12" s="1041"/>
      <c r="B12" s="1041"/>
      <c r="C12" s="1041"/>
      <c r="D12" s="1041"/>
      <c r="E12" s="1041"/>
      <c r="F12" s="1041"/>
      <c r="G12" s="1041"/>
      <c r="H12" s="1041"/>
      <c r="I12" s="1041"/>
    </row>
    <row r="13" spans="1:9" ht="15.75" x14ac:dyDescent="0.2">
      <c r="A13" s="1041"/>
      <c r="B13" s="1041"/>
      <c r="C13" s="1041"/>
      <c r="D13" s="1041"/>
      <c r="E13" s="1041"/>
      <c r="F13" s="1041"/>
      <c r="G13" s="1041"/>
      <c r="H13" s="1041"/>
      <c r="I13" s="1041"/>
    </row>
    <row r="14" spans="1:9" ht="15.75" x14ac:dyDescent="0.2">
      <c r="A14" s="1041"/>
      <c r="B14" s="1041"/>
      <c r="C14" s="1041"/>
      <c r="D14" s="1041"/>
      <c r="E14" s="1041"/>
      <c r="F14" s="1041"/>
      <c r="G14" s="1041"/>
      <c r="H14" s="1041"/>
      <c r="I14" s="1041"/>
    </row>
    <row r="15" spans="1:9" ht="15.75" x14ac:dyDescent="0.2">
      <c r="A15" s="1041"/>
      <c r="B15" s="1041"/>
      <c r="C15" s="1041"/>
      <c r="D15" s="1041"/>
      <c r="E15" s="1041"/>
      <c r="F15" s="1041"/>
      <c r="G15" s="1041"/>
      <c r="H15" s="1041"/>
      <c r="I15" s="1041"/>
    </row>
    <row r="16" spans="1:9" ht="15.75" x14ac:dyDescent="0.2">
      <c r="A16" s="1041"/>
      <c r="B16" s="1041"/>
      <c r="C16" s="1041"/>
      <c r="D16" s="1041"/>
      <c r="E16" s="1041"/>
      <c r="F16" s="1041"/>
      <c r="G16" s="1041"/>
      <c r="H16" s="1041"/>
      <c r="I16" s="1041"/>
    </row>
    <row r="17" spans="1:9" ht="15.75" x14ac:dyDescent="0.2">
      <c r="A17" s="1041"/>
      <c r="B17" s="1041"/>
      <c r="C17" s="1041"/>
      <c r="D17" s="1041"/>
      <c r="E17" s="1041"/>
      <c r="F17" s="1041"/>
      <c r="G17" s="1041"/>
      <c r="H17" s="1041"/>
      <c r="I17" s="1041"/>
    </row>
    <row r="18" spans="1:9" ht="15.75" x14ac:dyDescent="0.2">
      <c r="A18" s="1041"/>
      <c r="B18" s="1041"/>
      <c r="C18" s="1041"/>
      <c r="D18" s="1041"/>
      <c r="E18" s="1041"/>
      <c r="F18" s="1041"/>
      <c r="G18" s="1041"/>
      <c r="H18" s="1041"/>
      <c r="I18" s="1041"/>
    </row>
    <row r="19" spans="1:9" ht="15.75" x14ac:dyDescent="0.2">
      <c r="A19" s="1041"/>
      <c r="B19" s="1041"/>
      <c r="C19" s="1041"/>
      <c r="D19" s="1041"/>
      <c r="E19" s="1041"/>
      <c r="F19" s="1041"/>
      <c r="G19" s="1041"/>
      <c r="H19" s="1041"/>
      <c r="I19" s="1041"/>
    </row>
    <row r="20" spans="1:9" ht="15.75" x14ac:dyDescent="0.2">
      <c r="A20" s="1041"/>
      <c r="B20" s="1041"/>
      <c r="C20" s="1041"/>
      <c r="D20" s="1041"/>
      <c r="E20" s="1041"/>
      <c r="F20" s="1041"/>
      <c r="G20" s="1041"/>
      <c r="H20" s="1041"/>
      <c r="I20" s="1041"/>
    </row>
    <row r="21" spans="1:9" ht="15.75" x14ac:dyDescent="0.2">
      <c r="A21" s="1041"/>
      <c r="B21" s="1041"/>
      <c r="C21" s="1041"/>
      <c r="D21" s="1041"/>
      <c r="E21" s="1041"/>
      <c r="F21" s="1041"/>
      <c r="G21" s="1041"/>
      <c r="H21" s="1041"/>
      <c r="I21" s="1041"/>
    </row>
    <row r="22" spans="1:9" ht="15.75" x14ac:dyDescent="0.2">
      <c r="A22" s="1041"/>
      <c r="B22" s="1041"/>
      <c r="C22" s="1041"/>
      <c r="D22" s="1041"/>
      <c r="E22" s="1041"/>
      <c r="F22" s="1041"/>
      <c r="G22" s="1041"/>
      <c r="H22" s="1041"/>
      <c r="I22" s="1041"/>
    </row>
    <row r="23" spans="1:9" ht="15.75" x14ac:dyDescent="0.2">
      <c r="A23" s="1041"/>
      <c r="B23" s="1041"/>
      <c r="C23" s="1041"/>
      <c r="D23" s="1041"/>
      <c r="E23" s="1041"/>
      <c r="F23" s="1041"/>
      <c r="G23" s="1041"/>
      <c r="H23" s="1041"/>
      <c r="I23" s="1041"/>
    </row>
    <row r="24" spans="1:9" ht="15.75" x14ac:dyDescent="0.2">
      <c r="A24" s="1041"/>
      <c r="B24" s="1041"/>
      <c r="C24" s="1041"/>
      <c r="D24" s="1041"/>
      <c r="E24" s="1041"/>
      <c r="F24" s="1041"/>
      <c r="G24" s="1041"/>
      <c r="H24" s="1041"/>
      <c r="I24" s="1041"/>
    </row>
    <row r="25" spans="1:9" ht="15.75" x14ac:dyDescent="0.2">
      <c r="A25" s="1041"/>
      <c r="B25" s="1041"/>
      <c r="C25" s="1041"/>
      <c r="D25" s="1041"/>
      <c r="E25" s="1041"/>
      <c r="F25" s="1041"/>
      <c r="G25" s="1041"/>
      <c r="H25" s="1041"/>
      <c r="I25" s="1041"/>
    </row>
    <row r="26" spans="1:9" ht="15.75" x14ac:dyDescent="0.2">
      <c r="A26" s="1041"/>
      <c r="B26" s="1041"/>
      <c r="C26" s="1041"/>
      <c r="D26" s="1041"/>
      <c r="E26" s="1041"/>
      <c r="F26" s="1041"/>
      <c r="G26" s="1041"/>
      <c r="H26" s="1041"/>
      <c r="I26" s="1041"/>
    </row>
    <row r="27" spans="1:9" ht="15.75" x14ac:dyDescent="0.2">
      <c r="A27" s="1041"/>
      <c r="B27" s="1041"/>
      <c r="C27" s="1041"/>
      <c r="D27" s="1041"/>
      <c r="E27" s="1041"/>
      <c r="F27" s="1041"/>
      <c r="G27" s="1041"/>
      <c r="H27" s="1041"/>
      <c r="I27" s="1041"/>
    </row>
    <row r="28" spans="1:9" ht="15.75" x14ac:dyDescent="0.2">
      <c r="A28" s="1041"/>
      <c r="B28" s="1041"/>
      <c r="C28" s="1041"/>
      <c r="D28" s="1041"/>
      <c r="E28" s="1041"/>
      <c r="F28" s="1041"/>
      <c r="G28" s="1041"/>
      <c r="H28" s="1041"/>
      <c r="I28" s="1041"/>
    </row>
    <row r="29" spans="1:9" ht="15.75" x14ac:dyDescent="0.2">
      <c r="A29" s="1041"/>
      <c r="B29" s="1041"/>
      <c r="C29" s="1041"/>
      <c r="D29" s="1041"/>
      <c r="E29" s="1041"/>
      <c r="F29" s="1041"/>
      <c r="G29" s="1041"/>
      <c r="H29" s="1041"/>
      <c r="I29" s="1041"/>
    </row>
    <row r="30" spans="1:9" ht="15.75" x14ac:dyDescent="0.2">
      <c r="A30" s="1041"/>
      <c r="B30" s="1041"/>
      <c r="C30" s="1041"/>
      <c r="D30" s="1041"/>
      <c r="E30" s="1041"/>
      <c r="F30" s="1041"/>
      <c r="G30" s="1041"/>
      <c r="H30" s="1041"/>
      <c r="I30" s="1041"/>
    </row>
    <row r="31" spans="1:9" ht="15.75" x14ac:dyDescent="0.2">
      <c r="A31" s="1041"/>
      <c r="B31" s="1041"/>
      <c r="C31" s="1041"/>
      <c r="D31" s="1041"/>
      <c r="E31" s="1041"/>
      <c r="F31" s="1041"/>
      <c r="G31" s="1041"/>
      <c r="H31" s="1041"/>
      <c r="I31" s="1041"/>
    </row>
    <row r="32" spans="1:9" ht="15.75" x14ac:dyDescent="0.2">
      <c r="A32" s="1041"/>
      <c r="B32" s="1041"/>
      <c r="C32" s="1041"/>
      <c r="D32" s="1041"/>
      <c r="E32" s="1041"/>
      <c r="F32" s="1041"/>
      <c r="G32" s="1041"/>
      <c r="H32" s="1041"/>
      <c r="I32" s="1041"/>
    </row>
    <row r="33" spans="1:9" ht="15.75" x14ac:dyDescent="0.2">
      <c r="A33" s="1041"/>
      <c r="B33" s="1041"/>
      <c r="C33" s="1041"/>
      <c r="D33" s="1041"/>
      <c r="E33" s="1041"/>
      <c r="F33" s="1041"/>
      <c r="G33" s="1041"/>
      <c r="H33" s="1041"/>
      <c r="I33" s="1041"/>
    </row>
    <row r="34" spans="1:9" ht="15.75" x14ac:dyDescent="0.2">
      <c r="A34" s="1041"/>
      <c r="B34" s="1041"/>
      <c r="C34" s="1041"/>
      <c r="D34" s="1041"/>
      <c r="E34" s="1041"/>
      <c r="F34" s="1041"/>
      <c r="G34" s="1041"/>
      <c r="H34" s="1041"/>
      <c r="I34" s="1041"/>
    </row>
    <row r="35" spans="1:9" ht="15.75" x14ac:dyDescent="0.2">
      <c r="A35" s="1041"/>
      <c r="B35" s="1041"/>
      <c r="C35" s="1041"/>
      <c r="D35" s="1041"/>
      <c r="E35" s="1041"/>
      <c r="F35" s="1041"/>
      <c r="G35" s="1041"/>
      <c r="H35" s="1041"/>
      <c r="I35" s="1041"/>
    </row>
    <row r="36" spans="1:9" ht="15.75" x14ac:dyDescent="0.2">
      <c r="A36" s="1041"/>
      <c r="B36" s="1041"/>
      <c r="C36" s="1041"/>
      <c r="D36" s="1041"/>
      <c r="E36" s="1041"/>
      <c r="F36" s="1041"/>
      <c r="G36" s="1041"/>
      <c r="H36" s="1041"/>
      <c r="I36" s="1041"/>
    </row>
    <row r="37" spans="1:9" ht="20.25" x14ac:dyDescent="0.2">
      <c r="A37" s="1040"/>
      <c r="B37" s="1040"/>
      <c r="C37" s="1040"/>
      <c r="D37" s="1040"/>
      <c r="E37" s="1040"/>
      <c r="F37" s="1040"/>
      <c r="G37" s="1040"/>
      <c r="H37" s="1040"/>
      <c r="I37" s="1040"/>
    </row>
    <row r="38" spans="1:9" ht="20.25" x14ac:dyDescent="0.2">
      <c r="A38" s="1040"/>
      <c r="B38" s="1040"/>
      <c r="C38" s="1040"/>
      <c r="D38" s="1040"/>
      <c r="E38" s="1040"/>
      <c r="F38" s="1040"/>
      <c r="G38" s="1040"/>
      <c r="H38" s="1040"/>
      <c r="I38" s="1040"/>
    </row>
    <row r="39" spans="1:9" ht="20.25" x14ac:dyDescent="0.2">
      <c r="A39" s="1040"/>
      <c r="B39" s="1040"/>
      <c r="C39" s="1040"/>
      <c r="D39" s="1040"/>
      <c r="E39" s="1040"/>
      <c r="F39" s="1040"/>
      <c r="G39" s="1040"/>
      <c r="H39" s="1040"/>
      <c r="I39" s="1040"/>
    </row>
    <row r="40" spans="1:9" ht="20.25" x14ac:dyDescent="0.2">
      <c r="A40" s="1040"/>
      <c r="B40" s="1040"/>
      <c r="C40" s="1040"/>
      <c r="D40" s="1040"/>
      <c r="E40" s="1040"/>
      <c r="F40" s="1040"/>
      <c r="G40" s="1040"/>
      <c r="H40" s="1040"/>
      <c r="I40" s="1040"/>
    </row>
    <row r="41" spans="1:9" ht="20.25" x14ac:dyDescent="0.2">
      <c r="A41" s="1040"/>
      <c r="B41" s="1040"/>
      <c r="C41" s="1040"/>
      <c r="D41" s="1040"/>
      <c r="E41" s="1040"/>
      <c r="F41" s="1040"/>
      <c r="G41" s="1040"/>
      <c r="H41" s="1040"/>
      <c r="I41" s="1040"/>
    </row>
    <row r="42" spans="1:9" ht="20.25" x14ac:dyDescent="0.2">
      <c r="A42" s="1040"/>
      <c r="B42" s="1040"/>
      <c r="C42" s="1040"/>
      <c r="D42" s="1040"/>
      <c r="E42" s="1040"/>
      <c r="F42" s="1040"/>
      <c r="G42" s="1040"/>
      <c r="H42" s="1040"/>
      <c r="I42" s="1040"/>
    </row>
    <row r="43" spans="1:9" ht="20.25" x14ac:dyDescent="0.2">
      <c r="A43" s="1040"/>
      <c r="B43" s="1040"/>
      <c r="C43" s="1040"/>
      <c r="D43" s="1040"/>
      <c r="E43" s="1040"/>
      <c r="F43" s="1040"/>
      <c r="G43" s="1040"/>
      <c r="H43" s="1040"/>
      <c r="I43" s="1040"/>
    </row>
    <row r="44" spans="1:9" ht="20.25" x14ac:dyDescent="0.2">
      <c r="A44" s="1040"/>
      <c r="B44" s="1040"/>
      <c r="C44" s="1040"/>
      <c r="D44" s="1040"/>
      <c r="E44" s="1040"/>
      <c r="F44" s="1040"/>
      <c r="G44" s="1040"/>
      <c r="H44" s="1040"/>
      <c r="I44" s="1040"/>
    </row>
    <row r="45" spans="1:9" ht="20.25" x14ac:dyDescent="0.2">
      <c r="A45" s="1040"/>
      <c r="B45" s="1040"/>
      <c r="C45" s="1040"/>
      <c r="D45" s="1040"/>
      <c r="E45" s="1040"/>
      <c r="F45" s="1040"/>
      <c r="G45" s="1040"/>
      <c r="H45" s="1040"/>
      <c r="I45" s="1040"/>
    </row>
    <row r="46" spans="1:9" ht="20.25" x14ac:dyDescent="0.2">
      <c r="A46" s="1040"/>
      <c r="B46" s="1040"/>
      <c r="C46" s="1040"/>
      <c r="D46" s="1040"/>
      <c r="E46" s="1040"/>
      <c r="F46" s="1040"/>
      <c r="G46" s="1040"/>
      <c r="H46" s="1040"/>
      <c r="I46" s="1040"/>
    </row>
    <row r="47" spans="1:9" ht="20.25" x14ac:dyDescent="0.2">
      <c r="A47" s="1040"/>
      <c r="B47" s="1040"/>
      <c r="C47" s="1040"/>
      <c r="D47" s="1040"/>
      <c r="E47" s="1040"/>
      <c r="F47" s="1040"/>
      <c r="G47" s="1040"/>
      <c r="H47" s="1040"/>
      <c r="I47" s="1040"/>
    </row>
    <row r="48" spans="1:9" ht="20.25" x14ac:dyDescent="0.2">
      <c r="A48" s="1040"/>
      <c r="B48" s="1040"/>
      <c r="C48" s="1040"/>
      <c r="D48" s="1040"/>
      <c r="E48" s="1040"/>
      <c r="F48" s="1040"/>
      <c r="G48" s="1040"/>
      <c r="H48" s="1040"/>
      <c r="I48" s="1040"/>
    </row>
    <row r="49" spans="1:9" ht="20.25" x14ac:dyDescent="0.2">
      <c r="A49" s="1040"/>
      <c r="B49" s="1040"/>
      <c r="C49" s="1040"/>
      <c r="D49" s="1040"/>
      <c r="E49" s="1040"/>
      <c r="F49" s="1040"/>
      <c r="G49" s="1040"/>
      <c r="H49" s="1040"/>
      <c r="I49" s="1040"/>
    </row>
    <row r="50" spans="1:9" ht="20.25" x14ac:dyDescent="0.2">
      <c r="A50" s="1040"/>
      <c r="B50" s="1040"/>
      <c r="C50" s="1040"/>
      <c r="D50" s="1040"/>
      <c r="E50" s="1040"/>
      <c r="F50" s="1040"/>
      <c r="G50" s="1040"/>
      <c r="H50" s="1040"/>
      <c r="I50" s="1040"/>
    </row>
    <row r="51" spans="1:9" ht="20.25" x14ac:dyDescent="0.2">
      <c r="A51" s="1040"/>
      <c r="B51" s="1040"/>
      <c r="C51" s="1040"/>
      <c r="D51" s="1040"/>
      <c r="E51" s="1040"/>
      <c r="F51" s="1040"/>
      <c r="G51" s="1040"/>
      <c r="H51" s="1040"/>
      <c r="I51" s="1040"/>
    </row>
    <row r="52" spans="1:9" ht="20.25" x14ac:dyDescent="0.2">
      <c r="A52" s="1040"/>
      <c r="B52" s="1040"/>
      <c r="C52" s="1040"/>
      <c r="D52" s="1040"/>
      <c r="E52" s="1040"/>
      <c r="F52" s="1040"/>
      <c r="G52" s="1040"/>
      <c r="H52" s="1040"/>
      <c r="I52" s="1040"/>
    </row>
    <row r="53" spans="1:9" ht="20.25" x14ac:dyDescent="0.2">
      <c r="A53" s="1040"/>
      <c r="B53" s="1040"/>
      <c r="C53" s="1040"/>
      <c r="D53" s="1040"/>
      <c r="E53" s="1040"/>
      <c r="F53" s="1040"/>
      <c r="G53" s="1040"/>
      <c r="H53" s="1040"/>
      <c r="I53" s="1040"/>
    </row>
    <row r="54" spans="1:9" ht="20.25" x14ac:dyDescent="0.2">
      <c r="A54" s="1040"/>
      <c r="B54" s="1040"/>
      <c r="C54" s="1040"/>
      <c r="D54" s="1040"/>
      <c r="E54" s="1040"/>
      <c r="F54" s="1040"/>
      <c r="G54" s="1040"/>
      <c r="H54" s="1040"/>
      <c r="I54" s="1040"/>
    </row>
    <row r="55" spans="1:9" ht="20.25" x14ac:dyDescent="0.2">
      <c r="A55" s="1040"/>
      <c r="B55" s="1040"/>
      <c r="C55" s="1040"/>
      <c r="D55" s="1040"/>
      <c r="E55" s="1040"/>
      <c r="F55" s="1040"/>
      <c r="G55" s="1040"/>
      <c r="H55" s="1040"/>
      <c r="I55" s="1040"/>
    </row>
    <row r="56" spans="1:9" ht="20.25" x14ac:dyDescent="0.2">
      <c r="A56" s="1040"/>
      <c r="B56" s="1040"/>
      <c r="C56" s="1040"/>
      <c r="D56" s="1040"/>
      <c r="E56" s="1040"/>
      <c r="F56" s="1040"/>
      <c r="G56" s="1040"/>
      <c r="H56" s="1040"/>
      <c r="I56" s="1040"/>
    </row>
    <row r="57" spans="1:9" ht="20.25" x14ac:dyDescent="0.2">
      <c r="A57" s="1040"/>
      <c r="B57" s="1040"/>
      <c r="C57" s="1040"/>
      <c r="D57" s="1040"/>
      <c r="E57" s="1040"/>
      <c r="F57" s="1040"/>
      <c r="G57" s="1040"/>
      <c r="H57" s="1040"/>
      <c r="I57" s="1040"/>
    </row>
    <row r="58" spans="1:9" ht="20.25" x14ac:dyDescent="0.2">
      <c r="A58" s="1040"/>
      <c r="B58" s="1040"/>
      <c r="C58" s="1040"/>
      <c r="D58" s="1040"/>
      <c r="E58" s="1040"/>
      <c r="F58" s="1040"/>
      <c r="G58" s="1040"/>
      <c r="H58" s="1040"/>
      <c r="I58" s="1040"/>
    </row>
  </sheetData>
  <mergeCells count="58">
    <mergeCell ref="A12:I12"/>
    <mergeCell ref="A1:I1"/>
    <mergeCell ref="A2:I2"/>
    <mergeCell ref="A3:I3"/>
    <mergeCell ref="A4:I4"/>
    <mergeCell ref="A5:I5"/>
    <mergeCell ref="A6:I6"/>
    <mergeCell ref="A7:I7"/>
    <mergeCell ref="A8:I8"/>
    <mergeCell ref="A9:I9"/>
    <mergeCell ref="A10:I10"/>
    <mergeCell ref="A11:I11"/>
    <mergeCell ref="A24:I24"/>
    <mergeCell ref="A13:I13"/>
    <mergeCell ref="A14:I14"/>
    <mergeCell ref="A15:I15"/>
    <mergeCell ref="A16:I16"/>
    <mergeCell ref="A17:I17"/>
    <mergeCell ref="A18:I18"/>
    <mergeCell ref="A19:I19"/>
    <mergeCell ref="A20:I20"/>
    <mergeCell ref="A21:I21"/>
    <mergeCell ref="A22:I22"/>
    <mergeCell ref="A23:I23"/>
    <mergeCell ref="A36:I36"/>
    <mergeCell ref="A25:I25"/>
    <mergeCell ref="A26:I26"/>
    <mergeCell ref="A27:I27"/>
    <mergeCell ref="A28:I28"/>
    <mergeCell ref="A29:I29"/>
    <mergeCell ref="A30:I30"/>
    <mergeCell ref="A31:I31"/>
    <mergeCell ref="A32:I32"/>
    <mergeCell ref="A33:I33"/>
    <mergeCell ref="A34:I34"/>
    <mergeCell ref="A35:I35"/>
    <mergeCell ref="A48:I48"/>
    <mergeCell ref="A37:I37"/>
    <mergeCell ref="A38:I38"/>
    <mergeCell ref="A39:I39"/>
    <mergeCell ref="A40:I40"/>
    <mergeCell ref="A41:I41"/>
    <mergeCell ref="A42:I42"/>
    <mergeCell ref="A43:I43"/>
    <mergeCell ref="A44:I44"/>
    <mergeCell ref="A45:I45"/>
    <mergeCell ref="A46:I46"/>
    <mergeCell ref="A47:I47"/>
    <mergeCell ref="A55:I55"/>
    <mergeCell ref="A56:I56"/>
    <mergeCell ref="A57:I57"/>
    <mergeCell ref="A58:I58"/>
    <mergeCell ref="A49:I49"/>
    <mergeCell ref="A50:I50"/>
    <mergeCell ref="A51:I51"/>
    <mergeCell ref="A52:I52"/>
    <mergeCell ref="A53:I53"/>
    <mergeCell ref="A54:I54"/>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tint="0.59999389629810485"/>
  </sheetPr>
  <dimension ref="A1:IS346"/>
  <sheetViews>
    <sheetView showGridLines="0" zoomScaleSheetLayoutView="90" workbookViewId="0">
      <pane xSplit="1" topLeftCell="B1" activePane="topRight" state="frozen"/>
      <selection pane="topRight" sqref="A1:XFD1048576"/>
    </sheetView>
  </sheetViews>
  <sheetFormatPr defaultColWidth="6.28515625" defaultRowHeight="12.75" outlineLevelRow="1" x14ac:dyDescent="0.2"/>
  <cols>
    <col min="1" max="1" width="49" style="118" bestFit="1" customWidth="1"/>
    <col min="2" max="2" width="16.5703125" style="118" bestFit="1" customWidth="1"/>
    <col min="3" max="3" width="11.7109375" style="118" customWidth="1"/>
    <col min="4" max="5" width="12.28515625" style="118" bestFit="1" customWidth="1"/>
    <col min="6" max="6" width="12.28515625" style="142" bestFit="1" customWidth="1"/>
    <col min="7" max="36" width="12.28515625" style="118" bestFit="1" customWidth="1"/>
    <col min="37" max="37" width="10.140625" style="118" customWidth="1"/>
    <col min="38" max="38" width="6.28515625" style="118"/>
    <col min="39" max="39" width="8.140625" style="118" bestFit="1" customWidth="1"/>
    <col min="40" max="40" width="6.28515625" style="118"/>
    <col min="41" max="41" width="9.7109375" style="118" bestFit="1" customWidth="1"/>
    <col min="42" max="42" width="6.28515625" style="118"/>
    <col min="43" max="43" width="8.5703125" style="118" bestFit="1" customWidth="1"/>
    <col min="44" max="44" width="6.28515625" style="118"/>
    <col min="45" max="45" width="18.5703125" style="118" bestFit="1" customWidth="1"/>
    <col min="46" max="47" width="6.28515625" style="118"/>
    <col min="48" max="49" width="12.140625" style="118" bestFit="1" customWidth="1"/>
    <col min="50" max="16384" width="6.28515625" style="118"/>
  </cols>
  <sheetData>
    <row r="1" spans="1:45" s="113" customFormat="1" ht="24.75" customHeight="1" x14ac:dyDescent="0.2">
      <c r="A1" s="110" t="s">
        <v>524</v>
      </c>
      <c r="B1" s="18"/>
      <c r="C1" s="111"/>
      <c r="D1" s="111"/>
      <c r="E1" s="111"/>
      <c r="F1" s="112"/>
      <c r="G1" s="111"/>
      <c r="H1" s="111"/>
      <c r="I1" s="111"/>
      <c r="J1" s="111"/>
      <c r="K1" s="111"/>
      <c r="L1" s="111"/>
      <c r="M1" s="111"/>
      <c r="N1" s="111"/>
      <c r="O1" s="111"/>
      <c r="P1" s="111"/>
      <c r="Q1" s="111"/>
      <c r="R1" s="111"/>
      <c r="S1" s="111"/>
      <c r="T1" s="111"/>
      <c r="U1" s="111"/>
      <c r="V1" s="111"/>
      <c r="W1" s="111"/>
      <c r="X1" s="111"/>
      <c r="Y1" s="111"/>
      <c r="Z1" s="111"/>
    </row>
    <row r="2" spans="1:45" s="113" customFormat="1" ht="14.25" customHeight="1" x14ac:dyDescent="0.2">
      <c r="A2" s="114"/>
      <c r="B2" s="114"/>
      <c r="C2" s="111"/>
      <c r="D2" s="111"/>
      <c r="E2" s="111"/>
      <c r="F2" s="112"/>
      <c r="G2" s="111"/>
      <c r="H2" s="111"/>
      <c r="I2" s="111"/>
      <c r="J2" s="111"/>
      <c r="K2" s="111"/>
      <c r="L2" s="111"/>
      <c r="M2" s="111"/>
      <c r="N2" s="111"/>
      <c r="O2" s="111"/>
      <c r="P2" s="111"/>
      <c r="Q2" s="111"/>
      <c r="R2" s="111"/>
      <c r="S2" s="111"/>
      <c r="T2" s="111"/>
      <c r="U2" s="111"/>
      <c r="V2" s="111"/>
      <c r="W2" s="111"/>
      <c r="X2" s="111"/>
      <c r="Y2" s="111"/>
      <c r="Z2" s="111"/>
    </row>
    <row r="3" spans="1:45" ht="15.75" x14ac:dyDescent="0.2">
      <c r="A3" s="115" t="s">
        <v>103</v>
      </c>
      <c r="B3" s="116"/>
      <c r="C3" s="116"/>
      <c r="D3" s="116"/>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M3" s="119"/>
    </row>
    <row r="4" spans="1:45" ht="31.5" x14ac:dyDescent="0.2">
      <c r="A4" s="120" t="s">
        <v>564</v>
      </c>
      <c r="B4" s="121"/>
      <c r="C4" s="121"/>
      <c r="D4" s="121"/>
      <c r="E4" s="121"/>
      <c r="F4" s="122"/>
      <c r="G4" s="121"/>
      <c r="H4" s="121"/>
      <c r="I4" s="121"/>
      <c r="J4" s="121"/>
      <c r="K4" s="121"/>
      <c r="L4" s="121"/>
      <c r="M4" s="123"/>
      <c r="N4" s="121"/>
      <c r="O4" s="121"/>
      <c r="P4" s="121" t="s">
        <v>16</v>
      </c>
      <c r="Q4" s="121"/>
      <c r="R4" s="121"/>
      <c r="S4" s="121"/>
      <c r="T4" s="121"/>
      <c r="U4" s="121"/>
      <c r="V4" s="121"/>
      <c r="W4" s="121"/>
      <c r="X4" s="121"/>
      <c r="Y4" s="121"/>
      <c r="Z4" s="124"/>
      <c r="AA4" s="124"/>
      <c r="AB4" s="124"/>
      <c r="AC4" s="124"/>
      <c r="AD4" s="124"/>
      <c r="AE4" s="124"/>
      <c r="AF4" s="124"/>
      <c r="AG4" s="124"/>
      <c r="AH4" s="124"/>
      <c r="AI4" s="125"/>
      <c r="AM4" s="119"/>
    </row>
    <row r="5" spans="1:45" x14ac:dyDescent="0.2">
      <c r="A5" s="126"/>
      <c r="B5" s="15">
        <f>'Datu ievade'!B13</f>
        <v>2016</v>
      </c>
      <c r="C5" s="15">
        <f t="shared" ref="C5:AH5" si="0">B5+1</f>
        <v>2017</v>
      </c>
      <c r="D5" s="15">
        <f t="shared" si="0"/>
        <v>2018</v>
      </c>
      <c r="E5" s="15">
        <f t="shared" si="0"/>
        <v>2019</v>
      </c>
      <c r="F5" s="14">
        <f t="shared" si="0"/>
        <v>2020</v>
      </c>
      <c r="G5" s="15">
        <f t="shared" si="0"/>
        <v>2021</v>
      </c>
      <c r="H5" s="15">
        <f t="shared" si="0"/>
        <v>2022</v>
      </c>
      <c r="I5" s="15">
        <f t="shared" si="0"/>
        <v>2023</v>
      </c>
      <c r="J5" s="15">
        <f t="shared" si="0"/>
        <v>2024</v>
      </c>
      <c r="K5" s="15">
        <f t="shared" si="0"/>
        <v>2025</v>
      </c>
      <c r="L5" s="15">
        <f t="shared" si="0"/>
        <v>2026</v>
      </c>
      <c r="M5" s="15">
        <f t="shared" si="0"/>
        <v>2027</v>
      </c>
      <c r="N5" s="15">
        <f t="shared" si="0"/>
        <v>2028</v>
      </c>
      <c r="O5" s="15">
        <f t="shared" si="0"/>
        <v>2029</v>
      </c>
      <c r="P5" s="15">
        <f t="shared" si="0"/>
        <v>2030</v>
      </c>
      <c r="Q5" s="15">
        <f t="shared" si="0"/>
        <v>2031</v>
      </c>
      <c r="R5" s="15">
        <f t="shared" si="0"/>
        <v>2032</v>
      </c>
      <c r="S5" s="15">
        <f t="shared" si="0"/>
        <v>2033</v>
      </c>
      <c r="T5" s="15">
        <f t="shared" si="0"/>
        <v>2034</v>
      </c>
      <c r="U5" s="15">
        <f t="shared" si="0"/>
        <v>2035</v>
      </c>
      <c r="V5" s="15">
        <f t="shared" si="0"/>
        <v>2036</v>
      </c>
      <c r="W5" s="15">
        <f t="shared" si="0"/>
        <v>2037</v>
      </c>
      <c r="X5" s="15">
        <f t="shared" si="0"/>
        <v>2038</v>
      </c>
      <c r="Y5" s="15">
        <f t="shared" si="0"/>
        <v>2039</v>
      </c>
      <c r="Z5" s="15">
        <f t="shared" si="0"/>
        <v>2040</v>
      </c>
      <c r="AA5" s="15">
        <f t="shared" si="0"/>
        <v>2041</v>
      </c>
      <c r="AB5" s="15">
        <f t="shared" si="0"/>
        <v>2042</v>
      </c>
      <c r="AC5" s="15">
        <f t="shared" si="0"/>
        <v>2043</v>
      </c>
      <c r="AD5" s="15">
        <f t="shared" si="0"/>
        <v>2044</v>
      </c>
      <c r="AE5" s="15">
        <f t="shared" si="0"/>
        <v>2045</v>
      </c>
      <c r="AF5" s="15">
        <f t="shared" si="0"/>
        <v>2046</v>
      </c>
      <c r="AG5" s="15">
        <f t="shared" si="0"/>
        <v>2047</v>
      </c>
      <c r="AH5" s="15">
        <f t="shared" si="0"/>
        <v>2048</v>
      </c>
      <c r="AI5" s="15">
        <f>AH5+1</f>
        <v>2049</v>
      </c>
      <c r="AJ5" s="15">
        <f>AI5+1</f>
        <v>2050</v>
      </c>
      <c r="AM5" s="119"/>
    </row>
    <row r="6" spans="1:45" x14ac:dyDescent="0.2">
      <c r="A6" s="127" t="s">
        <v>24</v>
      </c>
      <c r="B6" s="128"/>
      <c r="C6" s="129"/>
      <c r="D6" s="129"/>
      <c r="E6" s="129"/>
      <c r="F6" s="130"/>
      <c r="G6" s="129"/>
      <c r="H6" s="129"/>
      <c r="I6" s="129"/>
      <c r="J6" s="129"/>
      <c r="K6" s="129"/>
      <c r="L6" s="129"/>
      <c r="M6" s="131"/>
      <c r="N6" s="129"/>
      <c r="O6" s="129"/>
      <c r="P6" s="129"/>
      <c r="Q6" s="129"/>
      <c r="R6" s="129"/>
      <c r="S6" s="129"/>
      <c r="T6" s="129"/>
      <c r="U6" s="129"/>
      <c r="V6" s="129"/>
      <c r="W6" s="129"/>
      <c r="X6" s="129"/>
      <c r="Y6" s="129"/>
      <c r="Z6" s="129"/>
      <c r="AA6" s="129"/>
      <c r="AB6" s="129"/>
      <c r="AC6" s="129"/>
      <c r="AD6" s="129"/>
      <c r="AE6" s="129"/>
      <c r="AF6" s="129"/>
      <c r="AG6" s="129"/>
      <c r="AH6" s="129"/>
      <c r="AI6" s="129"/>
      <c r="AJ6" s="129"/>
      <c r="AM6" s="119"/>
    </row>
    <row r="7" spans="1:45" s="137" customFormat="1" ht="25.5" x14ac:dyDescent="0.2">
      <c r="A7" s="132" t="s">
        <v>252</v>
      </c>
      <c r="B7" s="133"/>
      <c r="C7" s="134"/>
      <c r="D7" s="134"/>
      <c r="E7" s="134"/>
      <c r="F7" s="135"/>
      <c r="G7" s="134"/>
      <c r="H7" s="134"/>
      <c r="I7" s="134"/>
      <c r="J7" s="136"/>
      <c r="K7" s="134"/>
      <c r="L7" s="136"/>
      <c r="M7" s="136"/>
      <c r="N7" s="134"/>
      <c r="O7" s="134"/>
      <c r="P7" s="134"/>
      <c r="Q7" s="134"/>
      <c r="R7" s="134"/>
      <c r="S7" s="134"/>
      <c r="T7" s="134"/>
      <c r="U7" s="134"/>
      <c r="V7" s="134"/>
      <c r="W7" s="134"/>
      <c r="X7" s="134"/>
      <c r="Y7" s="134"/>
      <c r="Z7" s="134"/>
      <c r="AA7" s="134"/>
      <c r="AB7" s="134"/>
      <c r="AC7" s="134"/>
      <c r="AD7" s="134"/>
      <c r="AE7" s="134"/>
      <c r="AF7" s="134"/>
      <c r="AG7" s="134"/>
      <c r="AH7" s="134"/>
      <c r="AI7" s="134"/>
      <c r="AJ7" s="134"/>
      <c r="AM7" s="119"/>
    </row>
    <row r="8" spans="1:45" x14ac:dyDescent="0.2">
      <c r="A8" s="138" t="s">
        <v>8</v>
      </c>
      <c r="B8" s="624">
        <f>'Datu ievade'!B20-'Datu ievade'!B31</f>
        <v>0</v>
      </c>
      <c r="C8" s="625">
        <f t="shared" ref="C8:AH8" si="1">IF(B8&lt;B19,0,B8-B19)</f>
        <v>0</v>
      </c>
      <c r="D8" s="625">
        <f t="shared" si="1"/>
        <v>0</v>
      </c>
      <c r="E8" s="625">
        <f t="shared" si="1"/>
        <v>0</v>
      </c>
      <c r="F8" s="625">
        <f t="shared" si="1"/>
        <v>0</v>
      </c>
      <c r="G8" s="625">
        <f t="shared" si="1"/>
        <v>0</v>
      </c>
      <c r="H8" s="625">
        <f t="shared" si="1"/>
        <v>0</v>
      </c>
      <c r="I8" s="625">
        <f t="shared" si="1"/>
        <v>0</v>
      </c>
      <c r="J8" s="625">
        <f t="shared" si="1"/>
        <v>0</v>
      </c>
      <c r="K8" s="625">
        <f t="shared" si="1"/>
        <v>0</v>
      </c>
      <c r="L8" s="625">
        <f t="shared" si="1"/>
        <v>0</v>
      </c>
      <c r="M8" s="625">
        <f t="shared" si="1"/>
        <v>0</v>
      </c>
      <c r="N8" s="625">
        <f t="shared" si="1"/>
        <v>0</v>
      </c>
      <c r="O8" s="625">
        <f t="shared" si="1"/>
        <v>0</v>
      </c>
      <c r="P8" s="625">
        <f t="shared" si="1"/>
        <v>0</v>
      </c>
      <c r="Q8" s="625">
        <f t="shared" si="1"/>
        <v>0</v>
      </c>
      <c r="R8" s="625">
        <f t="shared" si="1"/>
        <v>0</v>
      </c>
      <c r="S8" s="625">
        <f t="shared" si="1"/>
        <v>0</v>
      </c>
      <c r="T8" s="625">
        <f t="shared" si="1"/>
        <v>0</v>
      </c>
      <c r="U8" s="625">
        <f t="shared" si="1"/>
        <v>0</v>
      </c>
      <c r="V8" s="625">
        <f t="shared" si="1"/>
        <v>0</v>
      </c>
      <c r="W8" s="625">
        <f t="shared" si="1"/>
        <v>0</v>
      </c>
      <c r="X8" s="625">
        <f t="shared" si="1"/>
        <v>0</v>
      </c>
      <c r="Y8" s="625">
        <f t="shared" si="1"/>
        <v>0</v>
      </c>
      <c r="Z8" s="625">
        <f t="shared" si="1"/>
        <v>0</v>
      </c>
      <c r="AA8" s="625">
        <f t="shared" si="1"/>
        <v>0</v>
      </c>
      <c r="AB8" s="625">
        <f t="shared" si="1"/>
        <v>0</v>
      </c>
      <c r="AC8" s="625">
        <f t="shared" si="1"/>
        <v>0</v>
      </c>
      <c r="AD8" s="625">
        <f t="shared" si="1"/>
        <v>0</v>
      </c>
      <c r="AE8" s="625">
        <f t="shared" si="1"/>
        <v>0</v>
      </c>
      <c r="AF8" s="625">
        <f t="shared" si="1"/>
        <v>0</v>
      </c>
      <c r="AG8" s="625">
        <f t="shared" si="1"/>
        <v>0</v>
      </c>
      <c r="AH8" s="625">
        <f t="shared" si="1"/>
        <v>0</v>
      </c>
      <c r="AI8" s="625">
        <f t="shared" ref="AI8:AJ11" si="2">IF(AH8&lt;AH19,0,AH8-AH19)</f>
        <v>0</v>
      </c>
      <c r="AJ8" s="625">
        <f t="shared" si="2"/>
        <v>0</v>
      </c>
      <c r="AM8" s="119"/>
      <c r="AO8" s="139"/>
      <c r="AQ8" s="139"/>
      <c r="AS8" s="139"/>
    </row>
    <row r="9" spans="1:45" x14ac:dyDescent="0.2">
      <c r="A9" s="138" t="s">
        <v>9</v>
      </c>
      <c r="B9" s="624">
        <f>'Datu ievade'!B21-'Datu ievade'!B32</f>
        <v>0</v>
      </c>
      <c r="C9" s="625">
        <f t="shared" ref="C9:AH9" si="3">IF(B9&lt;B20,0,B9-B20)</f>
        <v>0</v>
      </c>
      <c r="D9" s="625">
        <f t="shared" si="3"/>
        <v>0</v>
      </c>
      <c r="E9" s="625">
        <f t="shared" si="3"/>
        <v>0</v>
      </c>
      <c r="F9" s="625">
        <f t="shared" si="3"/>
        <v>0</v>
      </c>
      <c r="G9" s="625">
        <f t="shared" si="3"/>
        <v>0</v>
      </c>
      <c r="H9" s="625">
        <f t="shared" si="3"/>
        <v>0</v>
      </c>
      <c r="I9" s="625">
        <f t="shared" si="3"/>
        <v>0</v>
      </c>
      <c r="J9" s="625">
        <f t="shared" si="3"/>
        <v>0</v>
      </c>
      <c r="K9" s="625">
        <f t="shared" si="3"/>
        <v>0</v>
      </c>
      <c r="L9" s="625">
        <f t="shared" si="3"/>
        <v>0</v>
      </c>
      <c r="M9" s="625">
        <f t="shared" si="3"/>
        <v>0</v>
      </c>
      <c r="N9" s="625">
        <f t="shared" si="3"/>
        <v>0</v>
      </c>
      <c r="O9" s="625">
        <f t="shared" si="3"/>
        <v>0</v>
      </c>
      <c r="P9" s="625">
        <f t="shared" si="3"/>
        <v>0</v>
      </c>
      <c r="Q9" s="625">
        <f t="shared" si="3"/>
        <v>0</v>
      </c>
      <c r="R9" s="625">
        <f t="shared" si="3"/>
        <v>0</v>
      </c>
      <c r="S9" s="625">
        <f t="shared" si="3"/>
        <v>0</v>
      </c>
      <c r="T9" s="625">
        <f t="shared" si="3"/>
        <v>0</v>
      </c>
      <c r="U9" s="625">
        <f t="shared" si="3"/>
        <v>0</v>
      </c>
      <c r="V9" s="625">
        <f t="shared" si="3"/>
        <v>0</v>
      </c>
      <c r="W9" s="625">
        <f t="shared" si="3"/>
        <v>0</v>
      </c>
      <c r="X9" s="625">
        <f t="shared" si="3"/>
        <v>0</v>
      </c>
      <c r="Y9" s="625">
        <f t="shared" si="3"/>
        <v>0</v>
      </c>
      <c r="Z9" s="625">
        <f t="shared" si="3"/>
        <v>0</v>
      </c>
      <c r="AA9" s="625">
        <f t="shared" si="3"/>
        <v>0</v>
      </c>
      <c r="AB9" s="625">
        <f t="shared" si="3"/>
        <v>0</v>
      </c>
      <c r="AC9" s="625">
        <f t="shared" si="3"/>
        <v>0</v>
      </c>
      <c r="AD9" s="625">
        <f t="shared" si="3"/>
        <v>0</v>
      </c>
      <c r="AE9" s="625">
        <f t="shared" si="3"/>
        <v>0</v>
      </c>
      <c r="AF9" s="625">
        <f t="shared" si="3"/>
        <v>0</v>
      </c>
      <c r="AG9" s="625">
        <f t="shared" si="3"/>
        <v>0</v>
      </c>
      <c r="AH9" s="625">
        <f t="shared" si="3"/>
        <v>0</v>
      </c>
      <c r="AI9" s="625">
        <f t="shared" si="2"/>
        <v>0</v>
      </c>
      <c r="AJ9" s="625">
        <f t="shared" si="2"/>
        <v>0</v>
      </c>
      <c r="AM9" s="119"/>
      <c r="AO9" s="139"/>
      <c r="AQ9" s="139"/>
      <c r="AS9" s="139"/>
    </row>
    <row r="10" spans="1:45" x14ac:dyDescent="0.2">
      <c r="A10" s="138" t="s">
        <v>10</v>
      </c>
      <c r="B10" s="624">
        <f>'Datu ievade'!B22-'Datu ievade'!B33</f>
        <v>0</v>
      </c>
      <c r="C10" s="625">
        <f t="shared" ref="C10:AH10" si="4">IF(B10&lt;B21,0,B10-B21)</f>
        <v>0</v>
      </c>
      <c r="D10" s="625">
        <f t="shared" si="4"/>
        <v>0</v>
      </c>
      <c r="E10" s="625">
        <f t="shared" si="4"/>
        <v>0</v>
      </c>
      <c r="F10" s="625">
        <f t="shared" si="4"/>
        <v>0</v>
      </c>
      <c r="G10" s="625">
        <f t="shared" si="4"/>
        <v>0</v>
      </c>
      <c r="H10" s="625">
        <f t="shared" si="4"/>
        <v>0</v>
      </c>
      <c r="I10" s="625">
        <f t="shared" si="4"/>
        <v>0</v>
      </c>
      <c r="J10" s="625">
        <f t="shared" si="4"/>
        <v>0</v>
      </c>
      <c r="K10" s="625">
        <f t="shared" si="4"/>
        <v>0</v>
      </c>
      <c r="L10" s="625">
        <f t="shared" si="4"/>
        <v>0</v>
      </c>
      <c r="M10" s="625">
        <f t="shared" si="4"/>
        <v>0</v>
      </c>
      <c r="N10" s="625">
        <f t="shared" si="4"/>
        <v>0</v>
      </c>
      <c r="O10" s="625">
        <f t="shared" si="4"/>
        <v>0</v>
      </c>
      <c r="P10" s="625">
        <f t="shared" si="4"/>
        <v>0</v>
      </c>
      <c r="Q10" s="625">
        <f t="shared" si="4"/>
        <v>0</v>
      </c>
      <c r="R10" s="625">
        <f t="shared" si="4"/>
        <v>0</v>
      </c>
      <c r="S10" s="625">
        <f t="shared" si="4"/>
        <v>0</v>
      </c>
      <c r="T10" s="625">
        <f t="shared" si="4"/>
        <v>0</v>
      </c>
      <c r="U10" s="625">
        <f t="shared" si="4"/>
        <v>0</v>
      </c>
      <c r="V10" s="625">
        <f t="shared" si="4"/>
        <v>0</v>
      </c>
      <c r="W10" s="625">
        <f t="shared" si="4"/>
        <v>0</v>
      </c>
      <c r="X10" s="625">
        <f t="shared" si="4"/>
        <v>0</v>
      </c>
      <c r="Y10" s="625">
        <f t="shared" si="4"/>
        <v>0</v>
      </c>
      <c r="Z10" s="625">
        <f t="shared" si="4"/>
        <v>0</v>
      </c>
      <c r="AA10" s="625">
        <f t="shared" si="4"/>
        <v>0</v>
      </c>
      <c r="AB10" s="625">
        <f t="shared" si="4"/>
        <v>0</v>
      </c>
      <c r="AC10" s="625">
        <f t="shared" si="4"/>
        <v>0</v>
      </c>
      <c r="AD10" s="625">
        <f t="shared" si="4"/>
        <v>0</v>
      </c>
      <c r="AE10" s="625">
        <f t="shared" si="4"/>
        <v>0</v>
      </c>
      <c r="AF10" s="625">
        <f t="shared" si="4"/>
        <v>0</v>
      </c>
      <c r="AG10" s="625">
        <f t="shared" si="4"/>
        <v>0</v>
      </c>
      <c r="AH10" s="625">
        <f t="shared" si="4"/>
        <v>0</v>
      </c>
      <c r="AI10" s="625">
        <f t="shared" si="2"/>
        <v>0</v>
      </c>
      <c r="AJ10" s="625">
        <f t="shared" si="2"/>
        <v>0</v>
      </c>
      <c r="AM10" s="119"/>
      <c r="AO10" s="139"/>
      <c r="AQ10" s="139"/>
      <c r="AS10" s="139"/>
    </row>
    <row r="11" spans="1:45" x14ac:dyDescent="0.2">
      <c r="A11" s="138" t="s">
        <v>25</v>
      </c>
      <c r="B11" s="624">
        <f>'Datu ievade'!B23-'Datu ievade'!B34</f>
        <v>0</v>
      </c>
      <c r="C11" s="625">
        <f t="shared" ref="C11:AH11" si="5">IF(B11&lt;B22,0,B11-B22)</f>
        <v>0</v>
      </c>
      <c r="D11" s="625">
        <f t="shared" si="5"/>
        <v>0</v>
      </c>
      <c r="E11" s="625">
        <f t="shared" si="5"/>
        <v>0</v>
      </c>
      <c r="F11" s="625">
        <f t="shared" si="5"/>
        <v>0</v>
      </c>
      <c r="G11" s="625">
        <f t="shared" si="5"/>
        <v>0</v>
      </c>
      <c r="H11" s="625">
        <f t="shared" si="5"/>
        <v>0</v>
      </c>
      <c r="I11" s="625">
        <f t="shared" si="5"/>
        <v>0</v>
      </c>
      <c r="J11" s="625">
        <f t="shared" si="5"/>
        <v>0</v>
      </c>
      <c r="K11" s="625">
        <f t="shared" si="5"/>
        <v>0</v>
      </c>
      <c r="L11" s="625">
        <f t="shared" si="5"/>
        <v>0</v>
      </c>
      <c r="M11" s="625">
        <f t="shared" si="5"/>
        <v>0</v>
      </c>
      <c r="N11" s="625">
        <f t="shared" si="5"/>
        <v>0</v>
      </c>
      <c r="O11" s="625">
        <f t="shared" si="5"/>
        <v>0</v>
      </c>
      <c r="P11" s="625">
        <f t="shared" si="5"/>
        <v>0</v>
      </c>
      <c r="Q11" s="625">
        <f t="shared" si="5"/>
        <v>0</v>
      </c>
      <c r="R11" s="625">
        <f t="shared" si="5"/>
        <v>0</v>
      </c>
      <c r="S11" s="625">
        <f t="shared" si="5"/>
        <v>0</v>
      </c>
      <c r="T11" s="625">
        <f t="shared" si="5"/>
        <v>0</v>
      </c>
      <c r="U11" s="625">
        <f t="shared" si="5"/>
        <v>0</v>
      </c>
      <c r="V11" s="625">
        <f t="shared" si="5"/>
        <v>0</v>
      </c>
      <c r="W11" s="625">
        <f t="shared" si="5"/>
        <v>0</v>
      </c>
      <c r="X11" s="625">
        <f t="shared" si="5"/>
        <v>0</v>
      </c>
      <c r="Y11" s="625">
        <f t="shared" si="5"/>
        <v>0</v>
      </c>
      <c r="Z11" s="625">
        <f t="shared" si="5"/>
        <v>0</v>
      </c>
      <c r="AA11" s="625">
        <f t="shared" si="5"/>
        <v>0</v>
      </c>
      <c r="AB11" s="625">
        <f t="shared" si="5"/>
        <v>0</v>
      </c>
      <c r="AC11" s="625">
        <f t="shared" si="5"/>
        <v>0</v>
      </c>
      <c r="AD11" s="625">
        <f t="shared" si="5"/>
        <v>0</v>
      </c>
      <c r="AE11" s="625">
        <f t="shared" si="5"/>
        <v>0</v>
      </c>
      <c r="AF11" s="625">
        <f t="shared" si="5"/>
        <v>0</v>
      </c>
      <c r="AG11" s="625">
        <f t="shared" si="5"/>
        <v>0</v>
      </c>
      <c r="AH11" s="625">
        <f t="shared" si="5"/>
        <v>0</v>
      </c>
      <c r="AI11" s="625">
        <f t="shared" si="2"/>
        <v>0</v>
      </c>
      <c r="AJ11" s="625">
        <f t="shared" si="2"/>
        <v>0</v>
      </c>
      <c r="AM11" s="119"/>
      <c r="AO11" s="139"/>
      <c r="AQ11" s="139"/>
      <c r="AS11" s="139"/>
    </row>
    <row r="12" spans="1:45" s="137" customFormat="1" ht="25.5" x14ac:dyDescent="0.2">
      <c r="A12" s="132" t="s">
        <v>253</v>
      </c>
      <c r="B12" s="626"/>
      <c r="C12" s="627"/>
      <c r="D12" s="627"/>
      <c r="E12" s="627"/>
      <c r="F12" s="628"/>
      <c r="G12" s="627"/>
      <c r="H12" s="627"/>
      <c r="I12" s="627"/>
      <c r="J12" s="627"/>
      <c r="K12" s="627"/>
      <c r="L12" s="627"/>
      <c r="M12" s="627"/>
      <c r="N12" s="627"/>
      <c r="O12" s="627"/>
      <c r="P12" s="627"/>
      <c r="Q12" s="627"/>
      <c r="R12" s="627"/>
      <c r="S12" s="627"/>
      <c r="T12" s="627"/>
      <c r="U12" s="627"/>
      <c r="V12" s="627"/>
      <c r="W12" s="627"/>
      <c r="X12" s="627"/>
      <c r="Y12" s="627"/>
      <c r="Z12" s="627"/>
      <c r="AA12" s="627"/>
      <c r="AB12" s="627"/>
      <c r="AC12" s="627"/>
      <c r="AD12" s="627"/>
      <c r="AE12" s="627"/>
      <c r="AF12" s="627"/>
      <c r="AG12" s="627"/>
      <c r="AH12" s="627"/>
      <c r="AI12" s="627"/>
      <c r="AJ12" s="627"/>
      <c r="AM12" s="119"/>
      <c r="AO12" s="139"/>
      <c r="AP12" s="118"/>
      <c r="AQ12" s="139"/>
      <c r="AR12" s="118"/>
      <c r="AS12" s="139"/>
    </row>
    <row r="13" spans="1:45" x14ac:dyDescent="0.2">
      <c r="A13" s="126" t="s">
        <v>8</v>
      </c>
      <c r="B13" s="624">
        <f>'Datu ievade'!B25-'Datu ievade'!B36</f>
        <v>0</v>
      </c>
      <c r="C13" s="625">
        <f t="shared" ref="C13:AH13" si="6">IF(B13&lt;B24,0,B13-B24)</f>
        <v>0</v>
      </c>
      <c r="D13" s="625">
        <f t="shared" si="6"/>
        <v>0</v>
      </c>
      <c r="E13" s="625">
        <f t="shared" si="6"/>
        <v>0</v>
      </c>
      <c r="F13" s="625">
        <f t="shared" si="6"/>
        <v>0</v>
      </c>
      <c r="G13" s="625">
        <f t="shared" si="6"/>
        <v>0</v>
      </c>
      <c r="H13" s="625">
        <f t="shared" si="6"/>
        <v>0</v>
      </c>
      <c r="I13" s="625">
        <f t="shared" si="6"/>
        <v>0</v>
      </c>
      <c r="J13" s="625">
        <f t="shared" si="6"/>
        <v>0</v>
      </c>
      <c r="K13" s="625">
        <f t="shared" si="6"/>
        <v>0</v>
      </c>
      <c r="L13" s="625">
        <f t="shared" si="6"/>
        <v>0</v>
      </c>
      <c r="M13" s="625">
        <f t="shared" si="6"/>
        <v>0</v>
      </c>
      <c r="N13" s="625">
        <f t="shared" si="6"/>
        <v>0</v>
      </c>
      <c r="O13" s="625">
        <f t="shared" si="6"/>
        <v>0</v>
      </c>
      <c r="P13" s="625">
        <f t="shared" si="6"/>
        <v>0</v>
      </c>
      <c r="Q13" s="625">
        <f t="shared" si="6"/>
        <v>0</v>
      </c>
      <c r="R13" s="625">
        <f t="shared" si="6"/>
        <v>0</v>
      </c>
      <c r="S13" s="625">
        <f t="shared" si="6"/>
        <v>0</v>
      </c>
      <c r="T13" s="625">
        <f t="shared" si="6"/>
        <v>0</v>
      </c>
      <c r="U13" s="625">
        <f t="shared" si="6"/>
        <v>0</v>
      </c>
      <c r="V13" s="625">
        <f t="shared" si="6"/>
        <v>0</v>
      </c>
      <c r="W13" s="625">
        <f t="shared" si="6"/>
        <v>0</v>
      </c>
      <c r="X13" s="625">
        <f t="shared" si="6"/>
        <v>0</v>
      </c>
      <c r="Y13" s="625">
        <f t="shared" si="6"/>
        <v>0</v>
      </c>
      <c r="Z13" s="625">
        <f t="shared" si="6"/>
        <v>0</v>
      </c>
      <c r="AA13" s="625">
        <f t="shared" si="6"/>
        <v>0</v>
      </c>
      <c r="AB13" s="625">
        <f t="shared" si="6"/>
        <v>0</v>
      </c>
      <c r="AC13" s="625">
        <f t="shared" si="6"/>
        <v>0</v>
      </c>
      <c r="AD13" s="625">
        <f t="shared" si="6"/>
        <v>0</v>
      </c>
      <c r="AE13" s="625">
        <f t="shared" si="6"/>
        <v>0</v>
      </c>
      <c r="AF13" s="625">
        <f t="shared" si="6"/>
        <v>0</v>
      </c>
      <c r="AG13" s="625">
        <f t="shared" si="6"/>
        <v>0</v>
      </c>
      <c r="AH13" s="625">
        <f t="shared" si="6"/>
        <v>0</v>
      </c>
      <c r="AI13" s="625">
        <f t="shared" ref="AI13:AJ16" si="7">IF(AH13&lt;AH24,0,AH13-AH24)</f>
        <v>0</v>
      </c>
      <c r="AJ13" s="625">
        <f t="shared" si="7"/>
        <v>0</v>
      </c>
      <c r="AM13" s="119"/>
      <c r="AO13" s="139"/>
      <c r="AQ13" s="139"/>
      <c r="AS13" s="139"/>
    </row>
    <row r="14" spans="1:45" x14ac:dyDescent="0.2">
      <c r="A14" s="126" t="s">
        <v>9</v>
      </c>
      <c r="B14" s="624">
        <f>'Datu ievade'!B26-'Datu ievade'!B37</f>
        <v>0</v>
      </c>
      <c r="C14" s="625">
        <f t="shared" ref="C14:AH14" si="8">IF(B14&lt;B25,0,B14-B25)</f>
        <v>0</v>
      </c>
      <c r="D14" s="625">
        <f t="shared" si="8"/>
        <v>0</v>
      </c>
      <c r="E14" s="625">
        <f t="shared" si="8"/>
        <v>0</v>
      </c>
      <c r="F14" s="625">
        <f t="shared" si="8"/>
        <v>0</v>
      </c>
      <c r="G14" s="625">
        <f t="shared" si="8"/>
        <v>0</v>
      </c>
      <c r="H14" s="625">
        <f t="shared" si="8"/>
        <v>0</v>
      </c>
      <c r="I14" s="625">
        <f t="shared" si="8"/>
        <v>0</v>
      </c>
      <c r="J14" s="625">
        <f t="shared" si="8"/>
        <v>0</v>
      </c>
      <c r="K14" s="625">
        <f t="shared" si="8"/>
        <v>0</v>
      </c>
      <c r="L14" s="625">
        <f t="shared" si="8"/>
        <v>0</v>
      </c>
      <c r="M14" s="625">
        <f t="shared" si="8"/>
        <v>0</v>
      </c>
      <c r="N14" s="625">
        <f t="shared" si="8"/>
        <v>0</v>
      </c>
      <c r="O14" s="625">
        <f t="shared" si="8"/>
        <v>0</v>
      </c>
      <c r="P14" s="625">
        <f t="shared" si="8"/>
        <v>0</v>
      </c>
      <c r="Q14" s="625">
        <f t="shared" si="8"/>
        <v>0</v>
      </c>
      <c r="R14" s="625">
        <f t="shared" si="8"/>
        <v>0</v>
      </c>
      <c r="S14" s="625">
        <f t="shared" si="8"/>
        <v>0</v>
      </c>
      <c r="T14" s="625">
        <f t="shared" si="8"/>
        <v>0</v>
      </c>
      <c r="U14" s="625">
        <f t="shared" si="8"/>
        <v>0</v>
      </c>
      <c r="V14" s="625">
        <f t="shared" si="8"/>
        <v>0</v>
      </c>
      <c r="W14" s="625">
        <f t="shared" si="8"/>
        <v>0</v>
      </c>
      <c r="X14" s="625">
        <f t="shared" si="8"/>
        <v>0</v>
      </c>
      <c r="Y14" s="625">
        <f t="shared" si="8"/>
        <v>0</v>
      </c>
      <c r="Z14" s="625">
        <f t="shared" si="8"/>
        <v>0</v>
      </c>
      <c r="AA14" s="625">
        <f t="shared" si="8"/>
        <v>0</v>
      </c>
      <c r="AB14" s="625">
        <f t="shared" si="8"/>
        <v>0</v>
      </c>
      <c r="AC14" s="625">
        <f t="shared" si="8"/>
        <v>0</v>
      </c>
      <c r="AD14" s="625">
        <f t="shared" si="8"/>
        <v>0</v>
      </c>
      <c r="AE14" s="625">
        <f t="shared" si="8"/>
        <v>0</v>
      </c>
      <c r="AF14" s="625">
        <f t="shared" si="8"/>
        <v>0</v>
      </c>
      <c r="AG14" s="625">
        <f t="shared" si="8"/>
        <v>0</v>
      </c>
      <c r="AH14" s="625">
        <f t="shared" si="8"/>
        <v>0</v>
      </c>
      <c r="AI14" s="625">
        <f t="shared" si="7"/>
        <v>0</v>
      </c>
      <c r="AJ14" s="625">
        <f t="shared" si="7"/>
        <v>0</v>
      </c>
      <c r="AM14" s="119"/>
      <c r="AO14" s="139"/>
      <c r="AQ14" s="139"/>
      <c r="AS14" s="139"/>
    </row>
    <row r="15" spans="1:45" x14ac:dyDescent="0.2">
      <c r="A15" s="126" t="s">
        <v>10</v>
      </c>
      <c r="B15" s="624">
        <f>'Datu ievade'!B27-'Datu ievade'!B38</f>
        <v>0</v>
      </c>
      <c r="C15" s="625">
        <f t="shared" ref="C15:AH15" si="9">IF(B15&lt;B26,0,B15-B26)</f>
        <v>0</v>
      </c>
      <c r="D15" s="625">
        <f t="shared" si="9"/>
        <v>0</v>
      </c>
      <c r="E15" s="625">
        <f t="shared" si="9"/>
        <v>0</v>
      </c>
      <c r="F15" s="625">
        <f t="shared" si="9"/>
        <v>0</v>
      </c>
      <c r="G15" s="625">
        <f t="shared" si="9"/>
        <v>0</v>
      </c>
      <c r="H15" s="625">
        <f t="shared" si="9"/>
        <v>0</v>
      </c>
      <c r="I15" s="625">
        <f t="shared" si="9"/>
        <v>0</v>
      </c>
      <c r="J15" s="625">
        <f t="shared" si="9"/>
        <v>0</v>
      </c>
      <c r="K15" s="625">
        <f t="shared" si="9"/>
        <v>0</v>
      </c>
      <c r="L15" s="625">
        <f t="shared" si="9"/>
        <v>0</v>
      </c>
      <c r="M15" s="625">
        <f t="shared" si="9"/>
        <v>0</v>
      </c>
      <c r="N15" s="625">
        <f t="shared" si="9"/>
        <v>0</v>
      </c>
      <c r="O15" s="625">
        <f t="shared" si="9"/>
        <v>0</v>
      </c>
      <c r="P15" s="625">
        <f t="shared" si="9"/>
        <v>0</v>
      </c>
      <c r="Q15" s="625">
        <f t="shared" si="9"/>
        <v>0</v>
      </c>
      <c r="R15" s="625">
        <f t="shared" si="9"/>
        <v>0</v>
      </c>
      <c r="S15" s="625">
        <f t="shared" si="9"/>
        <v>0</v>
      </c>
      <c r="T15" s="625">
        <f t="shared" si="9"/>
        <v>0</v>
      </c>
      <c r="U15" s="625">
        <f t="shared" si="9"/>
        <v>0</v>
      </c>
      <c r="V15" s="625">
        <f t="shared" si="9"/>
        <v>0</v>
      </c>
      <c r="W15" s="625">
        <f t="shared" si="9"/>
        <v>0</v>
      </c>
      <c r="X15" s="625">
        <f t="shared" si="9"/>
        <v>0</v>
      </c>
      <c r="Y15" s="625">
        <f t="shared" si="9"/>
        <v>0</v>
      </c>
      <c r="Z15" s="625">
        <f t="shared" si="9"/>
        <v>0</v>
      </c>
      <c r="AA15" s="625">
        <f t="shared" si="9"/>
        <v>0</v>
      </c>
      <c r="AB15" s="625">
        <f t="shared" si="9"/>
        <v>0</v>
      </c>
      <c r="AC15" s="625">
        <f t="shared" si="9"/>
        <v>0</v>
      </c>
      <c r="AD15" s="625">
        <f t="shared" si="9"/>
        <v>0</v>
      </c>
      <c r="AE15" s="625">
        <f t="shared" si="9"/>
        <v>0</v>
      </c>
      <c r="AF15" s="625">
        <f t="shared" si="9"/>
        <v>0</v>
      </c>
      <c r="AG15" s="625">
        <f t="shared" si="9"/>
        <v>0</v>
      </c>
      <c r="AH15" s="625">
        <f t="shared" si="9"/>
        <v>0</v>
      </c>
      <c r="AI15" s="625">
        <f t="shared" si="7"/>
        <v>0</v>
      </c>
      <c r="AJ15" s="625">
        <f t="shared" si="7"/>
        <v>0</v>
      </c>
      <c r="AM15" s="119"/>
      <c r="AO15" s="139"/>
      <c r="AQ15" s="139"/>
      <c r="AS15" s="139"/>
    </row>
    <row r="16" spans="1:45" x14ac:dyDescent="0.2">
      <c r="A16" s="126" t="s">
        <v>25</v>
      </c>
      <c r="B16" s="624">
        <f>'Datu ievade'!B28-'Datu ievade'!B39</f>
        <v>0</v>
      </c>
      <c r="C16" s="625">
        <f t="shared" ref="C16:AH16" si="10">IF(B16&lt;B27,0,B16-B27)</f>
        <v>0</v>
      </c>
      <c r="D16" s="625">
        <f t="shared" si="10"/>
        <v>0</v>
      </c>
      <c r="E16" s="625">
        <f t="shared" si="10"/>
        <v>0</v>
      </c>
      <c r="F16" s="625">
        <f t="shared" si="10"/>
        <v>0</v>
      </c>
      <c r="G16" s="625">
        <f t="shared" si="10"/>
        <v>0</v>
      </c>
      <c r="H16" s="625">
        <f t="shared" si="10"/>
        <v>0</v>
      </c>
      <c r="I16" s="625">
        <f t="shared" si="10"/>
        <v>0</v>
      </c>
      <c r="J16" s="625">
        <f t="shared" si="10"/>
        <v>0</v>
      </c>
      <c r="K16" s="625">
        <f t="shared" si="10"/>
        <v>0</v>
      </c>
      <c r="L16" s="625">
        <f t="shared" si="10"/>
        <v>0</v>
      </c>
      <c r="M16" s="625">
        <f t="shared" si="10"/>
        <v>0</v>
      </c>
      <c r="N16" s="625">
        <f t="shared" si="10"/>
        <v>0</v>
      </c>
      <c r="O16" s="625">
        <f t="shared" si="10"/>
        <v>0</v>
      </c>
      <c r="P16" s="625">
        <f t="shared" si="10"/>
        <v>0</v>
      </c>
      <c r="Q16" s="625">
        <f t="shared" si="10"/>
        <v>0</v>
      </c>
      <c r="R16" s="625">
        <f t="shared" si="10"/>
        <v>0</v>
      </c>
      <c r="S16" s="625">
        <f t="shared" si="10"/>
        <v>0</v>
      </c>
      <c r="T16" s="625">
        <f t="shared" si="10"/>
        <v>0</v>
      </c>
      <c r="U16" s="625">
        <f t="shared" si="10"/>
        <v>0</v>
      </c>
      <c r="V16" s="625">
        <f t="shared" si="10"/>
        <v>0</v>
      </c>
      <c r="W16" s="625">
        <f t="shared" si="10"/>
        <v>0</v>
      </c>
      <c r="X16" s="625">
        <f t="shared" si="10"/>
        <v>0</v>
      </c>
      <c r="Y16" s="625">
        <f t="shared" si="10"/>
        <v>0</v>
      </c>
      <c r="Z16" s="625">
        <f t="shared" si="10"/>
        <v>0</v>
      </c>
      <c r="AA16" s="625">
        <f t="shared" si="10"/>
        <v>0</v>
      </c>
      <c r="AB16" s="625">
        <f t="shared" si="10"/>
        <v>0</v>
      </c>
      <c r="AC16" s="625">
        <f t="shared" si="10"/>
        <v>0</v>
      </c>
      <c r="AD16" s="625">
        <f t="shared" si="10"/>
        <v>0</v>
      </c>
      <c r="AE16" s="625">
        <f t="shared" si="10"/>
        <v>0</v>
      </c>
      <c r="AF16" s="625">
        <f t="shared" si="10"/>
        <v>0</v>
      </c>
      <c r="AG16" s="625">
        <f t="shared" si="10"/>
        <v>0</v>
      </c>
      <c r="AH16" s="625">
        <f t="shared" si="10"/>
        <v>0</v>
      </c>
      <c r="AI16" s="625">
        <f t="shared" si="7"/>
        <v>0</v>
      </c>
      <c r="AJ16" s="625">
        <f t="shared" si="7"/>
        <v>0</v>
      </c>
      <c r="AM16" s="119"/>
      <c r="AO16" s="139"/>
      <c r="AQ16" s="139"/>
      <c r="AS16" s="139"/>
    </row>
    <row r="17" spans="1:47" x14ac:dyDescent="0.2">
      <c r="A17" s="140" t="s">
        <v>26</v>
      </c>
      <c r="B17" s="629">
        <f t="shared" ref="B17:AH17" si="11">SUM(B8:B16)</f>
        <v>0</v>
      </c>
      <c r="C17" s="629">
        <f t="shared" si="11"/>
        <v>0</v>
      </c>
      <c r="D17" s="629">
        <f t="shared" si="11"/>
        <v>0</v>
      </c>
      <c r="E17" s="629">
        <f t="shared" si="11"/>
        <v>0</v>
      </c>
      <c r="F17" s="630">
        <f t="shared" si="11"/>
        <v>0</v>
      </c>
      <c r="G17" s="629">
        <f t="shared" si="11"/>
        <v>0</v>
      </c>
      <c r="H17" s="629">
        <f t="shared" si="11"/>
        <v>0</v>
      </c>
      <c r="I17" s="629">
        <f t="shared" si="11"/>
        <v>0</v>
      </c>
      <c r="J17" s="629">
        <f t="shared" si="11"/>
        <v>0</v>
      </c>
      <c r="K17" s="629">
        <f t="shared" si="11"/>
        <v>0</v>
      </c>
      <c r="L17" s="629">
        <f t="shared" si="11"/>
        <v>0</v>
      </c>
      <c r="M17" s="629">
        <f t="shared" si="11"/>
        <v>0</v>
      </c>
      <c r="N17" s="629">
        <f t="shared" si="11"/>
        <v>0</v>
      </c>
      <c r="O17" s="629">
        <f t="shared" si="11"/>
        <v>0</v>
      </c>
      <c r="P17" s="629">
        <f t="shared" si="11"/>
        <v>0</v>
      </c>
      <c r="Q17" s="629">
        <f t="shared" si="11"/>
        <v>0</v>
      </c>
      <c r="R17" s="629">
        <f t="shared" si="11"/>
        <v>0</v>
      </c>
      <c r="S17" s="629">
        <f t="shared" si="11"/>
        <v>0</v>
      </c>
      <c r="T17" s="629">
        <f t="shared" si="11"/>
        <v>0</v>
      </c>
      <c r="U17" s="629">
        <f t="shared" si="11"/>
        <v>0</v>
      </c>
      <c r="V17" s="629">
        <f t="shared" si="11"/>
        <v>0</v>
      </c>
      <c r="W17" s="629">
        <f t="shared" si="11"/>
        <v>0</v>
      </c>
      <c r="X17" s="629">
        <f t="shared" si="11"/>
        <v>0</v>
      </c>
      <c r="Y17" s="629">
        <f t="shared" si="11"/>
        <v>0</v>
      </c>
      <c r="Z17" s="629">
        <f t="shared" si="11"/>
        <v>0</v>
      </c>
      <c r="AA17" s="629">
        <f t="shared" si="11"/>
        <v>0</v>
      </c>
      <c r="AB17" s="629">
        <f t="shared" si="11"/>
        <v>0</v>
      </c>
      <c r="AC17" s="629">
        <f t="shared" si="11"/>
        <v>0</v>
      </c>
      <c r="AD17" s="629">
        <f t="shared" si="11"/>
        <v>0</v>
      </c>
      <c r="AE17" s="629">
        <f t="shared" si="11"/>
        <v>0</v>
      </c>
      <c r="AF17" s="629">
        <f t="shared" si="11"/>
        <v>0</v>
      </c>
      <c r="AG17" s="629">
        <f t="shared" si="11"/>
        <v>0</v>
      </c>
      <c r="AH17" s="629">
        <f t="shared" si="11"/>
        <v>0</v>
      </c>
      <c r="AI17" s="629">
        <f>SUM(AI8:AI16)</f>
        <v>0</v>
      </c>
      <c r="AJ17" s="629">
        <f>SUM(AJ8:AJ16)</f>
        <v>0</v>
      </c>
      <c r="AM17" s="119"/>
      <c r="AO17" s="139"/>
      <c r="AQ17" s="139"/>
      <c r="AS17" s="139"/>
    </row>
    <row r="18" spans="1:47" s="137" customFormat="1" ht="25.5" x14ac:dyDescent="0.2">
      <c r="A18" s="141" t="s">
        <v>27</v>
      </c>
      <c r="B18" s="631"/>
      <c r="C18" s="627"/>
      <c r="D18" s="627"/>
      <c r="E18" s="627"/>
      <c r="F18" s="628"/>
      <c r="G18" s="627"/>
      <c r="H18" s="627"/>
      <c r="I18" s="627"/>
      <c r="J18" s="627"/>
      <c r="K18" s="627"/>
      <c r="L18" s="627"/>
      <c r="M18" s="627"/>
      <c r="N18" s="627"/>
      <c r="O18" s="627"/>
      <c r="P18" s="627"/>
      <c r="Q18" s="627"/>
      <c r="R18" s="627"/>
      <c r="S18" s="627"/>
      <c r="T18" s="627"/>
      <c r="U18" s="627"/>
      <c r="V18" s="627"/>
      <c r="W18" s="627"/>
      <c r="X18" s="627"/>
      <c r="Y18" s="627"/>
      <c r="Z18" s="627"/>
      <c r="AA18" s="627"/>
      <c r="AB18" s="627"/>
      <c r="AC18" s="627"/>
      <c r="AD18" s="627"/>
      <c r="AE18" s="627"/>
      <c r="AF18" s="627"/>
      <c r="AG18" s="627"/>
      <c r="AH18" s="627"/>
      <c r="AI18" s="627"/>
      <c r="AJ18" s="627"/>
      <c r="AM18" s="119"/>
      <c r="AO18" s="139"/>
      <c r="AP18" s="118"/>
      <c r="AQ18" s="139"/>
      <c r="AR18" s="118"/>
      <c r="AS18" s="139"/>
    </row>
    <row r="19" spans="1:47" x14ac:dyDescent="0.2">
      <c r="A19" s="138" t="s">
        <v>8</v>
      </c>
      <c r="B19" s="624">
        <f>'Datu ievade'!B31</f>
        <v>0</v>
      </c>
      <c r="C19" s="625">
        <f t="shared" ref="C19:AH19" si="12">IF(B19&gt;B8,B8,B19)</f>
        <v>0</v>
      </c>
      <c r="D19" s="625">
        <f t="shared" si="12"/>
        <v>0</v>
      </c>
      <c r="E19" s="625">
        <f t="shared" si="12"/>
        <v>0</v>
      </c>
      <c r="F19" s="625">
        <f t="shared" si="12"/>
        <v>0</v>
      </c>
      <c r="G19" s="625">
        <f t="shared" si="12"/>
        <v>0</v>
      </c>
      <c r="H19" s="625">
        <f t="shared" si="12"/>
        <v>0</v>
      </c>
      <c r="I19" s="625">
        <f t="shared" si="12"/>
        <v>0</v>
      </c>
      <c r="J19" s="625">
        <f t="shared" si="12"/>
        <v>0</v>
      </c>
      <c r="K19" s="625">
        <f t="shared" si="12"/>
        <v>0</v>
      </c>
      <c r="L19" s="625">
        <f t="shared" si="12"/>
        <v>0</v>
      </c>
      <c r="M19" s="625">
        <f t="shared" si="12"/>
        <v>0</v>
      </c>
      <c r="N19" s="625">
        <f t="shared" si="12"/>
        <v>0</v>
      </c>
      <c r="O19" s="625">
        <f t="shared" si="12"/>
        <v>0</v>
      </c>
      <c r="P19" s="625">
        <f t="shared" si="12"/>
        <v>0</v>
      </c>
      <c r="Q19" s="625">
        <f t="shared" si="12"/>
        <v>0</v>
      </c>
      <c r="R19" s="625">
        <f t="shared" si="12"/>
        <v>0</v>
      </c>
      <c r="S19" s="625">
        <f t="shared" si="12"/>
        <v>0</v>
      </c>
      <c r="T19" s="625">
        <f t="shared" si="12"/>
        <v>0</v>
      </c>
      <c r="U19" s="625">
        <f t="shared" si="12"/>
        <v>0</v>
      </c>
      <c r="V19" s="625">
        <f t="shared" si="12"/>
        <v>0</v>
      </c>
      <c r="W19" s="625">
        <f t="shared" si="12"/>
        <v>0</v>
      </c>
      <c r="X19" s="625">
        <f t="shared" si="12"/>
        <v>0</v>
      </c>
      <c r="Y19" s="625">
        <f t="shared" si="12"/>
        <v>0</v>
      </c>
      <c r="Z19" s="625">
        <f t="shared" si="12"/>
        <v>0</v>
      </c>
      <c r="AA19" s="625">
        <f t="shared" si="12"/>
        <v>0</v>
      </c>
      <c r="AB19" s="625">
        <f t="shared" si="12"/>
        <v>0</v>
      </c>
      <c r="AC19" s="625">
        <f t="shared" si="12"/>
        <v>0</v>
      </c>
      <c r="AD19" s="625">
        <f t="shared" si="12"/>
        <v>0</v>
      </c>
      <c r="AE19" s="625">
        <f t="shared" si="12"/>
        <v>0</v>
      </c>
      <c r="AF19" s="625">
        <f t="shared" si="12"/>
        <v>0</v>
      </c>
      <c r="AG19" s="625">
        <f t="shared" si="12"/>
        <v>0</v>
      </c>
      <c r="AH19" s="625">
        <f t="shared" si="12"/>
        <v>0</v>
      </c>
      <c r="AI19" s="625">
        <f t="shared" ref="AI19:AJ22" si="13">IF(AH19&gt;AH8,AH8,AH19)</f>
        <v>0</v>
      </c>
      <c r="AJ19" s="625">
        <f t="shared" si="13"/>
        <v>0</v>
      </c>
      <c r="AM19" s="119"/>
      <c r="AO19" s="139"/>
      <c r="AQ19" s="139"/>
      <c r="AS19" s="139"/>
    </row>
    <row r="20" spans="1:47" x14ac:dyDescent="0.2">
      <c r="A20" s="138" t="s">
        <v>9</v>
      </c>
      <c r="B20" s="624">
        <f>'Datu ievade'!B32</f>
        <v>0</v>
      </c>
      <c r="C20" s="625">
        <f t="shared" ref="C20:AH20" si="14">IF(B20&gt;B9,B9,B20)</f>
        <v>0</v>
      </c>
      <c r="D20" s="625">
        <f t="shared" si="14"/>
        <v>0</v>
      </c>
      <c r="E20" s="625">
        <f t="shared" si="14"/>
        <v>0</v>
      </c>
      <c r="F20" s="625">
        <f t="shared" si="14"/>
        <v>0</v>
      </c>
      <c r="G20" s="625">
        <f t="shared" si="14"/>
        <v>0</v>
      </c>
      <c r="H20" s="625">
        <f t="shared" si="14"/>
        <v>0</v>
      </c>
      <c r="I20" s="625">
        <f t="shared" si="14"/>
        <v>0</v>
      </c>
      <c r="J20" s="625">
        <f t="shared" si="14"/>
        <v>0</v>
      </c>
      <c r="K20" s="625">
        <f t="shared" si="14"/>
        <v>0</v>
      </c>
      <c r="L20" s="625">
        <f t="shared" si="14"/>
        <v>0</v>
      </c>
      <c r="M20" s="625">
        <f t="shared" si="14"/>
        <v>0</v>
      </c>
      <c r="N20" s="625">
        <f t="shared" si="14"/>
        <v>0</v>
      </c>
      <c r="O20" s="625">
        <f t="shared" si="14"/>
        <v>0</v>
      </c>
      <c r="P20" s="625">
        <f t="shared" si="14"/>
        <v>0</v>
      </c>
      <c r="Q20" s="625">
        <f t="shared" si="14"/>
        <v>0</v>
      </c>
      <c r="R20" s="625">
        <f t="shared" si="14"/>
        <v>0</v>
      </c>
      <c r="S20" s="625">
        <f t="shared" si="14"/>
        <v>0</v>
      </c>
      <c r="T20" s="625">
        <f t="shared" si="14"/>
        <v>0</v>
      </c>
      <c r="U20" s="625">
        <f t="shared" si="14"/>
        <v>0</v>
      </c>
      <c r="V20" s="625">
        <f t="shared" si="14"/>
        <v>0</v>
      </c>
      <c r="W20" s="625">
        <f t="shared" si="14"/>
        <v>0</v>
      </c>
      <c r="X20" s="625">
        <f t="shared" si="14"/>
        <v>0</v>
      </c>
      <c r="Y20" s="625">
        <f t="shared" si="14"/>
        <v>0</v>
      </c>
      <c r="Z20" s="625">
        <f t="shared" si="14"/>
        <v>0</v>
      </c>
      <c r="AA20" s="625">
        <f t="shared" si="14"/>
        <v>0</v>
      </c>
      <c r="AB20" s="625">
        <f t="shared" si="14"/>
        <v>0</v>
      </c>
      <c r="AC20" s="625">
        <f t="shared" si="14"/>
        <v>0</v>
      </c>
      <c r="AD20" s="625">
        <f t="shared" si="14"/>
        <v>0</v>
      </c>
      <c r="AE20" s="625">
        <f t="shared" si="14"/>
        <v>0</v>
      </c>
      <c r="AF20" s="625">
        <f t="shared" si="14"/>
        <v>0</v>
      </c>
      <c r="AG20" s="625">
        <f t="shared" si="14"/>
        <v>0</v>
      </c>
      <c r="AH20" s="625">
        <f t="shared" si="14"/>
        <v>0</v>
      </c>
      <c r="AI20" s="625">
        <f t="shared" si="13"/>
        <v>0</v>
      </c>
      <c r="AJ20" s="625">
        <f t="shared" si="13"/>
        <v>0</v>
      </c>
      <c r="AM20" s="119"/>
      <c r="AO20" s="139"/>
      <c r="AQ20" s="139"/>
      <c r="AS20" s="139"/>
    </row>
    <row r="21" spans="1:47" x14ac:dyDescent="0.2">
      <c r="A21" s="138" t="s">
        <v>10</v>
      </c>
      <c r="B21" s="624">
        <f>'Datu ievade'!B33</f>
        <v>0</v>
      </c>
      <c r="C21" s="625">
        <f t="shared" ref="C21:AH21" si="15">IF(B21&gt;B10,B10,B21)</f>
        <v>0</v>
      </c>
      <c r="D21" s="625">
        <f t="shared" si="15"/>
        <v>0</v>
      </c>
      <c r="E21" s="625">
        <f t="shared" si="15"/>
        <v>0</v>
      </c>
      <c r="F21" s="625">
        <f t="shared" si="15"/>
        <v>0</v>
      </c>
      <c r="G21" s="625">
        <f t="shared" si="15"/>
        <v>0</v>
      </c>
      <c r="H21" s="625">
        <f t="shared" si="15"/>
        <v>0</v>
      </c>
      <c r="I21" s="625">
        <f t="shared" si="15"/>
        <v>0</v>
      </c>
      <c r="J21" s="625">
        <f t="shared" si="15"/>
        <v>0</v>
      </c>
      <c r="K21" s="625">
        <f t="shared" si="15"/>
        <v>0</v>
      </c>
      <c r="L21" s="625">
        <f t="shared" si="15"/>
        <v>0</v>
      </c>
      <c r="M21" s="625">
        <f t="shared" si="15"/>
        <v>0</v>
      </c>
      <c r="N21" s="625">
        <f t="shared" si="15"/>
        <v>0</v>
      </c>
      <c r="O21" s="625">
        <f t="shared" si="15"/>
        <v>0</v>
      </c>
      <c r="P21" s="625">
        <f t="shared" si="15"/>
        <v>0</v>
      </c>
      <c r="Q21" s="625">
        <f t="shared" si="15"/>
        <v>0</v>
      </c>
      <c r="R21" s="625">
        <f t="shared" si="15"/>
        <v>0</v>
      </c>
      <c r="S21" s="625">
        <f t="shared" si="15"/>
        <v>0</v>
      </c>
      <c r="T21" s="625">
        <f t="shared" si="15"/>
        <v>0</v>
      </c>
      <c r="U21" s="625">
        <f t="shared" si="15"/>
        <v>0</v>
      </c>
      <c r="V21" s="625">
        <f t="shared" si="15"/>
        <v>0</v>
      </c>
      <c r="W21" s="625">
        <f t="shared" si="15"/>
        <v>0</v>
      </c>
      <c r="X21" s="625">
        <f t="shared" si="15"/>
        <v>0</v>
      </c>
      <c r="Y21" s="625">
        <f t="shared" si="15"/>
        <v>0</v>
      </c>
      <c r="Z21" s="625">
        <f t="shared" si="15"/>
        <v>0</v>
      </c>
      <c r="AA21" s="625">
        <f t="shared" si="15"/>
        <v>0</v>
      </c>
      <c r="AB21" s="625">
        <f t="shared" si="15"/>
        <v>0</v>
      </c>
      <c r="AC21" s="625">
        <f t="shared" si="15"/>
        <v>0</v>
      </c>
      <c r="AD21" s="625">
        <f t="shared" si="15"/>
        <v>0</v>
      </c>
      <c r="AE21" s="625">
        <f t="shared" si="15"/>
        <v>0</v>
      </c>
      <c r="AF21" s="625">
        <f t="shared" si="15"/>
        <v>0</v>
      </c>
      <c r="AG21" s="625">
        <f t="shared" si="15"/>
        <v>0</v>
      </c>
      <c r="AH21" s="625">
        <f t="shared" si="15"/>
        <v>0</v>
      </c>
      <c r="AI21" s="625">
        <f t="shared" si="13"/>
        <v>0</v>
      </c>
      <c r="AJ21" s="625">
        <f t="shared" si="13"/>
        <v>0</v>
      </c>
      <c r="AM21" s="119"/>
      <c r="AO21" s="139"/>
      <c r="AQ21" s="139"/>
      <c r="AS21" s="139"/>
    </row>
    <row r="22" spans="1:47" x14ac:dyDescent="0.2">
      <c r="A22" s="138" t="s">
        <v>25</v>
      </c>
      <c r="B22" s="624">
        <f>'Datu ievade'!B34</f>
        <v>0</v>
      </c>
      <c r="C22" s="625">
        <f t="shared" ref="C22:AH22" si="16">IF(B22&gt;B11,B11,B22)</f>
        <v>0</v>
      </c>
      <c r="D22" s="625">
        <f t="shared" si="16"/>
        <v>0</v>
      </c>
      <c r="E22" s="625">
        <f t="shared" si="16"/>
        <v>0</v>
      </c>
      <c r="F22" s="625">
        <f t="shared" si="16"/>
        <v>0</v>
      </c>
      <c r="G22" s="625">
        <f t="shared" si="16"/>
        <v>0</v>
      </c>
      <c r="H22" s="625">
        <f t="shared" si="16"/>
        <v>0</v>
      </c>
      <c r="I22" s="625">
        <f t="shared" si="16"/>
        <v>0</v>
      </c>
      <c r="J22" s="625">
        <f t="shared" si="16"/>
        <v>0</v>
      </c>
      <c r="K22" s="625">
        <f t="shared" si="16"/>
        <v>0</v>
      </c>
      <c r="L22" s="625">
        <f t="shared" si="16"/>
        <v>0</v>
      </c>
      <c r="M22" s="625">
        <f t="shared" si="16"/>
        <v>0</v>
      </c>
      <c r="N22" s="625">
        <f t="shared" si="16"/>
        <v>0</v>
      </c>
      <c r="O22" s="625">
        <f t="shared" si="16"/>
        <v>0</v>
      </c>
      <c r="P22" s="625">
        <f t="shared" si="16"/>
        <v>0</v>
      </c>
      <c r="Q22" s="625">
        <f t="shared" si="16"/>
        <v>0</v>
      </c>
      <c r="R22" s="625">
        <f t="shared" si="16"/>
        <v>0</v>
      </c>
      <c r="S22" s="625">
        <f t="shared" si="16"/>
        <v>0</v>
      </c>
      <c r="T22" s="625">
        <f t="shared" si="16"/>
        <v>0</v>
      </c>
      <c r="U22" s="625">
        <f t="shared" si="16"/>
        <v>0</v>
      </c>
      <c r="V22" s="625">
        <f t="shared" si="16"/>
        <v>0</v>
      </c>
      <c r="W22" s="625">
        <f t="shared" si="16"/>
        <v>0</v>
      </c>
      <c r="X22" s="625">
        <f t="shared" si="16"/>
        <v>0</v>
      </c>
      <c r="Y22" s="625">
        <f t="shared" si="16"/>
        <v>0</v>
      </c>
      <c r="Z22" s="625">
        <f t="shared" si="16"/>
        <v>0</v>
      </c>
      <c r="AA22" s="625">
        <f t="shared" si="16"/>
        <v>0</v>
      </c>
      <c r="AB22" s="625">
        <f t="shared" si="16"/>
        <v>0</v>
      </c>
      <c r="AC22" s="625">
        <f t="shared" si="16"/>
        <v>0</v>
      </c>
      <c r="AD22" s="625">
        <f t="shared" si="16"/>
        <v>0</v>
      </c>
      <c r="AE22" s="625">
        <f t="shared" si="16"/>
        <v>0</v>
      </c>
      <c r="AF22" s="625">
        <f t="shared" si="16"/>
        <v>0</v>
      </c>
      <c r="AG22" s="625">
        <f t="shared" si="16"/>
        <v>0</v>
      </c>
      <c r="AH22" s="625">
        <f t="shared" si="16"/>
        <v>0</v>
      </c>
      <c r="AI22" s="625">
        <f t="shared" si="13"/>
        <v>0</v>
      </c>
      <c r="AJ22" s="625">
        <f t="shared" si="13"/>
        <v>0</v>
      </c>
      <c r="AM22" s="119"/>
      <c r="AO22" s="139"/>
      <c r="AQ22" s="139"/>
      <c r="AS22" s="139"/>
    </row>
    <row r="23" spans="1:47" s="137" customFormat="1" ht="25.5" x14ac:dyDescent="0.2">
      <c r="A23" s="141" t="s">
        <v>28</v>
      </c>
      <c r="B23" s="631"/>
      <c r="C23" s="627"/>
      <c r="D23" s="627"/>
      <c r="E23" s="627"/>
      <c r="F23" s="628"/>
      <c r="G23" s="627"/>
      <c r="H23" s="627"/>
      <c r="I23" s="627"/>
      <c r="J23" s="627"/>
      <c r="K23" s="627"/>
      <c r="L23" s="627"/>
      <c r="M23" s="627"/>
      <c r="N23" s="627"/>
      <c r="O23" s="627"/>
      <c r="P23" s="627"/>
      <c r="Q23" s="627"/>
      <c r="R23" s="627"/>
      <c r="S23" s="627"/>
      <c r="T23" s="627"/>
      <c r="U23" s="627"/>
      <c r="V23" s="627"/>
      <c r="W23" s="627"/>
      <c r="X23" s="627"/>
      <c r="Y23" s="627"/>
      <c r="Z23" s="627"/>
      <c r="AA23" s="627"/>
      <c r="AB23" s="627"/>
      <c r="AC23" s="627"/>
      <c r="AD23" s="627"/>
      <c r="AE23" s="627"/>
      <c r="AF23" s="627"/>
      <c r="AG23" s="627"/>
      <c r="AH23" s="627"/>
      <c r="AI23" s="627"/>
      <c r="AJ23" s="627"/>
      <c r="AM23" s="119"/>
      <c r="AO23" s="139"/>
      <c r="AP23" s="118"/>
      <c r="AQ23" s="139"/>
      <c r="AR23" s="118"/>
      <c r="AS23" s="139"/>
    </row>
    <row r="24" spans="1:47" x14ac:dyDescent="0.2">
      <c r="A24" s="126" t="s">
        <v>8</v>
      </c>
      <c r="B24" s="624">
        <f>'Datu ievade'!B36</f>
        <v>0</v>
      </c>
      <c r="C24" s="625">
        <f t="shared" ref="C24:AH24" si="17">IF(B24&gt;B13,B13,B24)</f>
        <v>0</v>
      </c>
      <c r="D24" s="625">
        <f t="shared" si="17"/>
        <v>0</v>
      </c>
      <c r="E24" s="625">
        <f t="shared" si="17"/>
        <v>0</v>
      </c>
      <c r="F24" s="625">
        <f t="shared" si="17"/>
        <v>0</v>
      </c>
      <c r="G24" s="625">
        <f t="shared" si="17"/>
        <v>0</v>
      </c>
      <c r="H24" s="625">
        <f t="shared" si="17"/>
        <v>0</v>
      </c>
      <c r="I24" s="625">
        <f t="shared" si="17"/>
        <v>0</v>
      </c>
      <c r="J24" s="625">
        <f t="shared" si="17"/>
        <v>0</v>
      </c>
      <c r="K24" s="625">
        <f t="shared" si="17"/>
        <v>0</v>
      </c>
      <c r="L24" s="625">
        <f t="shared" si="17"/>
        <v>0</v>
      </c>
      <c r="M24" s="625">
        <f t="shared" si="17"/>
        <v>0</v>
      </c>
      <c r="N24" s="625">
        <f t="shared" si="17"/>
        <v>0</v>
      </c>
      <c r="O24" s="625">
        <f t="shared" si="17"/>
        <v>0</v>
      </c>
      <c r="P24" s="625">
        <f t="shared" si="17"/>
        <v>0</v>
      </c>
      <c r="Q24" s="625">
        <f t="shared" si="17"/>
        <v>0</v>
      </c>
      <c r="R24" s="625">
        <f t="shared" si="17"/>
        <v>0</v>
      </c>
      <c r="S24" s="625">
        <f t="shared" si="17"/>
        <v>0</v>
      </c>
      <c r="T24" s="625">
        <f t="shared" si="17"/>
        <v>0</v>
      </c>
      <c r="U24" s="625">
        <f t="shared" si="17"/>
        <v>0</v>
      </c>
      <c r="V24" s="625">
        <f t="shared" si="17"/>
        <v>0</v>
      </c>
      <c r="W24" s="625">
        <f t="shared" si="17"/>
        <v>0</v>
      </c>
      <c r="X24" s="625">
        <f t="shared" si="17"/>
        <v>0</v>
      </c>
      <c r="Y24" s="625">
        <f t="shared" si="17"/>
        <v>0</v>
      </c>
      <c r="Z24" s="625">
        <f t="shared" si="17"/>
        <v>0</v>
      </c>
      <c r="AA24" s="625">
        <f t="shared" si="17"/>
        <v>0</v>
      </c>
      <c r="AB24" s="625">
        <f t="shared" si="17"/>
        <v>0</v>
      </c>
      <c r="AC24" s="625">
        <f t="shared" si="17"/>
        <v>0</v>
      </c>
      <c r="AD24" s="625">
        <f t="shared" si="17"/>
        <v>0</v>
      </c>
      <c r="AE24" s="625">
        <f t="shared" si="17"/>
        <v>0</v>
      </c>
      <c r="AF24" s="625">
        <f t="shared" si="17"/>
        <v>0</v>
      </c>
      <c r="AG24" s="625">
        <f t="shared" si="17"/>
        <v>0</v>
      </c>
      <c r="AH24" s="625">
        <f t="shared" si="17"/>
        <v>0</v>
      </c>
      <c r="AI24" s="625">
        <f t="shared" ref="AI24:AJ27" si="18">IF(AH24&gt;AH13,AH13,AH24)</f>
        <v>0</v>
      </c>
      <c r="AJ24" s="625">
        <f t="shared" si="18"/>
        <v>0</v>
      </c>
      <c r="AM24" s="119"/>
      <c r="AO24" s="139"/>
      <c r="AQ24" s="139"/>
      <c r="AS24" s="139"/>
    </row>
    <row r="25" spans="1:47" x14ac:dyDescent="0.2">
      <c r="A25" s="126" t="s">
        <v>9</v>
      </c>
      <c r="B25" s="624">
        <f>'Datu ievade'!B37</f>
        <v>0</v>
      </c>
      <c r="C25" s="625">
        <f t="shared" ref="C25:AH25" si="19">IF(B25&gt;B14,B14,B25)</f>
        <v>0</v>
      </c>
      <c r="D25" s="625">
        <f t="shared" si="19"/>
        <v>0</v>
      </c>
      <c r="E25" s="625">
        <f t="shared" si="19"/>
        <v>0</v>
      </c>
      <c r="F25" s="625">
        <f t="shared" si="19"/>
        <v>0</v>
      </c>
      <c r="G25" s="625">
        <f t="shared" si="19"/>
        <v>0</v>
      </c>
      <c r="H25" s="625">
        <f t="shared" si="19"/>
        <v>0</v>
      </c>
      <c r="I25" s="625">
        <f t="shared" si="19"/>
        <v>0</v>
      </c>
      <c r="J25" s="625">
        <f t="shared" si="19"/>
        <v>0</v>
      </c>
      <c r="K25" s="625">
        <f t="shared" si="19"/>
        <v>0</v>
      </c>
      <c r="L25" s="625">
        <f t="shared" si="19"/>
        <v>0</v>
      </c>
      <c r="M25" s="625">
        <f t="shared" si="19"/>
        <v>0</v>
      </c>
      <c r="N25" s="625">
        <f t="shared" si="19"/>
        <v>0</v>
      </c>
      <c r="O25" s="625">
        <f t="shared" si="19"/>
        <v>0</v>
      </c>
      <c r="P25" s="625">
        <f t="shared" si="19"/>
        <v>0</v>
      </c>
      <c r="Q25" s="625">
        <f t="shared" si="19"/>
        <v>0</v>
      </c>
      <c r="R25" s="625">
        <f t="shared" si="19"/>
        <v>0</v>
      </c>
      <c r="S25" s="625">
        <f t="shared" si="19"/>
        <v>0</v>
      </c>
      <c r="T25" s="625">
        <f t="shared" si="19"/>
        <v>0</v>
      </c>
      <c r="U25" s="625">
        <f t="shared" si="19"/>
        <v>0</v>
      </c>
      <c r="V25" s="625">
        <f t="shared" si="19"/>
        <v>0</v>
      </c>
      <c r="W25" s="625">
        <f t="shared" si="19"/>
        <v>0</v>
      </c>
      <c r="X25" s="625">
        <f t="shared" si="19"/>
        <v>0</v>
      </c>
      <c r="Y25" s="625">
        <f t="shared" si="19"/>
        <v>0</v>
      </c>
      <c r="Z25" s="625">
        <f t="shared" si="19"/>
        <v>0</v>
      </c>
      <c r="AA25" s="625">
        <f t="shared" si="19"/>
        <v>0</v>
      </c>
      <c r="AB25" s="625">
        <f t="shared" si="19"/>
        <v>0</v>
      </c>
      <c r="AC25" s="625">
        <f t="shared" si="19"/>
        <v>0</v>
      </c>
      <c r="AD25" s="625">
        <f t="shared" si="19"/>
        <v>0</v>
      </c>
      <c r="AE25" s="625">
        <f t="shared" si="19"/>
        <v>0</v>
      </c>
      <c r="AF25" s="625">
        <f t="shared" si="19"/>
        <v>0</v>
      </c>
      <c r="AG25" s="625">
        <f t="shared" si="19"/>
        <v>0</v>
      </c>
      <c r="AH25" s="625">
        <f t="shared" si="19"/>
        <v>0</v>
      </c>
      <c r="AI25" s="625">
        <f t="shared" si="18"/>
        <v>0</v>
      </c>
      <c r="AJ25" s="625">
        <f t="shared" si="18"/>
        <v>0</v>
      </c>
      <c r="AM25" s="119"/>
      <c r="AO25" s="139"/>
      <c r="AQ25" s="139"/>
      <c r="AS25" s="139"/>
    </row>
    <row r="26" spans="1:47" x14ac:dyDescent="0.2">
      <c r="A26" s="126" t="s">
        <v>10</v>
      </c>
      <c r="B26" s="624">
        <f>'Datu ievade'!B38</f>
        <v>0</v>
      </c>
      <c r="C26" s="625">
        <f t="shared" ref="C26:AH26" si="20">IF(B26&gt;B15,B15,B26)</f>
        <v>0</v>
      </c>
      <c r="D26" s="625">
        <f t="shared" si="20"/>
        <v>0</v>
      </c>
      <c r="E26" s="625">
        <f t="shared" si="20"/>
        <v>0</v>
      </c>
      <c r="F26" s="625">
        <f t="shared" si="20"/>
        <v>0</v>
      </c>
      <c r="G26" s="625">
        <f t="shared" si="20"/>
        <v>0</v>
      </c>
      <c r="H26" s="625">
        <f t="shared" si="20"/>
        <v>0</v>
      </c>
      <c r="I26" s="625">
        <f t="shared" si="20"/>
        <v>0</v>
      </c>
      <c r="J26" s="625">
        <f t="shared" si="20"/>
        <v>0</v>
      </c>
      <c r="K26" s="625">
        <f t="shared" si="20"/>
        <v>0</v>
      </c>
      <c r="L26" s="625">
        <f t="shared" si="20"/>
        <v>0</v>
      </c>
      <c r="M26" s="625">
        <f t="shared" si="20"/>
        <v>0</v>
      </c>
      <c r="N26" s="625">
        <f t="shared" si="20"/>
        <v>0</v>
      </c>
      <c r="O26" s="625">
        <f t="shared" si="20"/>
        <v>0</v>
      </c>
      <c r="P26" s="625">
        <f t="shared" si="20"/>
        <v>0</v>
      </c>
      <c r="Q26" s="625">
        <f t="shared" si="20"/>
        <v>0</v>
      </c>
      <c r="R26" s="625">
        <f t="shared" si="20"/>
        <v>0</v>
      </c>
      <c r="S26" s="625">
        <f t="shared" si="20"/>
        <v>0</v>
      </c>
      <c r="T26" s="625">
        <f t="shared" si="20"/>
        <v>0</v>
      </c>
      <c r="U26" s="625">
        <f t="shared" si="20"/>
        <v>0</v>
      </c>
      <c r="V26" s="625">
        <f t="shared" si="20"/>
        <v>0</v>
      </c>
      <c r="W26" s="625">
        <f t="shared" si="20"/>
        <v>0</v>
      </c>
      <c r="X26" s="625">
        <f t="shared" si="20"/>
        <v>0</v>
      </c>
      <c r="Y26" s="625">
        <f t="shared" si="20"/>
        <v>0</v>
      </c>
      <c r="Z26" s="625">
        <f t="shared" si="20"/>
        <v>0</v>
      </c>
      <c r="AA26" s="625">
        <f t="shared" si="20"/>
        <v>0</v>
      </c>
      <c r="AB26" s="625">
        <f t="shared" si="20"/>
        <v>0</v>
      </c>
      <c r="AC26" s="625">
        <f t="shared" si="20"/>
        <v>0</v>
      </c>
      <c r="AD26" s="625">
        <f t="shared" si="20"/>
        <v>0</v>
      </c>
      <c r="AE26" s="625">
        <f t="shared" si="20"/>
        <v>0</v>
      </c>
      <c r="AF26" s="625">
        <f t="shared" si="20"/>
        <v>0</v>
      </c>
      <c r="AG26" s="625">
        <f t="shared" si="20"/>
        <v>0</v>
      </c>
      <c r="AH26" s="625">
        <f t="shared" si="20"/>
        <v>0</v>
      </c>
      <c r="AI26" s="625">
        <f t="shared" si="18"/>
        <v>0</v>
      </c>
      <c r="AJ26" s="625">
        <f t="shared" si="18"/>
        <v>0</v>
      </c>
      <c r="AM26" s="119"/>
      <c r="AO26" s="139"/>
      <c r="AQ26" s="139"/>
      <c r="AS26" s="139"/>
    </row>
    <row r="27" spans="1:47" x14ac:dyDescent="0.2">
      <c r="A27" s="126" t="s">
        <v>25</v>
      </c>
      <c r="B27" s="624">
        <f>'Datu ievade'!B39</f>
        <v>0</v>
      </c>
      <c r="C27" s="625">
        <f t="shared" ref="C27:AH27" si="21">IF(B27&gt;B16,B16,B27)</f>
        <v>0</v>
      </c>
      <c r="D27" s="625">
        <f t="shared" si="21"/>
        <v>0</v>
      </c>
      <c r="E27" s="625">
        <f t="shared" si="21"/>
        <v>0</v>
      </c>
      <c r="F27" s="625">
        <f t="shared" si="21"/>
        <v>0</v>
      </c>
      <c r="G27" s="625">
        <f t="shared" si="21"/>
        <v>0</v>
      </c>
      <c r="H27" s="625">
        <f t="shared" si="21"/>
        <v>0</v>
      </c>
      <c r="I27" s="625">
        <f t="shared" si="21"/>
        <v>0</v>
      </c>
      <c r="J27" s="625">
        <f t="shared" si="21"/>
        <v>0</v>
      </c>
      <c r="K27" s="625">
        <f t="shared" si="21"/>
        <v>0</v>
      </c>
      <c r="L27" s="625">
        <f t="shared" si="21"/>
        <v>0</v>
      </c>
      <c r="M27" s="625">
        <f t="shared" si="21"/>
        <v>0</v>
      </c>
      <c r="N27" s="625">
        <f t="shared" si="21"/>
        <v>0</v>
      </c>
      <c r="O27" s="625">
        <f t="shared" si="21"/>
        <v>0</v>
      </c>
      <c r="P27" s="625">
        <f t="shared" si="21"/>
        <v>0</v>
      </c>
      <c r="Q27" s="625">
        <f t="shared" si="21"/>
        <v>0</v>
      </c>
      <c r="R27" s="625">
        <f t="shared" si="21"/>
        <v>0</v>
      </c>
      <c r="S27" s="625">
        <f t="shared" si="21"/>
        <v>0</v>
      </c>
      <c r="T27" s="625">
        <f t="shared" si="21"/>
        <v>0</v>
      </c>
      <c r="U27" s="625">
        <f t="shared" si="21"/>
        <v>0</v>
      </c>
      <c r="V27" s="625">
        <f t="shared" si="21"/>
        <v>0</v>
      </c>
      <c r="W27" s="625">
        <f t="shared" si="21"/>
        <v>0</v>
      </c>
      <c r="X27" s="625">
        <f t="shared" si="21"/>
        <v>0</v>
      </c>
      <c r="Y27" s="625">
        <f t="shared" si="21"/>
        <v>0</v>
      </c>
      <c r="Z27" s="625">
        <f t="shared" si="21"/>
        <v>0</v>
      </c>
      <c r="AA27" s="625">
        <f t="shared" si="21"/>
        <v>0</v>
      </c>
      <c r="AB27" s="625">
        <f t="shared" si="21"/>
        <v>0</v>
      </c>
      <c r="AC27" s="625">
        <f t="shared" si="21"/>
        <v>0</v>
      </c>
      <c r="AD27" s="625">
        <f t="shared" si="21"/>
        <v>0</v>
      </c>
      <c r="AE27" s="625">
        <f t="shared" si="21"/>
        <v>0</v>
      </c>
      <c r="AF27" s="625">
        <f t="shared" si="21"/>
        <v>0</v>
      </c>
      <c r="AG27" s="625">
        <f t="shared" si="21"/>
        <v>0</v>
      </c>
      <c r="AH27" s="625">
        <f t="shared" si="21"/>
        <v>0</v>
      </c>
      <c r="AI27" s="625">
        <f t="shared" si="18"/>
        <v>0</v>
      </c>
      <c r="AJ27" s="625">
        <f t="shared" si="18"/>
        <v>0</v>
      </c>
      <c r="AM27" s="119"/>
      <c r="AO27" s="139"/>
      <c r="AQ27" s="139"/>
      <c r="AS27" s="139"/>
    </row>
    <row r="28" spans="1:47" s="142" customFormat="1" x14ac:dyDescent="0.2">
      <c r="A28" s="30"/>
      <c r="B28" s="632"/>
      <c r="C28" s="632"/>
      <c r="D28" s="632"/>
      <c r="E28" s="632"/>
      <c r="F28" s="632"/>
      <c r="G28" s="632"/>
      <c r="H28" s="632"/>
      <c r="I28" s="632"/>
      <c r="J28" s="632"/>
      <c r="K28" s="632"/>
      <c r="L28" s="632"/>
      <c r="M28" s="632"/>
      <c r="N28" s="632"/>
      <c r="O28" s="632"/>
      <c r="P28" s="632"/>
      <c r="Q28" s="632"/>
      <c r="R28" s="632"/>
      <c r="S28" s="632"/>
      <c r="T28" s="632"/>
      <c r="U28" s="632"/>
      <c r="V28" s="632"/>
      <c r="W28" s="632"/>
      <c r="X28" s="632"/>
      <c r="Y28" s="632"/>
      <c r="Z28" s="632"/>
      <c r="AA28" s="632"/>
      <c r="AB28" s="632"/>
      <c r="AC28" s="632"/>
      <c r="AD28" s="632"/>
      <c r="AE28" s="632"/>
      <c r="AF28" s="632"/>
      <c r="AG28" s="632"/>
      <c r="AH28" s="632"/>
      <c r="AI28" s="632"/>
      <c r="AJ28" s="632"/>
      <c r="AM28" s="119"/>
      <c r="AO28" s="139"/>
      <c r="AP28" s="118"/>
      <c r="AQ28" s="139"/>
      <c r="AR28" s="118"/>
      <c r="AS28" s="139"/>
    </row>
    <row r="29" spans="1:47" s="142" customFormat="1" x14ac:dyDescent="0.2">
      <c r="A29" s="30"/>
      <c r="B29" s="632"/>
      <c r="C29" s="632"/>
      <c r="D29" s="632"/>
      <c r="E29" s="632"/>
      <c r="F29" s="632"/>
      <c r="G29" s="632"/>
      <c r="H29" s="632"/>
      <c r="I29" s="632"/>
      <c r="J29" s="632"/>
      <c r="K29" s="632"/>
      <c r="L29" s="632"/>
      <c r="M29" s="632"/>
      <c r="N29" s="632"/>
      <c r="O29" s="632"/>
      <c r="P29" s="632"/>
      <c r="Q29" s="632"/>
      <c r="R29" s="632"/>
      <c r="S29" s="632"/>
      <c r="T29" s="632"/>
      <c r="U29" s="632"/>
      <c r="V29" s="632"/>
      <c r="W29" s="632"/>
      <c r="X29" s="632"/>
      <c r="Y29" s="632"/>
      <c r="Z29" s="632"/>
      <c r="AA29" s="632"/>
      <c r="AB29" s="632"/>
      <c r="AC29" s="632"/>
      <c r="AD29" s="632"/>
      <c r="AE29" s="632"/>
      <c r="AF29" s="632"/>
      <c r="AG29" s="632"/>
      <c r="AH29" s="632"/>
      <c r="AI29" s="632"/>
      <c r="AJ29" s="632"/>
      <c r="AM29" s="119"/>
      <c r="AO29" s="139"/>
      <c r="AP29" s="118"/>
      <c r="AQ29" s="139"/>
      <c r="AR29" s="118"/>
      <c r="AS29" s="139"/>
    </row>
    <row r="30" spans="1:47" s="142" customFormat="1" x14ac:dyDescent="0.2">
      <c r="A30" s="30"/>
      <c r="B30" s="632"/>
      <c r="C30" s="632"/>
      <c r="D30" s="632"/>
      <c r="E30" s="632"/>
      <c r="F30" s="632"/>
      <c r="G30" s="632"/>
      <c r="H30" s="632"/>
      <c r="I30" s="632"/>
      <c r="J30" s="632"/>
      <c r="K30" s="632"/>
      <c r="L30" s="632"/>
      <c r="M30" s="632"/>
      <c r="N30" s="632"/>
      <c r="O30" s="632"/>
      <c r="P30" s="632"/>
      <c r="Q30" s="632"/>
      <c r="R30" s="632"/>
      <c r="S30" s="632"/>
      <c r="T30" s="632"/>
      <c r="U30" s="632"/>
      <c r="V30" s="632"/>
      <c r="W30" s="632"/>
      <c r="X30" s="632"/>
      <c r="Y30" s="632"/>
      <c r="Z30" s="632"/>
      <c r="AA30" s="632"/>
      <c r="AB30" s="632"/>
      <c r="AC30" s="632"/>
      <c r="AD30" s="632"/>
      <c r="AE30" s="632"/>
      <c r="AF30" s="632"/>
      <c r="AG30" s="632"/>
      <c r="AH30" s="632"/>
      <c r="AI30" s="632"/>
      <c r="AJ30" s="632"/>
      <c r="AL30" s="143"/>
      <c r="AM30" s="144"/>
      <c r="AN30" s="143"/>
      <c r="AO30" s="144"/>
      <c r="AP30" s="143"/>
      <c r="AQ30" s="144"/>
      <c r="AR30" s="143"/>
      <c r="AS30" s="144"/>
      <c r="AT30" s="143"/>
      <c r="AU30" s="143"/>
    </row>
    <row r="31" spans="1:47" x14ac:dyDescent="0.2">
      <c r="A31" s="145"/>
      <c r="B31" s="146"/>
      <c r="C31" s="146"/>
      <c r="D31" s="146"/>
      <c r="E31" s="147"/>
      <c r="F31" s="122"/>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L31" s="143"/>
      <c r="AM31" s="144"/>
      <c r="AN31" s="143"/>
      <c r="AO31" s="144"/>
      <c r="AP31" s="143"/>
      <c r="AQ31" s="144"/>
      <c r="AR31" s="143"/>
      <c r="AS31" s="144"/>
      <c r="AT31" s="143"/>
      <c r="AU31" s="143"/>
    </row>
    <row r="32" spans="1:47" s="142" customFormat="1" ht="29.25" customHeight="1" x14ac:dyDescent="0.2">
      <c r="A32" s="71" t="s">
        <v>286</v>
      </c>
      <c r="B32" s="122"/>
      <c r="C32" s="122"/>
      <c r="D32" s="122"/>
      <c r="E32" s="122"/>
      <c r="F32" s="122"/>
      <c r="G32" s="122"/>
      <c r="H32" s="122"/>
      <c r="I32" s="122"/>
      <c r="J32" s="122"/>
      <c r="K32" s="122"/>
      <c r="L32" s="122"/>
      <c r="M32" s="122"/>
      <c r="N32" s="122"/>
      <c r="O32" s="122" t="s">
        <v>16</v>
      </c>
      <c r="P32" s="122"/>
      <c r="Q32" s="122"/>
      <c r="R32" s="122"/>
      <c r="S32" s="122"/>
      <c r="T32" s="122"/>
      <c r="U32" s="122"/>
      <c r="V32" s="122"/>
      <c r="W32" s="122"/>
      <c r="X32" s="122"/>
      <c r="Y32" s="122"/>
      <c r="Z32" s="122"/>
      <c r="AA32" s="122"/>
      <c r="AB32" s="122"/>
      <c r="AC32" s="122"/>
      <c r="AD32" s="122"/>
      <c r="AE32" s="122"/>
      <c r="AF32" s="122"/>
      <c r="AG32" s="122"/>
      <c r="AH32" s="122"/>
      <c r="AI32" s="122"/>
      <c r="AJ32" s="122"/>
      <c r="AL32" s="143"/>
      <c r="AM32" s="144"/>
      <c r="AN32" s="143"/>
      <c r="AO32" s="144"/>
      <c r="AP32" s="143"/>
      <c r="AQ32" s="144"/>
      <c r="AR32" s="143"/>
      <c r="AS32" s="144"/>
      <c r="AT32" s="143"/>
      <c r="AU32" s="143"/>
    </row>
    <row r="33" spans="1:47" s="142" customFormat="1" x14ac:dyDescent="0.2">
      <c r="A33" s="148"/>
      <c r="B33" s="19">
        <f>Aprekini!B5</f>
        <v>2016</v>
      </c>
      <c r="C33" s="19">
        <f t="shared" ref="C33:AG33" si="22">B33+1</f>
        <v>2017</v>
      </c>
      <c r="D33" s="19">
        <f t="shared" si="22"/>
        <v>2018</v>
      </c>
      <c r="E33" s="19">
        <f t="shared" si="22"/>
        <v>2019</v>
      </c>
      <c r="F33" s="19">
        <f t="shared" si="22"/>
        <v>2020</v>
      </c>
      <c r="G33" s="19">
        <f t="shared" si="22"/>
        <v>2021</v>
      </c>
      <c r="H33" s="19">
        <f t="shared" si="22"/>
        <v>2022</v>
      </c>
      <c r="I33" s="19">
        <f t="shared" si="22"/>
        <v>2023</v>
      </c>
      <c r="J33" s="19">
        <f t="shared" si="22"/>
        <v>2024</v>
      </c>
      <c r="K33" s="19">
        <f t="shared" si="22"/>
        <v>2025</v>
      </c>
      <c r="L33" s="19">
        <f t="shared" si="22"/>
        <v>2026</v>
      </c>
      <c r="M33" s="19">
        <f t="shared" si="22"/>
        <v>2027</v>
      </c>
      <c r="N33" s="19">
        <f t="shared" si="22"/>
        <v>2028</v>
      </c>
      <c r="O33" s="19">
        <f t="shared" si="22"/>
        <v>2029</v>
      </c>
      <c r="P33" s="19">
        <f t="shared" si="22"/>
        <v>2030</v>
      </c>
      <c r="Q33" s="19">
        <f t="shared" si="22"/>
        <v>2031</v>
      </c>
      <c r="R33" s="19">
        <f t="shared" si="22"/>
        <v>2032</v>
      </c>
      <c r="S33" s="19">
        <f t="shared" si="22"/>
        <v>2033</v>
      </c>
      <c r="T33" s="19">
        <f t="shared" si="22"/>
        <v>2034</v>
      </c>
      <c r="U33" s="19">
        <f t="shared" si="22"/>
        <v>2035</v>
      </c>
      <c r="V33" s="19">
        <f t="shared" si="22"/>
        <v>2036</v>
      </c>
      <c r="W33" s="19">
        <f t="shared" si="22"/>
        <v>2037</v>
      </c>
      <c r="X33" s="19">
        <f t="shared" si="22"/>
        <v>2038</v>
      </c>
      <c r="Y33" s="19">
        <f t="shared" si="22"/>
        <v>2039</v>
      </c>
      <c r="Z33" s="19">
        <f t="shared" si="22"/>
        <v>2040</v>
      </c>
      <c r="AA33" s="19">
        <f t="shared" si="22"/>
        <v>2041</v>
      </c>
      <c r="AB33" s="19">
        <f t="shared" si="22"/>
        <v>2042</v>
      </c>
      <c r="AC33" s="19">
        <f t="shared" si="22"/>
        <v>2043</v>
      </c>
      <c r="AD33" s="19">
        <f t="shared" si="22"/>
        <v>2044</v>
      </c>
      <c r="AE33" s="19">
        <f t="shared" si="22"/>
        <v>2045</v>
      </c>
      <c r="AF33" s="19">
        <f t="shared" si="22"/>
        <v>2046</v>
      </c>
      <c r="AG33" s="19">
        <f t="shared" si="22"/>
        <v>2047</v>
      </c>
      <c r="AH33" s="19">
        <f>AG33+1</f>
        <v>2048</v>
      </c>
      <c r="AI33" s="19">
        <f>AH33+1</f>
        <v>2049</v>
      </c>
      <c r="AJ33" s="19">
        <f>AI33+1</f>
        <v>2050</v>
      </c>
      <c r="AL33" s="143"/>
      <c r="AM33" s="144"/>
      <c r="AN33" s="143"/>
      <c r="AO33" s="144"/>
      <c r="AP33" s="143"/>
      <c r="AQ33" s="144"/>
      <c r="AR33" s="143"/>
      <c r="AS33" s="144"/>
      <c r="AT33" s="143"/>
      <c r="AU33" s="143"/>
    </row>
    <row r="34" spans="1:47" s="142" customFormat="1" x14ac:dyDescent="0.2">
      <c r="A34" s="149" t="s">
        <v>24</v>
      </c>
      <c r="B34" s="150"/>
      <c r="C34" s="150"/>
      <c r="D34" s="150"/>
      <c r="E34" s="150"/>
      <c r="F34" s="150"/>
      <c r="G34" s="150"/>
      <c r="H34" s="150"/>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L34" s="143"/>
      <c r="AM34" s="144"/>
      <c r="AN34" s="143"/>
      <c r="AO34" s="144"/>
      <c r="AP34" s="143"/>
      <c r="AQ34" s="144"/>
      <c r="AR34" s="143"/>
      <c r="AS34" s="144"/>
      <c r="AT34" s="143"/>
      <c r="AU34" s="143"/>
    </row>
    <row r="35" spans="1:47" s="142" customFormat="1" x14ac:dyDescent="0.2">
      <c r="A35" s="152" t="s">
        <v>104</v>
      </c>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L35" s="143"/>
      <c r="AM35" s="144"/>
      <c r="AN35" s="143"/>
      <c r="AO35" s="144"/>
      <c r="AP35" s="143"/>
      <c r="AQ35" s="144"/>
      <c r="AR35" s="143"/>
      <c r="AS35" s="144"/>
      <c r="AT35" s="143"/>
      <c r="AU35" s="143"/>
    </row>
    <row r="36" spans="1:47" s="142" customFormat="1" x14ac:dyDescent="0.2">
      <c r="A36" s="153" t="s">
        <v>8</v>
      </c>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L36" s="143"/>
      <c r="AM36" s="144"/>
      <c r="AN36" s="143"/>
      <c r="AO36" s="144"/>
      <c r="AP36" s="143"/>
      <c r="AQ36" s="144"/>
      <c r="AR36" s="143"/>
      <c r="AS36" s="144"/>
      <c r="AT36" s="143"/>
      <c r="AU36" s="143"/>
    </row>
    <row r="37" spans="1:47" s="142" customFormat="1" x14ac:dyDescent="0.2">
      <c r="A37" s="154" t="s">
        <v>105</v>
      </c>
      <c r="B37" s="65">
        <f>B97</f>
        <v>0</v>
      </c>
      <c r="C37" s="67">
        <f t="shared" ref="C37:AH37" si="23">C97+B37</f>
        <v>0</v>
      </c>
      <c r="D37" s="67">
        <f t="shared" si="23"/>
        <v>0</v>
      </c>
      <c r="E37" s="67">
        <f t="shared" si="23"/>
        <v>0</v>
      </c>
      <c r="F37" s="67">
        <f t="shared" si="23"/>
        <v>0</v>
      </c>
      <c r="G37" s="67">
        <f t="shared" si="23"/>
        <v>0</v>
      </c>
      <c r="H37" s="67">
        <f t="shared" si="23"/>
        <v>0</v>
      </c>
      <c r="I37" s="67">
        <f t="shared" si="23"/>
        <v>0</v>
      </c>
      <c r="J37" s="67">
        <f t="shared" si="23"/>
        <v>0</v>
      </c>
      <c r="K37" s="67">
        <f t="shared" si="23"/>
        <v>0</v>
      </c>
      <c r="L37" s="67">
        <f t="shared" si="23"/>
        <v>0</v>
      </c>
      <c r="M37" s="67">
        <f t="shared" si="23"/>
        <v>0</v>
      </c>
      <c r="N37" s="67">
        <f t="shared" si="23"/>
        <v>0</v>
      </c>
      <c r="O37" s="67">
        <f t="shared" si="23"/>
        <v>0</v>
      </c>
      <c r="P37" s="67">
        <f t="shared" si="23"/>
        <v>0</v>
      </c>
      <c r="Q37" s="67">
        <f t="shared" si="23"/>
        <v>0</v>
      </c>
      <c r="R37" s="67">
        <f t="shared" si="23"/>
        <v>0</v>
      </c>
      <c r="S37" s="67">
        <f t="shared" si="23"/>
        <v>0</v>
      </c>
      <c r="T37" s="67">
        <f t="shared" si="23"/>
        <v>0</v>
      </c>
      <c r="U37" s="67">
        <f t="shared" si="23"/>
        <v>0</v>
      </c>
      <c r="V37" s="67">
        <f t="shared" si="23"/>
        <v>0</v>
      </c>
      <c r="W37" s="67">
        <f t="shared" si="23"/>
        <v>0</v>
      </c>
      <c r="X37" s="67">
        <f t="shared" si="23"/>
        <v>0</v>
      </c>
      <c r="Y37" s="67">
        <f t="shared" si="23"/>
        <v>0</v>
      </c>
      <c r="Z37" s="67">
        <f t="shared" si="23"/>
        <v>0</v>
      </c>
      <c r="AA37" s="67">
        <f t="shared" si="23"/>
        <v>0</v>
      </c>
      <c r="AB37" s="67">
        <f t="shared" si="23"/>
        <v>0</v>
      </c>
      <c r="AC37" s="67">
        <f t="shared" si="23"/>
        <v>0</v>
      </c>
      <c r="AD37" s="67">
        <f t="shared" si="23"/>
        <v>0</v>
      </c>
      <c r="AE37" s="67">
        <f t="shared" si="23"/>
        <v>0</v>
      </c>
      <c r="AF37" s="67">
        <f t="shared" si="23"/>
        <v>0</v>
      </c>
      <c r="AG37" s="67">
        <f t="shared" si="23"/>
        <v>0</v>
      </c>
      <c r="AH37" s="67">
        <f t="shared" si="23"/>
        <v>0</v>
      </c>
      <c r="AI37" s="67">
        <f>AI97+AH37</f>
        <v>0</v>
      </c>
      <c r="AJ37" s="67">
        <f>AJ97+AI37</f>
        <v>0</v>
      </c>
      <c r="AL37" s="143"/>
      <c r="AM37" s="144"/>
      <c r="AN37" s="143"/>
      <c r="AO37" s="144"/>
      <c r="AP37" s="143"/>
      <c r="AQ37" s="144"/>
      <c r="AR37" s="143"/>
      <c r="AS37" s="144"/>
      <c r="AT37" s="143"/>
      <c r="AU37" s="143"/>
    </row>
    <row r="38" spans="1:47" s="142" customFormat="1" x14ac:dyDescent="0.2">
      <c r="A38" s="154" t="s">
        <v>106</v>
      </c>
      <c r="B38" s="66">
        <f>1/'Kopējie pieņēmumi'!$B$27</f>
        <v>0.02</v>
      </c>
      <c r="C38" s="21">
        <f>B38</f>
        <v>0.02</v>
      </c>
      <c r="D38" s="21">
        <f t="shared" ref="D38:AH38" si="24">C38</f>
        <v>0.02</v>
      </c>
      <c r="E38" s="21">
        <f t="shared" si="24"/>
        <v>0.02</v>
      </c>
      <c r="F38" s="21">
        <f t="shared" si="24"/>
        <v>0.02</v>
      </c>
      <c r="G38" s="21">
        <f t="shared" si="24"/>
        <v>0.02</v>
      </c>
      <c r="H38" s="21">
        <f t="shared" si="24"/>
        <v>0.02</v>
      </c>
      <c r="I38" s="21">
        <f t="shared" si="24"/>
        <v>0.02</v>
      </c>
      <c r="J38" s="21">
        <f t="shared" si="24"/>
        <v>0.02</v>
      </c>
      <c r="K38" s="21">
        <f t="shared" si="24"/>
        <v>0.02</v>
      </c>
      <c r="L38" s="21">
        <f t="shared" si="24"/>
        <v>0.02</v>
      </c>
      <c r="M38" s="21">
        <f t="shared" si="24"/>
        <v>0.02</v>
      </c>
      <c r="N38" s="21">
        <f t="shared" si="24"/>
        <v>0.02</v>
      </c>
      <c r="O38" s="21">
        <f t="shared" si="24"/>
        <v>0.02</v>
      </c>
      <c r="P38" s="21">
        <f t="shared" si="24"/>
        <v>0.02</v>
      </c>
      <c r="Q38" s="21">
        <f t="shared" si="24"/>
        <v>0.02</v>
      </c>
      <c r="R38" s="21">
        <f t="shared" si="24"/>
        <v>0.02</v>
      </c>
      <c r="S38" s="21">
        <f t="shared" si="24"/>
        <v>0.02</v>
      </c>
      <c r="T38" s="21">
        <f t="shared" si="24"/>
        <v>0.02</v>
      </c>
      <c r="U38" s="21">
        <f t="shared" si="24"/>
        <v>0.02</v>
      </c>
      <c r="V38" s="21">
        <f t="shared" si="24"/>
        <v>0.02</v>
      </c>
      <c r="W38" s="21">
        <f t="shared" si="24"/>
        <v>0.02</v>
      </c>
      <c r="X38" s="21">
        <f t="shared" si="24"/>
        <v>0.02</v>
      </c>
      <c r="Y38" s="21">
        <f t="shared" si="24"/>
        <v>0.02</v>
      </c>
      <c r="Z38" s="21">
        <f t="shared" si="24"/>
        <v>0.02</v>
      </c>
      <c r="AA38" s="21">
        <f t="shared" si="24"/>
        <v>0.02</v>
      </c>
      <c r="AB38" s="21">
        <f t="shared" si="24"/>
        <v>0.02</v>
      </c>
      <c r="AC38" s="21">
        <f t="shared" si="24"/>
        <v>0.02</v>
      </c>
      <c r="AD38" s="21">
        <f t="shared" si="24"/>
        <v>0.02</v>
      </c>
      <c r="AE38" s="21">
        <f t="shared" si="24"/>
        <v>0.02</v>
      </c>
      <c r="AF38" s="21">
        <f t="shared" si="24"/>
        <v>0.02</v>
      </c>
      <c r="AG38" s="21">
        <f t="shared" si="24"/>
        <v>0.02</v>
      </c>
      <c r="AH38" s="21">
        <f t="shared" si="24"/>
        <v>0.02</v>
      </c>
      <c r="AI38" s="21">
        <f>AH38</f>
        <v>0.02</v>
      </c>
      <c r="AJ38" s="21">
        <f>AI38</f>
        <v>0.02</v>
      </c>
      <c r="AL38" s="143"/>
      <c r="AM38" s="144"/>
      <c r="AN38" s="143"/>
      <c r="AO38" s="144"/>
      <c r="AP38" s="143"/>
      <c r="AQ38" s="144"/>
      <c r="AR38" s="143"/>
      <c r="AS38" s="144"/>
      <c r="AT38" s="143"/>
      <c r="AU38" s="143"/>
    </row>
    <row r="39" spans="1:47" s="142" customFormat="1" x14ac:dyDescent="0.2">
      <c r="A39" s="154" t="s">
        <v>107</v>
      </c>
      <c r="B39" s="635">
        <v>0</v>
      </c>
      <c r="C39" s="637">
        <f t="shared" ref="C39" si="25">IF(B41&gt;0,IF(C37-B37&gt;0,0,C38*C37),0)</f>
        <v>0</v>
      </c>
      <c r="D39" s="637">
        <f t="shared" ref="D39" si="26">IF(C41&gt;0,IF(D37-C37&gt;0,0,D38*D37),0)</f>
        <v>0</v>
      </c>
      <c r="E39" s="637">
        <f t="shared" ref="E39" si="27">IF(D41&gt;0,IF(E37-D37&gt;0,0,E38*E37),0)</f>
        <v>0</v>
      </c>
      <c r="F39" s="637">
        <f t="shared" ref="F39" si="28">IF(E41&gt;0,IF(F37-E37&gt;0,0,F38*F37),0)</f>
        <v>0</v>
      </c>
      <c r="G39" s="637">
        <f t="shared" ref="G39" si="29">IF(F41&gt;0,IF(G37-F37&gt;0,0,G38*G37),0)</f>
        <v>0</v>
      </c>
      <c r="H39" s="637">
        <f t="shared" ref="H39" si="30">IF(G41&gt;0,IF(H37-G37&gt;0,0,H38*H37),0)</f>
        <v>0</v>
      </c>
      <c r="I39" s="637">
        <f t="shared" ref="I39" si="31">IF(H41&gt;0,IF(I37-H37&gt;0,0,I38*I37),0)</f>
        <v>0</v>
      </c>
      <c r="J39" s="637">
        <f t="shared" ref="J39" si="32">IF(I41&gt;0,IF(J37-I37&gt;0,0,J38*J37),0)</f>
        <v>0</v>
      </c>
      <c r="K39" s="637">
        <f t="shared" ref="K39" si="33">IF(J41&gt;0,IF(K37-J37&gt;0,0,K38*K37),0)</f>
        <v>0</v>
      </c>
      <c r="L39" s="637">
        <f t="shared" ref="L39" si="34">IF(K41&gt;0,IF(L37-K37&gt;0,0,L38*L37),0)</f>
        <v>0</v>
      </c>
      <c r="M39" s="637">
        <f t="shared" ref="M39" si="35">IF(L41&gt;0,IF(M37-L37&gt;0,0,M38*M37),0)</f>
        <v>0</v>
      </c>
      <c r="N39" s="637">
        <f t="shared" ref="N39" si="36">IF(M41&gt;0,IF(N37-M37&gt;0,0,N38*N37),0)</f>
        <v>0</v>
      </c>
      <c r="O39" s="637">
        <f t="shared" ref="O39" si="37">IF(N41&gt;0,IF(O37-N37&gt;0,0,O38*O37),0)</f>
        <v>0</v>
      </c>
      <c r="P39" s="637">
        <f t="shared" ref="P39" si="38">IF(O41&gt;0,IF(P37-O37&gt;0,0,P38*P37),0)</f>
        <v>0</v>
      </c>
      <c r="Q39" s="637">
        <f t="shared" ref="Q39" si="39">IF(P41&gt;0,IF(Q37-P37&gt;0,0,Q38*Q37),0)</f>
        <v>0</v>
      </c>
      <c r="R39" s="637">
        <f t="shared" ref="R39" si="40">IF(Q41&gt;0,IF(R37-Q37&gt;0,0,R38*R37),0)</f>
        <v>0</v>
      </c>
      <c r="S39" s="637">
        <f t="shared" ref="S39" si="41">IF(R41&gt;0,IF(S37-R37&gt;0,0,S38*S37),0)</f>
        <v>0</v>
      </c>
      <c r="T39" s="637">
        <f t="shared" ref="T39" si="42">IF(S41&gt;0,IF(T37-S37&gt;0,0,T38*T37),0)</f>
        <v>0</v>
      </c>
      <c r="U39" s="637">
        <f t="shared" ref="U39" si="43">IF(T41&gt;0,IF(U37-T37&gt;0,0,U38*U37),0)</f>
        <v>0</v>
      </c>
      <c r="V39" s="637">
        <f t="shared" ref="V39" si="44">IF(U41&gt;0,IF(V37-U37&gt;0,0,V38*V37),0)</f>
        <v>0</v>
      </c>
      <c r="W39" s="637">
        <f t="shared" ref="W39" si="45">IF(V41&gt;0,IF(W37-V37&gt;0,0,W38*W37),0)</f>
        <v>0</v>
      </c>
      <c r="X39" s="637">
        <f t="shared" ref="X39" si="46">IF(W41&gt;0,IF(X37-W37&gt;0,0,X38*X37),0)</f>
        <v>0</v>
      </c>
      <c r="Y39" s="637">
        <f t="shared" ref="Y39" si="47">IF(X41&gt;0,IF(Y37-X37&gt;0,0,Y38*Y37),0)</f>
        <v>0</v>
      </c>
      <c r="Z39" s="637">
        <f t="shared" ref="Z39" si="48">IF(Y41&gt;0,IF(Z37-Y37&gt;0,0,Z38*Z37),0)</f>
        <v>0</v>
      </c>
      <c r="AA39" s="637">
        <f t="shared" ref="AA39" si="49">IF(Z41&gt;0,IF(AA37-Z37&gt;0,0,AA38*AA37),0)</f>
        <v>0</v>
      </c>
      <c r="AB39" s="637">
        <f t="shared" ref="AB39" si="50">IF(AA41&gt;0,IF(AB37-AA37&gt;0,0,AB38*AB37),0)</f>
        <v>0</v>
      </c>
      <c r="AC39" s="637">
        <f t="shared" ref="AC39" si="51">IF(AB41&gt;0,IF(AC37-AB37&gt;0,0,AC38*AC37),0)</f>
        <v>0</v>
      </c>
      <c r="AD39" s="637">
        <f t="shared" ref="AD39" si="52">IF(AC41&gt;0,IF(AD37-AC37&gt;0,0,AD38*AD37),0)</f>
        <v>0</v>
      </c>
      <c r="AE39" s="637">
        <f t="shared" ref="AE39" si="53">IF(AD41&gt;0,IF(AE37-AD37&gt;0,0,AE38*AE37),0)</f>
        <v>0</v>
      </c>
      <c r="AF39" s="637">
        <f t="shared" ref="AF39" si="54">IF(AE41&gt;0,IF(AF37-AE37&gt;0,0,AF38*AF37),0)</f>
        <v>0</v>
      </c>
      <c r="AG39" s="637">
        <f t="shared" ref="AG39" si="55">IF(AF41&gt;0,IF(AG37-AF37&gt;0,0,AG38*AG37),0)</f>
        <v>0</v>
      </c>
      <c r="AH39" s="637">
        <f t="shared" ref="AH39" si="56">IF(AG41&gt;0,IF(AH37-AG37&gt;0,0,AH38*AH37),0)</f>
        <v>0</v>
      </c>
      <c r="AI39" s="637">
        <f t="shared" ref="AI39" si="57">IF(AH41&gt;0,IF(AI37-AH37&gt;0,0,AI38*AI37),0)</f>
        <v>0</v>
      </c>
      <c r="AJ39" s="637">
        <f t="shared" ref="AJ39" si="58">IF(AI41&gt;0,IF(AJ37-AI37&gt;0,0,AJ38*AJ37),0)</f>
        <v>0</v>
      </c>
      <c r="AL39" s="143"/>
      <c r="AM39" s="144"/>
      <c r="AN39" s="143"/>
      <c r="AO39" s="144"/>
      <c r="AP39" s="143"/>
      <c r="AQ39" s="144"/>
      <c r="AR39" s="143"/>
      <c r="AS39" s="144"/>
      <c r="AT39" s="143"/>
      <c r="AU39" s="143"/>
    </row>
    <row r="40" spans="1:47" s="142" customFormat="1" x14ac:dyDescent="0.2">
      <c r="A40" s="154" t="s">
        <v>108</v>
      </c>
      <c r="B40" s="634">
        <f>B39</f>
        <v>0</v>
      </c>
      <c r="C40" s="632">
        <f t="shared" ref="C40:AG40" si="59">C39+B40</f>
        <v>0</v>
      </c>
      <c r="D40" s="632">
        <f t="shared" si="59"/>
        <v>0</v>
      </c>
      <c r="E40" s="632">
        <f t="shared" si="59"/>
        <v>0</v>
      </c>
      <c r="F40" s="632">
        <f t="shared" si="59"/>
        <v>0</v>
      </c>
      <c r="G40" s="632">
        <f t="shared" si="59"/>
        <v>0</v>
      </c>
      <c r="H40" s="632">
        <f t="shared" si="59"/>
        <v>0</v>
      </c>
      <c r="I40" s="632">
        <f t="shared" si="59"/>
        <v>0</v>
      </c>
      <c r="J40" s="632">
        <f t="shared" si="59"/>
        <v>0</v>
      </c>
      <c r="K40" s="632">
        <f t="shared" si="59"/>
        <v>0</v>
      </c>
      <c r="L40" s="632">
        <f t="shared" si="59"/>
        <v>0</v>
      </c>
      <c r="M40" s="632">
        <f t="shared" si="59"/>
        <v>0</v>
      </c>
      <c r="N40" s="632">
        <f t="shared" si="59"/>
        <v>0</v>
      </c>
      <c r="O40" s="632">
        <f t="shared" si="59"/>
        <v>0</v>
      </c>
      <c r="P40" s="632">
        <f t="shared" si="59"/>
        <v>0</v>
      </c>
      <c r="Q40" s="632">
        <f t="shared" si="59"/>
        <v>0</v>
      </c>
      <c r="R40" s="632">
        <f t="shared" si="59"/>
        <v>0</v>
      </c>
      <c r="S40" s="632">
        <f t="shared" si="59"/>
        <v>0</v>
      </c>
      <c r="T40" s="632">
        <f t="shared" si="59"/>
        <v>0</v>
      </c>
      <c r="U40" s="632">
        <f t="shared" si="59"/>
        <v>0</v>
      </c>
      <c r="V40" s="632">
        <f t="shared" si="59"/>
        <v>0</v>
      </c>
      <c r="W40" s="632">
        <f t="shared" si="59"/>
        <v>0</v>
      </c>
      <c r="X40" s="632">
        <f t="shared" si="59"/>
        <v>0</v>
      </c>
      <c r="Y40" s="632">
        <f t="shared" si="59"/>
        <v>0</v>
      </c>
      <c r="Z40" s="632">
        <f t="shared" si="59"/>
        <v>0</v>
      </c>
      <c r="AA40" s="632">
        <f t="shared" si="59"/>
        <v>0</v>
      </c>
      <c r="AB40" s="632">
        <f t="shared" si="59"/>
        <v>0</v>
      </c>
      <c r="AC40" s="632">
        <f t="shared" si="59"/>
        <v>0</v>
      </c>
      <c r="AD40" s="632">
        <f t="shared" si="59"/>
        <v>0</v>
      </c>
      <c r="AE40" s="632">
        <f t="shared" si="59"/>
        <v>0</v>
      </c>
      <c r="AF40" s="632">
        <f t="shared" si="59"/>
        <v>0</v>
      </c>
      <c r="AG40" s="632">
        <f t="shared" si="59"/>
        <v>0</v>
      </c>
      <c r="AH40" s="632">
        <f>AH39+AG40</f>
        <v>0</v>
      </c>
      <c r="AI40" s="632">
        <f>AI39+AH40</f>
        <v>0</v>
      </c>
      <c r="AJ40" s="632">
        <f>AJ39+AI40</f>
        <v>0</v>
      </c>
      <c r="AL40" s="143"/>
      <c r="AM40" s="144"/>
      <c r="AN40" s="143"/>
      <c r="AO40" s="144"/>
      <c r="AP40" s="143"/>
      <c r="AQ40" s="144"/>
      <c r="AR40" s="143"/>
      <c r="AS40" s="144"/>
      <c r="AT40" s="143"/>
      <c r="AU40" s="143"/>
    </row>
    <row r="41" spans="1:47" s="142" customFormat="1" x14ac:dyDescent="0.2">
      <c r="A41" s="154" t="s">
        <v>109</v>
      </c>
      <c r="B41" s="634">
        <f t="shared" ref="B41:AG41" si="60">ROUND(IF(B37-B40&gt;0,B37-B40,0),0)</f>
        <v>0</v>
      </c>
      <c r="C41" s="632">
        <f t="shared" si="60"/>
        <v>0</v>
      </c>
      <c r="D41" s="632">
        <f t="shared" si="60"/>
        <v>0</v>
      </c>
      <c r="E41" s="632">
        <f t="shared" si="60"/>
        <v>0</v>
      </c>
      <c r="F41" s="632">
        <f t="shared" si="60"/>
        <v>0</v>
      </c>
      <c r="G41" s="632">
        <f t="shared" si="60"/>
        <v>0</v>
      </c>
      <c r="H41" s="632">
        <f t="shared" si="60"/>
        <v>0</v>
      </c>
      <c r="I41" s="632">
        <f t="shared" si="60"/>
        <v>0</v>
      </c>
      <c r="J41" s="632">
        <f t="shared" si="60"/>
        <v>0</v>
      </c>
      <c r="K41" s="632">
        <f t="shared" si="60"/>
        <v>0</v>
      </c>
      <c r="L41" s="632">
        <f t="shared" si="60"/>
        <v>0</v>
      </c>
      <c r="M41" s="632">
        <f t="shared" si="60"/>
        <v>0</v>
      </c>
      <c r="N41" s="632">
        <f t="shared" si="60"/>
        <v>0</v>
      </c>
      <c r="O41" s="632">
        <f t="shared" si="60"/>
        <v>0</v>
      </c>
      <c r="P41" s="632">
        <f t="shared" si="60"/>
        <v>0</v>
      </c>
      <c r="Q41" s="632">
        <f t="shared" si="60"/>
        <v>0</v>
      </c>
      <c r="R41" s="632">
        <f t="shared" si="60"/>
        <v>0</v>
      </c>
      <c r="S41" s="632">
        <f t="shared" si="60"/>
        <v>0</v>
      </c>
      <c r="T41" s="632">
        <f t="shared" si="60"/>
        <v>0</v>
      </c>
      <c r="U41" s="632">
        <f t="shared" si="60"/>
        <v>0</v>
      </c>
      <c r="V41" s="632">
        <f t="shared" si="60"/>
        <v>0</v>
      </c>
      <c r="W41" s="632">
        <f t="shared" si="60"/>
        <v>0</v>
      </c>
      <c r="X41" s="632">
        <f t="shared" si="60"/>
        <v>0</v>
      </c>
      <c r="Y41" s="632">
        <f t="shared" si="60"/>
        <v>0</v>
      </c>
      <c r="Z41" s="632">
        <f t="shared" si="60"/>
        <v>0</v>
      </c>
      <c r="AA41" s="632">
        <f t="shared" si="60"/>
        <v>0</v>
      </c>
      <c r="AB41" s="632">
        <f t="shared" si="60"/>
        <v>0</v>
      </c>
      <c r="AC41" s="632">
        <f t="shared" si="60"/>
        <v>0</v>
      </c>
      <c r="AD41" s="632">
        <f t="shared" si="60"/>
        <v>0</v>
      </c>
      <c r="AE41" s="632">
        <f t="shared" si="60"/>
        <v>0</v>
      </c>
      <c r="AF41" s="632">
        <f t="shared" si="60"/>
        <v>0</v>
      </c>
      <c r="AG41" s="632">
        <f t="shared" si="60"/>
        <v>0</v>
      </c>
      <c r="AH41" s="632">
        <f>ROUND(IF(AH37-AH40&gt;0,AH37-AH40,0),0)</f>
        <v>0</v>
      </c>
      <c r="AI41" s="632">
        <f>ROUND(IF(AI37-AI40&gt;0,AI37-AI40,0),0)</f>
        <v>0</v>
      </c>
      <c r="AJ41" s="632">
        <f>ROUND(IF(AJ37-AJ40&gt;0,AJ37-AJ40,0),0)</f>
        <v>0</v>
      </c>
      <c r="AL41" s="143"/>
      <c r="AM41" s="144"/>
      <c r="AN41" s="143"/>
      <c r="AO41" s="144"/>
      <c r="AP41" s="143"/>
      <c r="AQ41" s="144"/>
      <c r="AR41" s="143"/>
      <c r="AS41" s="144"/>
      <c r="AT41" s="143"/>
      <c r="AU41" s="143"/>
    </row>
    <row r="42" spans="1:47" s="142" customFormat="1" x14ac:dyDescent="0.2">
      <c r="A42" s="153" t="s">
        <v>9</v>
      </c>
      <c r="B42" s="636"/>
      <c r="C42" s="633"/>
      <c r="D42" s="633"/>
      <c r="E42" s="633"/>
      <c r="F42" s="633"/>
      <c r="G42" s="633"/>
      <c r="H42" s="633"/>
      <c r="I42" s="633"/>
      <c r="J42" s="633"/>
      <c r="K42" s="633"/>
      <c r="L42" s="633"/>
      <c r="M42" s="633"/>
      <c r="N42" s="633"/>
      <c r="O42" s="633"/>
      <c r="P42" s="633"/>
      <c r="Q42" s="633"/>
      <c r="R42" s="633"/>
      <c r="S42" s="633"/>
      <c r="T42" s="633"/>
      <c r="U42" s="633"/>
      <c r="V42" s="633"/>
      <c r="W42" s="633"/>
      <c r="X42" s="633"/>
      <c r="Y42" s="633"/>
      <c r="Z42" s="633"/>
      <c r="AA42" s="633"/>
      <c r="AB42" s="633"/>
      <c r="AC42" s="633"/>
      <c r="AD42" s="633"/>
      <c r="AE42" s="633"/>
      <c r="AF42" s="633"/>
      <c r="AG42" s="633"/>
      <c r="AH42" s="633"/>
      <c r="AI42" s="633"/>
      <c r="AJ42" s="633"/>
      <c r="AL42" s="143"/>
      <c r="AM42" s="144"/>
      <c r="AN42" s="143"/>
      <c r="AO42" s="144"/>
      <c r="AP42" s="143"/>
      <c r="AQ42" s="144"/>
      <c r="AR42" s="143"/>
      <c r="AS42" s="144"/>
      <c r="AT42" s="143"/>
      <c r="AU42" s="143"/>
    </row>
    <row r="43" spans="1:47" s="142" customFormat="1" x14ac:dyDescent="0.2">
      <c r="A43" s="154" t="s">
        <v>105</v>
      </c>
      <c r="B43" s="634">
        <f>B97</f>
        <v>0</v>
      </c>
      <c r="C43" s="634">
        <f t="shared" ref="C43:AH43" si="61">C98+B43</f>
        <v>0</v>
      </c>
      <c r="D43" s="634">
        <f t="shared" si="61"/>
        <v>0</v>
      </c>
      <c r="E43" s="634">
        <f t="shared" si="61"/>
        <v>0</v>
      </c>
      <c r="F43" s="634">
        <f t="shared" si="61"/>
        <v>0</v>
      </c>
      <c r="G43" s="634">
        <f t="shared" si="61"/>
        <v>0</v>
      </c>
      <c r="H43" s="634">
        <f t="shared" si="61"/>
        <v>0</v>
      </c>
      <c r="I43" s="634">
        <f t="shared" si="61"/>
        <v>0</v>
      </c>
      <c r="J43" s="634">
        <f t="shared" si="61"/>
        <v>0</v>
      </c>
      <c r="K43" s="634">
        <f t="shared" si="61"/>
        <v>0</v>
      </c>
      <c r="L43" s="634">
        <f t="shared" si="61"/>
        <v>0</v>
      </c>
      <c r="M43" s="634">
        <f t="shared" si="61"/>
        <v>0</v>
      </c>
      <c r="N43" s="634">
        <f t="shared" si="61"/>
        <v>0</v>
      </c>
      <c r="O43" s="634">
        <f t="shared" si="61"/>
        <v>0</v>
      </c>
      <c r="P43" s="634">
        <f t="shared" si="61"/>
        <v>0</v>
      </c>
      <c r="Q43" s="634">
        <f t="shared" si="61"/>
        <v>0</v>
      </c>
      <c r="R43" s="634">
        <f t="shared" si="61"/>
        <v>0</v>
      </c>
      <c r="S43" s="634">
        <f t="shared" si="61"/>
        <v>0</v>
      </c>
      <c r="T43" s="634">
        <f t="shared" si="61"/>
        <v>0</v>
      </c>
      <c r="U43" s="634">
        <f t="shared" si="61"/>
        <v>0</v>
      </c>
      <c r="V43" s="634">
        <f t="shared" si="61"/>
        <v>0</v>
      </c>
      <c r="W43" s="634">
        <f t="shared" si="61"/>
        <v>0</v>
      </c>
      <c r="X43" s="634">
        <f t="shared" si="61"/>
        <v>0</v>
      </c>
      <c r="Y43" s="634">
        <f t="shared" si="61"/>
        <v>0</v>
      </c>
      <c r="Z43" s="634">
        <f t="shared" si="61"/>
        <v>0</v>
      </c>
      <c r="AA43" s="634">
        <f t="shared" si="61"/>
        <v>0</v>
      </c>
      <c r="AB43" s="634">
        <f t="shared" si="61"/>
        <v>0</v>
      </c>
      <c r="AC43" s="634">
        <f t="shared" si="61"/>
        <v>0</v>
      </c>
      <c r="AD43" s="634">
        <f t="shared" si="61"/>
        <v>0</v>
      </c>
      <c r="AE43" s="634">
        <f t="shared" si="61"/>
        <v>0</v>
      </c>
      <c r="AF43" s="634">
        <f t="shared" si="61"/>
        <v>0</v>
      </c>
      <c r="AG43" s="634">
        <f t="shared" si="61"/>
        <v>0</v>
      </c>
      <c r="AH43" s="634">
        <f t="shared" si="61"/>
        <v>0</v>
      </c>
      <c r="AI43" s="634">
        <f>AI98+AH43</f>
        <v>0</v>
      </c>
      <c r="AJ43" s="634">
        <f>AJ98+AI43</f>
        <v>0</v>
      </c>
      <c r="AL43" s="143"/>
      <c r="AM43" s="144"/>
      <c r="AN43" s="143"/>
      <c r="AO43" s="144"/>
      <c r="AP43" s="143"/>
      <c r="AQ43" s="144"/>
      <c r="AR43" s="143"/>
      <c r="AS43" s="144"/>
      <c r="AT43" s="143"/>
      <c r="AU43" s="143"/>
    </row>
    <row r="44" spans="1:47" s="142" customFormat="1" x14ac:dyDescent="0.2">
      <c r="A44" s="154" t="s">
        <v>106</v>
      </c>
      <c r="B44" s="66">
        <f>1/'Kopējie pieņēmumi'!$B$28</f>
        <v>0.1</v>
      </c>
      <c r="C44" s="21">
        <f>B44</f>
        <v>0.1</v>
      </c>
      <c r="D44" s="21">
        <f t="shared" ref="D44:AH44" si="62">C44</f>
        <v>0.1</v>
      </c>
      <c r="E44" s="21">
        <f t="shared" si="62"/>
        <v>0.1</v>
      </c>
      <c r="F44" s="21">
        <f t="shared" si="62"/>
        <v>0.1</v>
      </c>
      <c r="G44" s="21">
        <f t="shared" si="62"/>
        <v>0.1</v>
      </c>
      <c r="H44" s="21">
        <f t="shared" si="62"/>
        <v>0.1</v>
      </c>
      <c r="I44" s="21">
        <f t="shared" si="62"/>
        <v>0.1</v>
      </c>
      <c r="J44" s="21">
        <f t="shared" si="62"/>
        <v>0.1</v>
      </c>
      <c r="K44" s="21">
        <f t="shared" si="62"/>
        <v>0.1</v>
      </c>
      <c r="L44" s="21">
        <f t="shared" si="62"/>
        <v>0.1</v>
      </c>
      <c r="M44" s="21">
        <f t="shared" si="62"/>
        <v>0.1</v>
      </c>
      <c r="N44" s="21">
        <f t="shared" si="62"/>
        <v>0.1</v>
      </c>
      <c r="O44" s="21">
        <f t="shared" si="62"/>
        <v>0.1</v>
      </c>
      <c r="P44" s="21">
        <f t="shared" si="62"/>
        <v>0.1</v>
      </c>
      <c r="Q44" s="21">
        <f t="shared" si="62"/>
        <v>0.1</v>
      </c>
      <c r="R44" s="21">
        <f t="shared" si="62"/>
        <v>0.1</v>
      </c>
      <c r="S44" s="21">
        <f t="shared" si="62"/>
        <v>0.1</v>
      </c>
      <c r="T44" s="21">
        <f t="shared" si="62"/>
        <v>0.1</v>
      </c>
      <c r="U44" s="21">
        <f t="shared" si="62"/>
        <v>0.1</v>
      </c>
      <c r="V44" s="21">
        <f t="shared" si="62"/>
        <v>0.1</v>
      </c>
      <c r="W44" s="21">
        <f t="shared" si="62"/>
        <v>0.1</v>
      </c>
      <c r="X44" s="21">
        <f t="shared" si="62"/>
        <v>0.1</v>
      </c>
      <c r="Y44" s="21">
        <f t="shared" si="62"/>
        <v>0.1</v>
      </c>
      <c r="Z44" s="21">
        <f t="shared" si="62"/>
        <v>0.1</v>
      </c>
      <c r="AA44" s="21">
        <f t="shared" si="62"/>
        <v>0.1</v>
      </c>
      <c r="AB44" s="21">
        <f t="shared" si="62"/>
        <v>0.1</v>
      </c>
      <c r="AC44" s="21">
        <f t="shared" si="62"/>
        <v>0.1</v>
      </c>
      <c r="AD44" s="21">
        <f t="shared" si="62"/>
        <v>0.1</v>
      </c>
      <c r="AE44" s="21">
        <f t="shared" si="62"/>
        <v>0.1</v>
      </c>
      <c r="AF44" s="21">
        <f t="shared" si="62"/>
        <v>0.1</v>
      </c>
      <c r="AG44" s="21">
        <f t="shared" si="62"/>
        <v>0.1</v>
      </c>
      <c r="AH44" s="21">
        <f t="shared" si="62"/>
        <v>0.1</v>
      </c>
      <c r="AI44" s="21">
        <f>AH44</f>
        <v>0.1</v>
      </c>
      <c r="AJ44" s="21">
        <f>AI44</f>
        <v>0.1</v>
      </c>
      <c r="AL44" s="143"/>
      <c r="AM44" s="144"/>
      <c r="AN44" s="143"/>
      <c r="AO44" s="144"/>
      <c r="AP44" s="143"/>
      <c r="AQ44" s="144"/>
      <c r="AR44" s="143"/>
      <c r="AS44" s="144"/>
      <c r="AT44" s="143"/>
      <c r="AU44" s="143"/>
    </row>
    <row r="45" spans="1:47" s="142" customFormat="1" x14ac:dyDescent="0.2">
      <c r="A45" s="154" t="s">
        <v>107</v>
      </c>
      <c r="B45" s="635">
        <v>0</v>
      </c>
      <c r="C45" s="637">
        <f t="shared" ref="C45" si="63">IF(B47&gt;0,IF(C43-B43&gt;0,0,C44*C43),0)</f>
        <v>0</v>
      </c>
      <c r="D45" s="637">
        <f t="shared" ref="D45" si="64">IF(C47&gt;0,IF(D43-C43&gt;0,0,D44*D43),0)</f>
        <v>0</v>
      </c>
      <c r="E45" s="637">
        <f t="shared" ref="E45" si="65">IF(D47&gt;0,IF(E43-D43&gt;0,0,E44*E43),0)</f>
        <v>0</v>
      </c>
      <c r="F45" s="637">
        <f t="shared" ref="F45" si="66">IF(E47&gt;0,IF(F43-E43&gt;0,0,F44*F43),0)</f>
        <v>0</v>
      </c>
      <c r="G45" s="637">
        <f t="shared" ref="G45" si="67">IF(F47&gt;0,IF(G43-F43&gt;0,0,G44*G43),0)</f>
        <v>0</v>
      </c>
      <c r="H45" s="637">
        <f t="shared" ref="H45" si="68">IF(G47&gt;0,IF(H43-G43&gt;0,0,H44*H43),0)</f>
        <v>0</v>
      </c>
      <c r="I45" s="637">
        <f t="shared" ref="I45" si="69">IF(H47&gt;0,IF(I43-H43&gt;0,0,I44*I43),0)</f>
        <v>0</v>
      </c>
      <c r="J45" s="637">
        <f t="shared" ref="J45" si="70">IF(I47&gt;0,IF(J43-I43&gt;0,0,J44*J43),0)</f>
        <v>0</v>
      </c>
      <c r="K45" s="637">
        <f t="shared" ref="K45" si="71">IF(J47&gt;0,IF(K43-J43&gt;0,0,K44*K43),0)</f>
        <v>0</v>
      </c>
      <c r="L45" s="637">
        <f t="shared" ref="L45" si="72">IF(K47&gt;0,IF(L43-K43&gt;0,0,L44*L43),0)</f>
        <v>0</v>
      </c>
      <c r="M45" s="637">
        <f t="shared" ref="M45" si="73">IF(L47&gt;0,IF(M43-L43&gt;0,0,M44*M43),0)</f>
        <v>0</v>
      </c>
      <c r="N45" s="637">
        <f t="shared" ref="N45" si="74">IF(M47&gt;0,IF(N43-M43&gt;0,0,N44*N43),0)</f>
        <v>0</v>
      </c>
      <c r="O45" s="637">
        <f t="shared" ref="O45" si="75">IF(N47&gt;0,IF(O43-N43&gt;0,0,O44*O43),0)</f>
        <v>0</v>
      </c>
      <c r="P45" s="637">
        <f t="shared" ref="P45" si="76">IF(O47&gt;0,IF(P43-O43&gt;0,0,P44*P43),0)</f>
        <v>0</v>
      </c>
      <c r="Q45" s="637">
        <f t="shared" ref="Q45" si="77">IF(P47&gt;0,IF(Q43-P43&gt;0,0,Q44*Q43),0)</f>
        <v>0</v>
      </c>
      <c r="R45" s="637">
        <f t="shared" ref="R45" si="78">IF(Q47&gt;0,IF(R43-Q43&gt;0,0,R44*R43),0)</f>
        <v>0</v>
      </c>
      <c r="S45" s="637">
        <f t="shared" ref="S45" si="79">IF(R47&gt;0,IF(S43-R43&gt;0,0,S44*S43),0)</f>
        <v>0</v>
      </c>
      <c r="T45" s="637">
        <f t="shared" ref="T45" si="80">IF(S47&gt;0,IF(T43-S43&gt;0,0,T44*T43),0)</f>
        <v>0</v>
      </c>
      <c r="U45" s="637">
        <f t="shared" ref="U45" si="81">IF(T47&gt;0,IF(U43-T43&gt;0,0,U44*U43),0)</f>
        <v>0</v>
      </c>
      <c r="V45" s="637">
        <f t="shared" ref="V45" si="82">IF(U47&gt;0,IF(V43-U43&gt;0,0,V44*V43),0)</f>
        <v>0</v>
      </c>
      <c r="W45" s="637">
        <f t="shared" ref="W45" si="83">IF(V47&gt;0,IF(W43-V43&gt;0,0,W44*W43),0)</f>
        <v>0</v>
      </c>
      <c r="X45" s="637">
        <f t="shared" ref="X45" si="84">IF(W47&gt;0,IF(X43-W43&gt;0,0,X44*X43),0)</f>
        <v>0</v>
      </c>
      <c r="Y45" s="637">
        <f t="shared" ref="Y45" si="85">IF(X47&gt;0,IF(Y43-X43&gt;0,0,Y44*Y43),0)</f>
        <v>0</v>
      </c>
      <c r="Z45" s="637">
        <f t="shared" ref="Z45" si="86">IF(Y47&gt;0,IF(Z43-Y43&gt;0,0,Z44*Z43),0)</f>
        <v>0</v>
      </c>
      <c r="AA45" s="637">
        <f t="shared" ref="AA45" si="87">IF(Z47&gt;0,IF(AA43-Z43&gt;0,0,AA44*AA43),0)</f>
        <v>0</v>
      </c>
      <c r="AB45" s="637">
        <f t="shared" ref="AB45" si="88">IF(AA47&gt;0,IF(AB43-AA43&gt;0,0,AB44*AB43),0)</f>
        <v>0</v>
      </c>
      <c r="AC45" s="637">
        <f t="shared" ref="AC45" si="89">IF(AB47&gt;0,IF(AC43-AB43&gt;0,0,AC44*AC43),0)</f>
        <v>0</v>
      </c>
      <c r="AD45" s="637">
        <f t="shared" ref="AD45" si="90">IF(AC47&gt;0,IF(AD43-AC43&gt;0,0,AD44*AD43),0)</f>
        <v>0</v>
      </c>
      <c r="AE45" s="637">
        <f t="shared" ref="AE45" si="91">IF(AD47&gt;0,IF(AE43-AD43&gt;0,0,AE44*AE43),0)</f>
        <v>0</v>
      </c>
      <c r="AF45" s="637">
        <f t="shared" ref="AF45" si="92">IF(AE47&gt;0,IF(AF43-AE43&gt;0,0,AF44*AF43),0)</f>
        <v>0</v>
      </c>
      <c r="AG45" s="637">
        <f t="shared" ref="AG45" si="93">IF(AF47&gt;0,IF(AG43-AF43&gt;0,0,AG44*AG43),0)</f>
        <v>0</v>
      </c>
      <c r="AH45" s="637">
        <f t="shared" ref="AH45" si="94">IF(AG47&gt;0,IF(AH43-AG43&gt;0,0,AH44*AH43),0)</f>
        <v>0</v>
      </c>
      <c r="AI45" s="637">
        <f t="shared" ref="AI45" si="95">IF(AH47&gt;0,IF(AI43-AH43&gt;0,0,AI44*AI43),0)</f>
        <v>0</v>
      </c>
      <c r="AJ45" s="637">
        <f t="shared" ref="AJ45" si="96">IF(AI47&gt;0,IF(AJ43-AI43&gt;0,0,AJ44*AJ43),0)</f>
        <v>0</v>
      </c>
      <c r="AL45" s="143"/>
      <c r="AM45" s="144"/>
      <c r="AN45" s="143"/>
      <c r="AO45" s="144"/>
      <c r="AP45" s="143"/>
      <c r="AQ45" s="144"/>
      <c r="AR45" s="143"/>
      <c r="AS45" s="144"/>
      <c r="AT45" s="143"/>
      <c r="AU45" s="143"/>
    </row>
    <row r="46" spans="1:47" s="142" customFormat="1" x14ac:dyDescent="0.2">
      <c r="A46" s="154" t="s">
        <v>108</v>
      </c>
      <c r="B46" s="634">
        <f>B45</f>
        <v>0</v>
      </c>
      <c r="C46" s="632">
        <f t="shared" ref="C46:AG46" si="97">C45+B46</f>
        <v>0</v>
      </c>
      <c r="D46" s="637">
        <f>D45+C46</f>
        <v>0</v>
      </c>
      <c r="E46" s="632">
        <f t="shared" si="97"/>
        <v>0</v>
      </c>
      <c r="F46" s="632">
        <f t="shared" si="97"/>
        <v>0</v>
      </c>
      <c r="G46" s="632">
        <f t="shared" si="97"/>
        <v>0</v>
      </c>
      <c r="H46" s="632">
        <f t="shared" si="97"/>
        <v>0</v>
      </c>
      <c r="I46" s="632">
        <f t="shared" si="97"/>
        <v>0</v>
      </c>
      <c r="J46" s="632">
        <f t="shared" si="97"/>
        <v>0</v>
      </c>
      <c r="K46" s="632">
        <f t="shared" si="97"/>
        <v>0</v>
      </c>
      <c r="L46" s="632">
        <f t="shared" si="97"/>
        <v>0</v>
      </c>
      <c r="M46" s="632">
        <f t="shared" si="97"/>
        <v>0</v>
      </c>
      <c r="N46" s="632">
        <f t="shared" si="97"/>
        <v>0</v>
      </c>
      <c r="O46" s="632">
        <f t="shared" si="97"/>
        <v>0</v>
      </c>
      <c r="P46" s="632">
        <f t="shared" si="97"/>
        <v>0</v>
      </c>
      <c r="Q46" s="632">
        <f>Q45+P46</f>
        <v>0</v>
      </c>
      <c r="R46" s="632">
        <f>R45+Q46</f>
        <v>0</v>
      </c>
      <c r="S46" s="632">
        <f t="shared" si="97"/>
        <v>0</v>
      </c>
      <c r="T46" s="632">
        <f t="shared" si="97"/>
        <v>0</v>
      </c>
      <c r="U46" s="632">
        <f t="shared" si="97"/>
        <v>0</v>
      </c>
      <c r="V46" s="632">
        <f t="shared" si="97"/>
        <v>0</v>
      </c>
      <c r="W46" s="632">
        <f t="shared" si="97"/>
        <v>0</v>
      </c>
      <c r="X46" s="632">
        <f t="shared" si="97"/>
        <v>0</v>
      </c>
      <c r="Y46" s="632">
        <f t="shared" si="97"/>
        <v>0</v>
      </c>
      <c r="Z46" s="632">
        <f t="shared" si="97"/>
        <v>0</v>
      </c>
      <c r="AA46" s="632">
        <f t="shared" si="97"/>
        <v>0</v>
      </c>
      <c r="AB46" s="632">
        <f t="shared" si="97"/>
        <v>0</v>
      </c>
      <c r="AC46" s="632">
        <f t="shared" si="97"/>
        <v>0</v>
      </c>
      <c r="AD46" s="632">
        <f t="shared" si="97"/>
        <v>0</v>
      </c>
      <c r="AE46" s="632">
        <f t="shared" si="97"/>
        <v>0</v>
      </c>
      <c r="AF46" s="632">
        <f t="shared" si="97"/>
        <v>0</v>
      </c>
      <c r="AG46" s="632">
        <f t="shared" si="97"/>
        <v>0</v>
      </c>
      <c r="AH46" s="632">
        <f>AH45+AG46</f>
        <v>0</v>
      </c>
      <c r="AI46" s="632">
        <f>AI45+AH46</f>
        <v>0</v>
      </c>
      <c r="AJ46" s="632">
        <f>AJ45+AI46</f>
        <v>0</v>
      </c>
      <c r="AL46" s="143"/>
      <c r="AM46" s="144"/>
      <c r="AN46" s="143"/>
      <c r="AO46" s="144"/>
      <c r="AP46" s="143"/>
      <c r="AQ46" s="144"/>
      <c r="AR46" s="143"/>
      <c r="AS46" s="144"/>
      <c r="AT46" s="143"/>
      <c r="AU46" s="143"/>
    </row>
    <row r="47" spans="1:47" s="142" customFormat="1" x14ac:dyDescent="0.2">
      <c r="A47" s="154" t="s">
        <v>109</v>
      </c>
      <c r="B47" s="634">
        <f t="shared" ref="B47:AG47" si="98">ROUND(IF(B43-B46&gt;0,B43-B46,0),0)</f>
        <v>0</v>
      </c>
      <c r="C47" s="632">
        <f t="shared" si="98"/>
        <v>0</v>
      </c>
      <c r="D47" s="632">
        <f t="shared" si="98"/>
        <v>0</v>
      </c>
      <c r="E47" s="632">
        <f t="shared" si="98"/>
        <v>0</v>
      </c>
      <c r="F47" s="632">
        <f t="shared" si="98"/>
        <v>0</v>
      </c>
      <c r="G47" s="632">
        <f t="shared" si="98"/>
        <v>0</v>
      </c>
      <c r="H47" s="632">
        <f t="shared" si="98"/>
        <v>0</v>
      </c>
      <c r="I47" s="632">
        <f t="shared" si="98"/>
        <v>0</v>
      </c>
      <c r="J47" s="632">
        <f t="shared" si="98"/>
        <v>0</v>
      </c>
      <c r="K47" s="632">
        <f t="shared" si="98"/>
        <v>0</v>
      </c>
      <c r="L47" s="632">
        <f t="shared" si="98"/>
        <v>0</v>
      </c>
      <c r="M47" s="632">
        <f t="shared" si="98"/>
        <v>0</v>
      </c>
      <c r="N47" s="632">
        <f t="shared" si="98"/>
        <v>0</v>
      </c>
      <c r="O47" s="632">
        <f t="shared" si="98"/>
        <v>0</v>
      </c>
      <c r="P47" s="632">
        <f t="shared" si="98"/>
        <v>0</v>
      </c>
      <c r="Q47" s="632">
        <f t="shared" si="98"/>
        <v>0</v>
      </c>
      <c r="R47" s="632">
        <f t="shared" si="98"/>
        <v>0</v>
      </c>
      <c r="S47" s="632">
        <f t="shared" si="98"/>
        <v>0</v>
      </c>
      <c r="T47" s="632">
        <f t="shared" si="98"/>
        <v>0</v>
      </c>
      <c r="U47" s="632">
        <f t="shared" si="98"/>
        <v>0</v>
      </c>
      <c r="V47" s="632">
        <f t="shared" si="98"/>
        <v>0</v>
      </c>
      <c r="W47" s="632">
        <f t="shared" si="98"/>
        <v>0</v>
      </c>
      <c r="X47" s="632">
        <f t="shared" si="98"/>
        <v>0</v>
      </c>
      <c r="Y47" s="632">
        <f t="shared" si="98"/>
        <v>0</v>
      </c>
      <c r="Z47" s="632">
        <f t="shared" si="98"/>
        <v>0</v>
      </c>
      <c r="AA47" s="632">
        <f t="shared" si="98"/>
        <v>0</v>
      </c>
      <c r="AB47" s="632">
        <f t="shared" si="98"/>
        <v>0</v>
      </c>
      <c r="AC47" s="632">
        <f t="shared" si="98"/>
        <v>0</v>
      </c>
      <c r="AD47" s="632">
        <f t="shared" si="98"/>
        <v>0</v>
      </c>
      <c r="AE47" s="632">
        <f t="shared" si="98"/>
        <v>0</v>
      </c>
      <c r="AF47" s="632">
        <f t="shared" si="98"/>
        <v>0</v>
      </c>
      <c r="AG47" s="632">
        <f t="shared" si="98"/>
        <v>0</v>
      </c>
      <c r="AH47" s="632">
        <f>ROUND(IF(AH43-AH46&gt;0,AH43-AH46,0),0)</f>
        <v>0</v>
      </c>
      <c r="AI47" s="632">
        <f>ROUND(IF(AI43-AI46&gt;0,AI43-AI46,0),0)</f>
        <v>0</v>
      </c>
      <c r="AJ47" s="632">
        <f>ROUND(IF(AJ43-AJ46&gt;0,AJ43-AJ46,0),0)</f>
        <v>0</v>
      </c>
      <c r="AL47" s="143"/>
      <c r="AM47" s="144"/>
      <c r="AN47" s="143"/>
      <c r="AO47" s="144"/>
      <c r="AP47" s="143"/>
      <c r="AQ47" s="144"/>
      <c r="AR47" s="143"/>
      <c r="AS47" s="144"/>
      <c r="AT47" s="143"/>
      <c r="AU47" s="143"/>
    </row>
    <row r="48" spans="1:47" s="142" customFormat="1" x14ac:dyDescent="0.2">
      <c r="A48" s="153" t="s">
        <v>10</v>
      </c>
      <c r="B48" s="636"/>
      <c r="C48" s="633"/>
      <c r="D48" s="633"/>
      <c r="E48" s="633"/>
      <c r="F48" s="633"/>
      <c r="G48" s="633"/>
      <c r="H48" s="633"/>
      <c r="I48" s="633"/>
      <c r="J48" s="633"/>
      <c r="K48" s="633"/>
      <c r="L48" s="633"/>
      <c r="M48" s="633"/>
      <c r="N48" s="633"/>
      <c r="O48" s="633"/>
      <c r="P48" s="633"/>
      <c r="Q48" s="633"/>
      <c r="R48" s="633"/>
      <c r="S48" s="633"/>
      <c r="T48" s="633"/>
      <c r="U48" s="633"/>
      <c r="V48" s="633"/>
      <c r="W48" s="633"/>
      <c r="X48" s="633"/>
      <c r="Y48" s="633"/>
      <c r="Z48" s="633"/>
      <c r="AA48" s="633"/>
      <c r="AB48" s="633"/>
      <c r="AC48" s="633"/>
      <c r="AD48" s="633"/>
      <c r="AE48" s="633"/>
      <c r="AF48" s="633"/>
      <c r="AG48" s="633"/>
      <c r="AH48" s="633"/>
      <c r="AI48" s="633"/>
      <c r="AJ48" s="633"/>
      <c r="AL48" s="143"/>
      <c r="AM48" s="144"/>
      <c r="AN48" s="143"/>
      <c r="AO48" s="144"/>
      <c r="AP48" s="143"/>
      <c r="AQ48" s="144"/>
      <c r="AR48" s="143"/>
      <c r="AS48" s="144"/>
      <c r="AT48" s="143"/>
      <c r="AU48" s="143"/>
    </row>
    <row r="49" spans="1:47" s="142" customFormat="1" x14ac:dyDescent="0.2">
      <c r="A49" s="154" t="s">
        <v>105</v>
      </c>
      <c r="B49" s="638">
        <f>B99</f>
        <v>0</v>
      </c>
      <c r="C49" s="638">
        <f t="shared" ref="C49:AH49" si="99">C99+B49</f>
        <v>0</v>
      </c>
      <c r="D49" s="638">
        <f t="shared" si="99"/>
        <v>0</v>
      </c>
      <c r="E49" s="638">
        <f t="shared" si="99"/>
        <v>0</v>
      </c>
      <c r="F49" s="638">
        <f t="shared" si="99"/>
        <v>0</v>
      </c>
      <c r="G49" s="638">
        <f t="shared" si="99"/>
        <v>0</v>
      </c>
      <c r="H49" s="638">
        <f t="shared" si="99"/>
        <v>0</v>
      </c>
      <c r="I49" s="638">
        <f t="shared" si="99"/>
        <v>0</v>
      </c>
      <c r="J49" s="638">
        <f t="shared" si="99"/>
        <v>0</v>
      </c>
      <c r="K49" s="638">
        <f t="shared" si="99"/>
        <v>0</v>
      </c>
      <c r="L49" s="638">
        <f t="shared" si="99"/>
        <v>0</v>
      </c>
      <c r="M49" s="638">
        <f t="shared" si="99"/>
        <v>0</v>
      </c>
      <c r="N49" s="638">
        <f t="shared" si="99"/>
        <v>0</v>
      </c>
      <c r="O49" s="638">
        <f t="shared" si="99"/>
        <v>0</v>
      </c>
      <c r="P49" s="638">
        <f t="shared" si="99"/>
        <v>0</v>
      </c>
      <c r="Q49" s="638">
        <f t="shared" si="99"/>
        <v>0</v>
      </c>
      <c r="R49" s="638">
        <f t="shared" si="99"/>
        <v>0</v>
      </c>
      <c r="S49" s="638">
        <f t="shared" si="99"/>
        <v>0</v>
      </c>
      <c r="T49" s="638">
        <f t="shared" si="99"/>
        <v>0</v>
      </c>
      <c r="U49" s="638">
        <f t="shared" si="99"/>
        <v>0</v>
      </c>
      <c r="V49" s="638">
        <f t="shared" si="99"/>
        <v>0</v>
      </c>
      <c r="W49" s="638">
        <f t="shared" si="99"/>
        <v>0</v>
      </c>
      <c r="X49" s="638">
        <f t="shared" si="99"/>
        <v>0</v>
      </c>
      <c r="Y49" s="638">
        <f t="shared" si="99"/>
        <v>0</v>
      </c>
      <c r="Z49" s="638">
        <f t="shared" si="99"/>
        <v>0</v>
      </c>
      <c r="AA49" s="638">
        <f t="shared" si="99"/>
        <v>0</v>
      </c>
      <c r="AB49" s="638">
        <f t="shared" si="99"/>
        <v>0</v>
      </c>
      <c r="AC49" s="638">
        <f t="shared" si="99"/>
        <v>0</v>
      </c>
      <c r="AD49" s="638">
        <f t="shared" si="99"/>
        <v>0</v>
      </c>
      <c r="AE49" s="638">
        <f t="shared" si="99"/>
        <v>0</v>
      </c>
      <c r="AF49" s="638">
        <f t="shared" si="99"/>
        <v>0</v>
      </c>
      <c r="AG49" s="638">
        <f t="shared" si="99"/>
        <v>0</v>
      </c>
      <c r="AH49" s="638">
        <f t="shared" si="99"/>
        <v>0</v>
      </c>
      <c r="AI49" s="638">
        <f>AI99+AH49</f>
        <v>0</v>
      </c>
      <c r="AJ49" s="638">
        <f>AJ99+AI49</f>
        <v>0</v>
      </c>
      <c r="AL49" s="143"/>
      <c r="AM49" s="144"/>
      <c r="AN49" s="143"/>
      <c r="AO49" s="144"/>
      <c r="AP49" s="143"/>
      <c r="AQ49" s="144"/>
      <c r="AR49" s="143"/>
      <c r="AS49" s="144"/>
      <c r="AT49" s="143"/>
      <c r="AU49" s="143"/>
    </row>
    <row r="50" spans="1:47" s="142" customFormat="1" x14ac:dyDescent="0.2">
      <c r="A50" s="154" t="s">
        <v>106</v>
      </c>
      <c r="B50" s="66">
        <f>1/'Kopējie pieņēmumi'!$B$29</f>
        <v>0.1</v>
      </c>
      <c r="C50" s="21">
        <f>B50</f>
        <v>0.1</v>
      </c>
      <c r="D50" s="21">
        <f t="shared" ref="D50:AH50" si="100">C50</f>
        <v>0.1</v>
      </c>
      <c r="E50" s="21">
        <f t="shared" si="100"/>
        <v>0.1</v>
      </c>
      <c r="F50" s="21">
        <f t="shared" si="100"/>
        <v>0.1</v>
      </c>
      <c r="G50" s="21">
        <f t="shared" si="100"/>
        <v>0.1</v>
      </c>
      <c r="H50" s="21">
        <f t="shared" si="100"/>
        <v>0.1</v>
      </c>
      <c r="I50" s="21">
        <f t="shared" si="100"/>
        <v>0.1</v>
      </c>
      <c r="J50" s="21">
        <f t="shared" si="100"/>
        <v>0.1</v>
      </c>
      <c r="K50" s="21">
        <f t="shared" si="100"/>
        <v>0.1</v>
      </c>
      <c r="L50" s="21">
        <f t="shared" si="100"/>
        <v>0.1</v>
      </c>
      <c r="M50" s="21">
        <f t="shared" si="100"/>
        <v>0.1</v>
      </c>
      <c r="N50" s="21">
        <f t="shared" si="100"/>
        <v>0.1</v>
      </c>
      <c r="O50" s="21">
        <f t="shared" si="100"/>
        <v>0.1</v>
      </c>
      <c r="P50" s="21">
        <f t="shared" si="100"/>
        <v>0.1</v>
      </c>
      <c r="Q50" s="21">
        <f t="shared" si="100"/>
        <v>0.1</v>
      </c>
      <c r="R50" s="21">
        <f t="shared" si="100"/>
        <v>0.1</v>
      </c>
      <c r="S50" s="21">
        <f t="shared" si="100"/>
        <v>0.1</v>
      </c>
      <c r="T50" s="21">
        <f t="shared" si="100"/>
        <v>0.1</v>
      </c>
      <c r="U50" s="21">
        <f t="shared" si="100"/>
        <v>0.1</v>
      </c>
      <c r="V50" s="21">
        <f t="shared" si="100"/>
        <v>0.1</v>
      </c>
      <c r="W50" s="21">
        <f t="shared" si="100"/>
        <v>0.1</v>
      </c>
      <c r="X50" s="21">
        <f t="shared" si="100"/>
        <v>0.1</v>
      </c>
      <c r="Y50" s="21">
        <f t="shared" si="100"/>
        <v>0.1</v>
      </c>
      <c r="Z50" s="21">
        <f t="shared" si="100"/>
        <v>0.1</v>
      </c>
      <c r="AA50" s="21">
        <f t="shared" si="100"/>
        <v>0.1</v>
      </c>
      <c r="AB50" s="21">
        <f t="shared" si="100"/>
        <v>0.1</v>
      </c>
      <c r="AC50" s="21">
        <f t="shared" si="100"/>
        <v>0.1</v>
      </c>
      <c r="AD50" s="21">
        <f t="shared" si="100"/>
        <v>0.1</v>
      </c>
      <c r="AE50" s="21">
        <f t="shared" si="100"/>
        <v>0.1</v>
      </c>
      <c r="AF50" s="21">
        <f t="shared" si="100"/>
        <v>0.1</v>
      </c>
      <c r="AG50" s="21">
        <f t="shared" si="100"/>
        <v>0.1</v>
      </c>
      <c r="AH50" s="21">
        <f t="shared" si="100"/>
        <v>0.1</v>
      </c>
      <c r="AI50" s="21">
        <f>AH50</f>
        <v>0.1</v>
      </c>
      <c r="AJ50" s="21">
        <f>AI50</f>
        <v>0.1</v>
      </c>
      <c r="AL50" s="143"/>
      <c r="AM50" s="144"/>
      <c r="AN50" s="143"/>
      <c r="AO50" s="144"/>
      <c r="AP50" s="143"/>
      <c r="AQ50" s="144"/>
      <c r="AR50" s="143"/>
      <c r="AS50" s="144"/>
      <c r="AT50" s="143"/>
      <c r="AU50" s="143"/>
    </row>
    <row r="51" spans="1:47" s="142" customFormat="1" x14ac:dyDescent="0.2">
      <c r="A51" s="154" t="s">
        <v>107</v>
      </c>
      <c r="B51" s="635">
        <v>0</v>
      </c>
      <c r="C51" s="637">
        <f t="shared" ref="C51" si="101">IF(B53&gt;0,IF(C49-B49&gt;0,0,C50*C49),0)</f>
        <v>0</v>
      </c>
      <c r="D51" s="637">
        <f t="shared" ref="D51" si="102">IF(C53&gt;0,IF(D49-C49&gt;0,0,D50*D49),0)</f>
        <v>0</v>
      </c>
      <c r="E51" s="637">
        <f t="shared" ref="E51" si="103">IF(D53&gt;0,IF(E49-D49&gt;0,0,E50*E49),0)</f>
        <v>0</v>
      </c>
      <c r="F51" s="637">
        <f t="shared" ref="F51" si="104">IF(E53&gt;0,IF(F49-E49&gt;0,0,F50*F49),0)</f>
        <v>0</v>
      </c>
      <c r="G51" s="637">
        <f t="shared" ref="G51" si="105">IF(F53&gt;0,IF(G49-F49&gt;0,0,G50*G49),0)</f>
        <v>0</v>
      </c>
      <c r="H51" s="637">
        <f t="shared" ref="H51" si="106">IF(G53&gt;0,IF(H49-G49&gt;0,0,H50*H49),0)</f>
        <v>0</v>
      </c>
      <c r="I51" s="637">
        <f t="shared" ref="I51" si="107">IF(H53&gt;0,IF(I49-H49&gt;0,0,I50*I49),0)</f>
        <v>0</v>
      </c>
      <c r="J51" s="637">
        <f t="shared" ref="J51" si="108">IF(I53&gt;0,IF(J49-I49&gt;0,0,J50*J49),0)</f>
        <v>0</v>
      </c>
      <c r="K51" s="637">
        <f t="shared" ref="K51" si="109">IF(J53&gt;0,IF(K49-J49&gt;0,0,K50*K49),0)</f>
        <v>0</v>
      </c>
      <c r="L51" s="637">
        <f t="shared" ref="L51" si="110">IF(K53&gt;0,IF(L49-K49&gt;0,0,L50*L49),0)</f>
        <v>0</v>
      </c>
      <c r="M51" s="637">
        <f t="shared" ref="M51" si="111">IF(L53&gt;0,IF(M49-L49&gt;0,0,M50*M49),0)</f>
        <v>0</v>
      </c>
      <c r="N51" s="637">
        <f t="shared" ref="N51" si="112">IF(M53&gt;0,IF(N49-M49&gt;0,0,N50*N49),0)</f>
        <v>0</v>
      </c>
      <c r="O51" s="637">
        <f t="shared" ref="O51" si="113">IF(N53&gt;0,IF(O49-N49&gt;0,0,O50*O49),0)</f>
        <v>0</v>
      </c>
      <c r="P51" s="637">
        <f t="shared" ref="P51" si="114">IF(O53&gt;0,IF(P49-O49&gt;0,0,P50*P49),0)</f>
        <v>0</v>
      </c>
      <c r="Q51" s="637">
        <f t="shared" ref="Q51" si="115">IF(P53&gt;0,IF(Q49-P49&gt;0,0,Q50*Q49),0)</f>
        <v>0</v>
      </c>
      <c r="R51" s="637">
        <f t="shared" ref="R51" si="116">IF(Q53&gt;0,IF(R49-Q49&gt;0,0,R50*R49),0)</f>
        <v>0</v>
      </c>
      <c r="S51" s="637">
        <f t="shared" ref="S51" si="117">IF(R53&gt;0,IF(S49-R49&gt;0,0,S50*S49),0)</f>
        <v>0</v>
      </c>
      <c r="T51" s="637">
        <f t="shared" ref="T51" si="118">IF(S53&gt;0,IF(T49-S49&gt;0,0,T50*T49),0)</f>
        <v>0</v>
      </c>
      <c r="U51" s="637">
        <f t="shared" ref="U51" si="119">IF(T53&gt;0,IF(U49-T49&gt;0,0,U50*U49),0)</f>
        <v>0</v>
      </c>
      <c r="V51" s="637">
        <f t="shared" ref="V51" si="120">IF(U53&gt;0,IF(V49-U49&gt;0,0,V50*V49),0)</f>
        <v>0</v>
      </c>
      <c r="W51" s="637">
        <f t="shared" ref="W51" si="121">IF(V53&gt;0,IF(W49-V49&gt;0,0,W50*W49),0)</f>
        <v>0</v>
      </c>
      <c r="X51" s="637">
        <f t="shared" ref="X51" si="122">IF(W53&gt;0,IF(X49-W49&gt;0,0,X50*X49),0)</f>
        <v>0</v>
      </c>
      <c r="Y51" s="637">
        <f t="shared" ref="Y51" si="123">IF(X53&gt;0,IF(Y49-X49&gt;0,0,Y50*Y49),0)</f>
        <v>0</v>
      </c>
      <c r="Z51" s="637">
        <f t="shared" ref="Z51" si="124">IF(Y53&gt;0,IF(Z49-Y49&gt;0,0,Z50*Z49),0)</f>
        <v>0</v>
      </c>
      <c r="AA51" s="637">
        <f t="shared" ref="AA51" si="125">IF(Z53&gt;0,IF(AA49-Z49&gt;0,0,AA50*AA49),0)</f>
        <v>0</v>
      </c>
      <c r="AB51" s="637">
        <f t="shared" ref="AB51" si="126">IF(AA53&gt;0,IF(AB49-AA49&gt;0,0,AB50*AB49),0)</f>
        <v>0</v>
      </c>
      <c r="AC51" s="637">
        <f t="shared" ref="AC51" si="127">IF(AB53&gt;0,IF(AC49-AB49&gt;0,0,AC50*AC49),0)</f>
        <v>0</v>
      </c>
      <c r="AD51" s="637">
        <f t="shared" ref="AD51" si="128">IF(AC53&gt;0,IF(AD49-AC49&gt;0,0,AD50*AD49),0)</f>
        <v>0</v>
      </c>
      <c r="AE51" s="637">
        <f t="shared" ref="AE51" si="129">IF(AD53&gt;0,IF(AE49-AD49&gt;0,0,AE50*AE49),0)</f>
        <v>0</v>
      </c>
      <c r="AF51" s="637">
        <f t="shared" ref="AF51" si="130">IF(AE53&gt;0,IF(AF49-AE49&gt;0,0,AF50*AF49),0)</f>
        <v>0</v>
      </c>
      <c r="AG51" s="637">
        <f t="shared" ref="AG51" si="131">IF(AF53&gt;0,IF(AG49-AF49&gt;0,0,AG50*AG49),0)</f>
        <v>0</v>
      </c>
      <c r="AH51" s="637">
        <f t="shared" ref="AH51" si="132">IF(AG53&gt;0,IF(AH49-AG49&gt;0,0,AH50*AH49),0)</f>
        <v>0</v>
      </c>
      <c r="AI51" s="637">
        <f t="shared" ref="AI51" si="133">IF(AH53&gt;0,IF(AI49-AH49&gt;0,0,AI50*AI49),0)</f>
        <v>0</v>
      </c>
      <c r="AJ51" s="637">
        <f t="shared" ref="AJ51" si="134">IF(AI53&gt;0,IF(AJ49-AI49&gt;0,0,AJ50*AJ49),0)</f>
        <v>0</v>
      </c>
      <c r="AL51" s="143"/>
      <c r="AM51" s="144"/>
      <c r="AN51" s="143"/>
      <c r="AO51" s="144"/>
      <c r="AP51" s="143"/>
      <c r="AQ51" s="144"/>
      <c r="AR51" s="143"/>
      <c r="AS51" s="144"/>
      <c r="AT51" s="143"/>
      <c r="AU51" s="143"/>
    </row>
    <row r="52" spans="1:47" s="142" customFormat="1" x14ac:dyDescent="0.2">
      <c r="A52" s="154" t="s">
        <v>108</v>
      </c>
      <c r="B52" s="634">
        <f>B51</f>
        <v>0</v>
      </c>
      <c r="C52" s="632">
        <f t="shared" ref="C52:AG52" si="135">C51+B52</f>
        <v>0</v>
      </c>
      <c r="D52" s="632">
        <f t="shared" si="135"/>
        <v>0</v>
      </c>
      <c r="E52" s="632">
        <f t="shared" si="135"/>
        <v>0</v>
      </c>
      <c r="F52" s="632">
        <f t="shared" si="135"/>
        <v>0</v>
      </c>
      <c r="G52" s="632">
        <f t="shared" si="135"/>
        <v>0</v>
      </c>
      <c r="H52" s="632">
        <f t="shared" si="135"/>
        <v>0</v>
      </c>
      <c r="I52" s="632">
        <f t="shared" si="135"/>
        <v>0</v>
      </c>
      <c r="J52" s="632">
        <f t="shared" si="135"/>
        <v>0</v>
      </c>
      <c r="K52" s="632">
        <f t="shared" si="135"/>
        <v>0</v>
      </c>
      <c r="L52" s="632">
        <f t="shared" si="135"/>
        <v>0</v>
      </c>
      <c r="M52" s="632">
        <f t="shared" si="135"/>
        <v>0</v>
      </c>
      <c r="N52" s="632">
        <f t="shared" si="135"/>
        <v>0</v>
      </c>
      <c r="O52" s="632">
        <f t="shared" si="135"/>
        <v>0</v>
      </c>
      <c r="P52" s="632">
        <f t="shared" si="135"/>
        <v>0</v>
      </c>
      <c r="Q52" s="632">
        <f t="shared" si="135"/>
        <v>0</v>
      </c>
      <c r="R52" s="632">
        <f t="shared" si="135"/>
        <v>0</v>
      </c>
      <c r="S52" s="632">
        <f t="shared" si="135"/>
        <v>0</v>
      </c>
      <c r="T52" s="632">
        <f t="shared" si="135"/>
        <v>0</v>
      </c>
      <c r="U52" s="632">
        <f t="shared" si="135"/>
        <v>0</v>
      </c>
      <c r="V52" s="632">
        <f t="shared" si="135"/>
        <v>0</v>
      </c>
      <c r="W52" s="632">
        <f t="shared" si="135"/>
        <v>0</v>
      </c>
      <c r="X52" s="632">
        <f t="shared" si="135"/>
        <v>0</v>
      </c>
      <c r="Y52" s="632">
        <f t="shared" si="135"/>
        <v>0</v>
      </c>
      <c r="Z52" s="632">
        <f t="shared" si="135"/>
        <v>0</v>
      </c>
      <c r="AA52" s="632">
        <f t="shared" si="135"/>
        <v>0</v>
      </c>
      <c r="AB52" s="632">
        <f t="shared" si="135"/>
        <v>0</v>
      </c>
      <c r="AC52" s="632">
        <f t="shared" si="135"/>
        <v>0</v>
      </c>
      <c r="AD52" s="632">
        <f t="shared" si="135"/>
        <v>0</v>
      </c>
      <c r="AE52" s="632">
        <f t="shared" si="135"/>
        <v>0</v>
      </c>
      <c r="AF52" s="632">
        <f t="shared" si="135"/>
        <v>0</v>
      </c>
      <c r="AG52" s="632">
        <f t="shared" si="135"/>
        <v>0</v>
      </c>
      <c r="AH52" s="632">
        <f>AH51+AG52</f>
        <v>0</v>
      </c>
      <c r="AI52" s="632">
        <f>AI51+AH52</f>
        <v>0</v>
      </c>
      <c r="AJ52" s="632">
        <f>AJ51+AI52</f>
        <v>0</v>
      </c>
      <c r="AL52" s="143"/>
      <c r="AM52" s="144"/>
      <c r="AN52" s="143"/>
      <c r="AO52" s="144"/>
      <c r="AP52" s="143"/>
      <c r="AQ52" s="144"/>
      <c r="AR52" s="143"/>
      <c r="AS52" s="144"/>
      <c r="AT52" s="143"/>
      <c r="AU52" s="143"/>
    </row>
    <row r="53" spans="1:47" s="142" customFormat="1" x14ac:dyDescent="0.2">
      <c r="A53" s="154" t="s">
        <v>109</v>
      </c>
      <c r="B53" s="634">
        <f t="shared" ref="B53:AG53" si="136">ROUND(IF(B49-B52&gt;0,B49-B52,0),0)</f>
        <v>0</v>
      </c>
      <c r="C53" s="632">
        <f t="shared" si="136"/>
        <v>0</v>
      </c>
      <c r="D53" s="632">
        <f t="shared" si="136"/>
        <v>0</v>
      </c>
      <c r="E53" s="632">
        <f t="shared" si="136"/>
        <v>0</v>
      </c>
      <c r="F53" s="632">
        <f t="shared" si="136"/>
        <v>0</v>
      </c>
      <c r="G53" s="632">
        <f t="shared" si="136"/>
        <v>0</v>
      </c>
      <c r="H53" s="632">
        <f t="shared" si="136"/>
        <v>0</v>
      </c>
      <c r="I53" s="632">
        <f t="shared" si="136"/>
        <v>0</v>
      </c>
      <c r="J53" s="632">
        <f t="shared" si="136"/>
        <v>0</v>
      </c>
      <c r="K53" s="632">
        <f t="shared" si="136"/>
        <v>0</v>
      </c>
      <c r="L53" s="632">
        <f t="shared" si="136"/>
        <v>0</v>
      </c>
      <c r="M53" s="632">
        <f t="shared" si="136"/>
        <v>0</v>
      </c>
      <c r="N53" s="632">
        <f t="shared" si="136"/>
        <v>0</v>
      </c>
      <c r="O53" s="632">
        <f t="shared" si="136"/>
        <v>0</v>
      </c>
      <c r="P53" s="632">
        <f t="shared" si="136"/>
        <v>0</v>
      </c>
      <c r="Q53" s="632">
        <f t="shared" si="136"/>
        <v>0</v>
      </c>
      <c r="R53" s="632">
        <f t="shared" si="136"/>
        <v>0</v>
      </c>
      <c r="S53" s="632">
        <f t="shared" si="136"/>
        <v>0</v>
      </c>
      <c r="T53" s="632">
        <f t="shared" si="136"/>
        <v>0</v>
      </c>
      <c r="U53" s="632">
        <f t="shared" si="136"/>
        <v>0</v>
      </c>
      <c r="V53" s="632">
        <f t="shared" si="136"/>
        <v>0</v>
      </c>
      <c r="W53" s="632">
        <f t="shared" si="136"/>
        <v>0</v>
      </c>
      <c r="X53" s="632">
        <f t="shared" si="136"/>
        <v>0</v>
      </c>
      <c r="Y53" s="632">
        <f t="shared" si="136"/>
        <v>0</v>
      </c>
      <c r="Z53" s="632">
        <f t="shared" si="136"/>
        <v>0</v>
      </c>
      <c r="AA53" s="632">
        <f t="shared" si="136"/>
        <v>0</v>
      </c>
      <c r="AB53" s="632">
        <f t="shared" si="136"/>
        <v>0</v>
      </c>
      <c r="AC53" s="632">
        <f t="shared" si="136"/>
        <v>0</v>
      </c>
      <c r="AD53" s="632">
        <f t="shared" si="136"/>
        <v>0</v>
      </c>
      <c r="AE53" s="632">
        <f t="shared" si="136"/>
        <v>0</v>
      </c>
      <c r="AF53" s="632">
        <f t="shared" si="136"/>
        <v>0</v>
      </c>
      <c r="AG53" s="632">
        <f t="shared" si="136"/>
        <v>0</v>
      </c>
      <c r="AH53" s="632">
        <f>ROUND(IF(AH49-AH52&gt;0,AH49-AH52,0),0)</f>
        <v>0</v>
      </c>
      <c r="AI53" s="632">
        <f>ROUND(IF(AI49-AI52&gt;0,AI49-AI52,0),0)</f>
        <v>0</v>
      </c>
      <c r="AJ53" s="632">
        <f>ROUND(IF(AJ49-AJ52&gt;0,AJ49-AJ52,0),0)</f>
        <v>0</v>
      </c>
      <c r="AL53" s="143"/>
      <c r="AM53" s="144"/>
      <c r="AN53" s="143"/>
      <c r="AO53" s="144"/>
      <c r="AP53" s="143"/>
      <c r="AQ53" s="144"/>
      <c r="AR53" s="143"/>
      <c r="AS53" s="144"/>
      <c r="AT53" s="143"/>
      <c r="AU53" s="143"/>
    </row>
    <row r="54" spans="1:47" s="142" customFormat="1" x14ac:dyDescent="0.2">
      <c r="A54" s="155"/>
      <c r="B54" s="151"/>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L54" s="143"/>
      <c r="AM54" s="144"/>
      <c r="AN54" s="143"/>
      <c r="AO54" s="144"/>
      <c r="AP54" s="143"/>
      <c r="AQ54" s="144"/>
      <c r="AR54" s="143"/>
      <c r="AS54" s="144"/>
      <c r="AT54" s="143"/>
      <c r="AU54" s="143"/>
    </row>
    <row r="55" spans="1:47" s="142" customFormat="1" x14ac:dyDescent="0.2">
      <c r="A55" s="156" t="s">
        <v>110</v>
      </c>
      <c r="B55" s="157"/>
      <c r="C55" s="157"/>
      <c r="D55" s="157"/>
      <c r="E55" s="157"/>
      <c r="F55" s="157"/>
      <c r="G55" s="157"/>
      <c r="H55" s="157"/>
      <c r="I55" s="151"/>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L55" s="143"/>
      <c r="AM55" s="144"/>
      <c r="AN55" s="143"/>
      <c r="AO55" s="144"/>
      <c r="AP55" s="143"/>
      <c r="AQ55" s="144"/>
      <c r="AR55" s="143"/>
      <c r="AS55" s="144"/>
      <c r="AT55" s="143"/>
      <c r="AU55" s="143"/>
    </row>
    <row r="56" spans="1:47" s="142" customFormat="1" x14ac:dyDescent="0.2">
      <c r="A56" s="153" t="s">
        <v>8</v>
      </c>
      <c r="B56" s="151"/>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J56" s="151"/>
      <c r="AL56" s="143"/>
      <c r="AM56" s="144"/>
      <c r="AN56" s="143"/>
      <c r="AO56" s="144"/>
      <c r="AP56" s="143"/>
      <c r="AQ56" s="144"/>
      <c r="AR56" s="143"/>
      <c r="AS56" s="144"/>
      <c r="AT56" s="143"/>
      <c r="AU56" s="143"/>
    </row>
    <row r="57" spans="1:47" s="142" customFormat="1" x14ac:dyDescent="0.2">
      <c r="A57" s="154" t="s">
        <v>105</v>
      </c>
      <c r="B57" s="634">
        <f>B102</f>
        <v>0</v>
      </c>
      <c r="C57" s="634">
        <f t="shared" ref="C57:AH57" si="137">C102+B57</f>
        <v>0</v>
      </c>
      <c r="D57" s="634">
        <f t="shared" si="137"/>
        <v>0</v>
      </c>
      <c r="E57" s="634">
        <f t="shared" si="137"/>
        <v>0</v>
      </c>
      <c r="F57" s="634">
        <f t="shared" si="137"/>
        <v>0</v>
      </c>
      <c r="G57" s="634">
        <f t="shared" si="137"/>
        <v>0</v>
      </c>
      <c r="H57" s="634">
        <f t="shared" si="137"/>
        <v>0</v>
      </c>
      <c r="I57" s="634">
        <f t="shared" si="137"/>
        <v>0</v>
      </c>
      <c r="J57" s="634">
        <f t="shared" si="137"/>
        <v>0</v>
      </c>
      <c r="K57" s="634">
        <f t="shared" si="137"/>
        <v>0</v>
      </c>
      <c r="L57" s="634">
        <f t="shared" si="137"/>
        <v>0</v>
      </c>
      <c r="M57" s="634">
        <f t="shared" si="137"/>
        <v>0</v>
      </c>
      <c r="N57" s="634">
        <f t="shared" si="137"/>
        <v>0</v>
      </c>
      <c r="O57" s="634">
        <f t="shared" si="137"/>
        <v>0</v>
      </c>
      <c r="P57" s="634">
        <f t="shared" si="137"/>
        <v>0</v>
      </c>
      <c r="Q57" s="634">
        <f t="shared" si="137"/>
        <v>0</v>
      </c>
      <c r="R57" s="634">
        <f t="shared" si="137"/>
        <v>0</v>
      </c>
      <c r="S57" s="634">
        <f t="shared" si="137"/>
        <v>0</v>
      </c>
      <c r="T57" s="634">
        <f t="shared" si="137"/>
        <v>0</v>
      </c>
      <c r="U57" s="634">
        <f t="shared" si="137"/>
        <v>0</v>
      </c>
      <c r="V57" s="634">
        <f t="shared" si="137"/>
        <v>0</v>
      </c>
      <c r="W57" s="634">
        <f t="shared" si="137"/>
        <v>0</v>
      </c>
      <c r="X57" s="634">
        <f t="shared" si="137"/>
        <v>0</v>
      </c>
      <c r="Y57" s="634">
        <f t="shared" si="137"/>
        <v>0</v>
      </c>
      <c r="Z57" s="634">
        <f t="shared" si="137"/>
        <v>0</v>
      </c>
      <c r="AA57" s="634">
        <f t="shared" si="137"/>
        <v>0</v>
      </c>
      <c r="AB57" s="634">
        <f t="shared" si="137"/>
        <v>0</v>
      </c>
      <c r="AC57" s="634">
        <f t="shared" si="137"/>
        <v>0</v>
      </c>
      <c r="AD57" s="634">
        <f t="shared" si="137"/>
        <v>0</v>
      </c>
      <c r="AE57" s="634">
        <f t="shared" si="137"/>
        <v>0</v>
      </c>
      <c r="AF57" s="634">
        <f t="shared" si="137"/>
        <v>0</v>
      </c>
      <c r="AG57" s="634">
        <f t="shared" si="137"/>
        <v>0</v>
      </c>
      <c r="AH57" s="634">
        <f t="shared" si="137"/>
        <v>0</v>
      </c>
      <c r="AI57" s="634">
        <f>AI102+AH57</f>
        <v>0</v>
      </c>
      <c r="AJ57" s="634">
        <f>AJ102+AI57</f>
        <v>0</v>
      </c>
      <c r="AM57" s="119"/>
      <c r="AO57" s="139"/>
      <c r="AP57" s="118"/>
      <c r="AQ57" s="139"/>
      <c r="AR57" s="118"/>
      <c r="AS57" s="139"/>
    </row>
    <row r="58" spans="1:47" s="142" customFormat="1" x14ac:dyDescent="0.2">
      <c r="A58" s="154" t="s">
        <v>106</v>
      </c>
      <c r="B58" s="66">
        <f>1/'Kopējie pieņēmumi'!$B$27</f>
        <v>0.02</v>
      </c>
      <c r="C58" s="21">
        <f>B58</f>
        <v>0.02</v>
      </c>
      <c r="D58" s="21">
        <f t="shared" ref="D58:AH58" si="138">C58</f>
        <v>0.02</v>
      </c>
      <c r="E58" s="21">
        <f t="shared" si="138"/>
        <v>0.02</v>
      </c>
      <c r="F58" s="21">
        <f t="shared" si="138"/>
        <v>0.02</v>
      </c>
      <c r="G58" s="21">
        <f t="shared" si="138"/>
        <v>0.02</v>
      </c>
      <c r="H58" s="21">
        <f t="shared" si="138"/>
        <v>0.02</v>
      </c>
      <c r="I58" s="21">
        <f t="shared" si="138"/>
        <v>0.02</v>
      </c>
      <c r="J58" s="21">
        <f t="shared" si="138"/>
        <v>0.02</v>
      </c>
      <c r="K58" s="21">
        <f t="shared" si="138"/>
        <v>0.02</v>
      </c>
      <c r="L58" s="21">
        <f t="shared" si="138"/>
        <v>0.02</v>
      </c>
      <c r="M58" s="21">
        <f t="shared" si="138"/>
        <v>0.02</v>
      </c>
      <c r="N58" s="21">
        <f t="shared" si="138"/>
        <v>0.02</v>
      </c>
      <c r="O58" s="21">
        <f t="shared" si="138"/>
        <v>0.02</v>
      </c>
      <c r="P58" s="21">
        <f t="shared" si="138"/>
        <v>0.02</v>
      </c>
      <c r="Q58" s="21">
        <f t="shared" si="138"/>
        <v>0.02</v>
      </c>
      <c r="R58" s="21">
        <f t="shared" si="138"/>
        <v>0.02</v>
      </c>
      <c r="S58" s="21">
        <f t="shared" si="138"/>
        <v>0.02</v>
      </c>
      <c r="T58" s="21">
        <f t="shared" si="138"/>
        <v>0.02</v>
      </c>
      <c r="U58" s="21">
        <f t="shared" si="138"/>
        <v>0.02</v>
      </c>
      <c r="V58" s="21">
        <f t="shared" si="138"/>
        <v>0.02</v>
      </c>
      <c r="W58" s="21">
        <f t="shared" si="138"/>
        <v>0.02</v>
      </c>
      <c r="X58" s="21">
        <f t="shared" si="138"/>
        <v>0.02</v>
      </c>
      <c r="Y58" s="21">
        <f t="shared" si="138"/>
        <v>0.02</v>
      </c>
      <c r="Z58" s="21">
        <f t="shared" si="138"/>
        <v>0.02</v>
      </c>
      <c r="AA58" s="21">
        <f t="shared" si="138"/>
        <v>0.02</v>
      </c>
      <c r="AB58" s="21">
        <f t="shared" si="138"/>
        <v>0.02</v>
      </c>
      <c r="AC58" s="21">
        <f t="shared" si="138"/>
        <v>0.02</v>
      </c>
      <c r="AD58" s="21">
        <f t="shared" si="138"/>
        <v>0.02</v>
      </c>
      <c r="AE58" s="21">
        <f t="shared" si="138"/>
        <v>0.02</v>
      </c>
      <c r="AF58" s="21">
        <f t="shared" si="138"/>
        <v>0.02</v>
      </c>
      <c r="AG58" s="21">
        <f t="shared" si="138"/>
        <v>0.02</v>
      </c>
      <c r="AH58" s="21">
        <f t="shared" si="138"/>
        <v>0.02</v>
      </c>
      <c r="AI58" s="21">
        <f>AH58</f>
        <v>0.02</v>
      </c>
      <c r="AJ58" s="21">
        <f>AI58</f>
        <v>0.02</v>
      </c>
      <c r="AM58" s="119"/>
      <c r="AO58" s="139"/>
      <c r="AP58" s="118"/>
      <c r="AQ58" s="139"/>
      <c r="AR58" s="118"/>
      <c r="AS58" s="139"/>
    </row>
    <row r="59" spans="1:47" s="142" customFormat="1" x14ac:dyDescent="0.2">
      <c r="A59" s="154" t="s">
        <v>107</v>
      </c>
      <c r="B59" s="635">
        <v>0</v>
      </c>
      <c r="C59" s="637">
        <f t="shared" ref="C59" si="139">IF(B61&gt;0,IF(C57-B57&gt;0,0,C58*C57),0)</f>
        <v>0</v>
      </c>
      <c r="D59" s="637">
        <f t="shared" ref="D59" si="140">IF(C61&gt;0,IF(D57-C57&gt;0,0,D58*D57),0)</f>
        <v>0</v>
      </c>
      <c r="E59" s="637">
        <f t="shared" ref="E59" si="141">IF(D61&gt;0,IF(E57-D57&gt;0,0,E58*E57),0)</f>
        <v>0</v>
      </c>
      <c r="F59" s="637">
        <f t="shared" ref="F59" si="142">IF(E61&gt;0,IF(F57-E57&gt;0,0,F58*F57),0)</f>
        <v>0</v>
      </c>
      <c r="G59" s="637">
        <f t="shared" ref="G59" si="143">IF(F61&gt;0,IF(G57-F57&gt;0,0,G58*G57),0)</f>
        <v>0</v>
      </c>
      <c r="H59" s="637">
        <f t="shared" ref="H59" si="144">IF(G61&gt;0,IF(H57-G57&gt;0,0,H58*H57),0)</f>
        <v>0</v>
      </c>
      <c r="I59" s="637">
        <f t="shared" ref="I59" si="145">IF(H61&gt;0,IF(I57-H57&gt;0,0,I58*I57),0)</f>
        <v>0</v>
      </c>
      <c r="J59" s="637">
        <f t="shared" ref="J59" si="146">IF(I61&gt;0,IF(J57-I57&gt;0,0,J58*J57),0)</f>
        <v>0</v>
      </c>
      <c r="K59" s="637">
        <f t="shared" ref="K59" si="147">IF(J61&gt;0,IF(K57-J57&gt;0,0,K58*K57),0)</f>
        <v>0</v>
      </c>
      <c r="L59" s="637">
        <f t="shared" ref="L59" si="148">IF(K61&gt;0,IF(L57-K57&gt;0,0,L58*L57),0)</f>
        <v>0</v>
      </c>
      <c r="M59" s="637">
        <f t="shared" ref="M59" si="149">IF(L61&gt;0,IF(M57-L57&gt;0,0,M58*M57),0)</f>
        <v>0</v>
      </c>
      <c r="N59" s="637">
        <f t="shared" ref="N59" si="150">IF(M61&gt;0,IF(N57-M57&gt;0,0,N58*N57),0)</f>
        <v>0</v>
      </c>
      <c r="O59" s="637">
        <f t="shared" ref="O59" si="151">IF(N61&gt;0,IF(O57-N57&gt;0,0,O58*O57),0)</f>
        <v>0</v>
      </c>
      <c r="P59" s="637">
        <f t="shared" ref="P59" si="152">IF(O61&gt;0,IF(P57-O57&gt;0,0,P58*P57),0)</f>
        <v>0</v>
      </c>
      <c r="Q59" s="637">
        <f t="shared" ref="Q59" si="153">IF(P61&gt;0,IF(Q57-P57&gt;0,0,Q58*Q57),0)</f>
        <v>0</v>
      </c>
      <c r="R59" s="637">
        <f t="shared" ref="R59" si="154">IF(Q61&gt;0,IF(R57-Q57&gt;0,0,R58*R57),0)</f>
        <v>0</v>
      </c>
      <c r="S59" s="637">
        <f t="shared" ref="S59" si="155">IF(R61&gt;0,IF(S57-R57&gt;0,0,S58*S57),0)</f>
        <v>0</v>
      </c>
      <c r="T59" s="637">
        <f t="shared" ref="T59" si="156">IF(S61&gt;0,IF(T57-S57&gt;0,0,T58*T57),0)</f>
        <v>0</v>
      </c>
      <c r="U59" s="637">
        <f t="shared" ref="U59" si="157">IF(T61&gt;0,IF(U57-T57&gt;0,0,U58*U57),0)</f>
        <v>0</v>
      </c>
      <c r="V59" s="637">
        <f t="shared" ref="V59" si="158">IF(U61&gt;0,IF(V57-U57&gt;0,0,V58*V57),0)</f>
        <v>0</v>
      </c>
      <c r="W59" s="637">
        <f t="shared" ref="W59" si="159">IF(V61&gt;0,IF(W57-V57&gt;0,0,W58*W57),0)</f>
        <v>0</v>
      </c>
      <c r="X59" s="637">
        <f t="shared" ref="X59" si="160">IF(W61&gt;0,IF(X57-W57&gt;0,0,X58*X57),0)</f>
        <v>0</v>
      </c>
      <c r="Y59" s="637">
        <f t="shared" ref="Y59" si="161">IF(X61&gt;0,IF(Y57-X57&gt;0,0,Y58*Y57),0)</f>
        <v>0</v>
      </c>
      <c r="Z59" s="637">
        <f t="shared" ref="Z59" si="162">IF(Y61&gt;0,IF(Z57-Y57&gt;0,0,Z58*Z57),0)</f>
        <v>0</v>
      </c>
      <c r="AA59" s="637">
        <f t="shared" ref="AA59" si="163">IF(Z61&gt;0,IF(AA57-Z57&gt;0,0,AA58*AA57),0)</f>
        <v>0</v>
      </c>
      <c r="AB59" s="637">
        <f t="shared" ref="AB59" si="164">IF(AA61&gt;0,IF(AB57-AA57&gt;0,0,AB58*AB57),0)</f>
        <v>0</v>
      </c>
      <c r="AC59" s="637">
        <f t="shared" ref="AC59" si="165">IF(AB61&gt;0,IF(AC57-AB57&gt;0,0,AC58*AC57),0)</f>
        <v>0</v>
      </c>
      <c r="AD59" s="637">
        <f t="shared" ref="AD59" si="166">IF(AC61&gt;0,IF(AD57-AC57&gt;0,0,AD58*AD57),0)</f>
        <v>0</v>
      </c>
      <c r="AE59" s="637">
        <f t="shared" ref="AE59" si="167">IF(AD61&gt;0,IF(AE57-AD57&gt;0,0,AE58*AE57),0)</f>
        <v>0</v>
      </c>
      <c r="AF59" s="637">
        <f t="shared" ref="AF59" si="168">IF(AE61&gt;0,IF(AF57-AE57&gt;0,0,AF58*AF57),0)</f>
        <v>0</v>
      </c>
      <c r="AG59" s="637">
        <f t="shared" ref="AG59" si="169">IF(AF61&gt;0,IF(AG57-AF57&gt;0,0,AG58*AG57),0)</f>
        <v>0</v>
      </c>
      <c r="AH59" s="637">
        <f t="shared" ref="AH59" si="170">IF(AG61&gt;0,IF(AH57-AG57&gt;0,0,AH58*AH57),0)</f>
        <v>0</v>
      </c>
      <c r="AI59" s="637">
        <f t="shared" ref="AI59" si="171">IF(AH61&gt;0,IF(AI57-AH57&gt;0,0,AI58*AI57),0)</f>
        <v>0</v>
      </c>
      <c r="AJ59" s="637">
        <f t="shared" ref="AJ59" si="172">IF(AI61&gt;0,IF(AJ57-AI57&gt;0,0,AJ58*AJ57),0)</f>
        <v>0</v>
      </c>
      <c r="AM59" s="119"/>
      <c r="AO59" s="139"/>
      <c r="AP59" s="118"/>
      <c r="AQ59" s="139"/>
      <c r="AR59" s="118"/>
      <c r="AS59" s="139"/>
    </row>
    <row r="60" spans="1:47" s="142" customFormat="1" x14ac:dyDescent="0.2">
      <c r="A60" s="154" t="s">
        <v>108</v>
      </c>
      <c r="B60" s="634">
        <f>B59</f>
        <v>0</v>
      </c>
      <c r="C60" s="632">
        <f t="shared" ref="C60:AG60" si="173">C59+B60</f>
        <v>0</v>
      </c>
      <c r="D60" s="632">
        <f t="shared" si="173"/>
        <v>0</v>
      </c>
      <c r="E60" s="632">
        <f t="shared" si="173"/>
        <v>0</v>
      </c>
      <c r="F60" s="632">
        <f t="shared" si="173"/>
        <v>0</v>
      </c>
      <c r="G60" s="632">
        <f t="shared" si="173"/>
        <v>0</v>
      </c>
      <c r="H60" s="632">
        <f t="shared" si="173"/>
        <v>0</v>
      </c>
      <c r="I60" s="632">
        <f t="shared" si="173"/>
        <v>0</v>
      </c>
      <c r="J60" s="632">
        <f t="shared" si="173"/>
        <v>0</v>
      </c>
      <c r="K60" s="632">
        <f t="shared" si="173"/>
        <v>0</v>
      </c>
      <c r="L60" s="632">
        <f t="shared" si="173"/>
        <v>0</v>
      </c>
      <c r="M60" s="632">
        <f t="shared" si="173"/>
        <v>0</v>
      </c>
      <c r="N60" s="632">
        <f t="shared" si="173"/>
        <v>0</v>
      </c>
      <c r="O60" s="632">
        <f t="shared" si="173"/>
        <v>0</v>
      </c>
      <c r="P60" s="632">
        <f t="shared" si="173"/>
        <v>0</v>
      </c>
      <c r="Q60" s="632">
        <f t="shared" si="173"/>
        <v>0</v>
      </c>
      <c r="R60" s="632">
        <f t="shared" si="173"/>
        <v>0</v>
      </c>
      <c r="S60" s="632">
        <f t="shared" si="173"/>
        <v>0</v>
      </c>
      <c r="T60" s="632">
        <f t="shared" si="173"/>
        <v>0</v>
      </c>
      <c r="U60" s="632">
        <f t="shared" si="173"/>
        <v>0</v>
      </c>
      <c r="V60" s="632">
        <f t="shared" si="173"/>
        <v>0</v>
      </c>
      <c r="W60" s="632">
        <f t="shared" si="173"/>
        <v>0</v>
      </c>
      <c r="X60" s="632">
        <f t="shared" si="173"/>
        <v>0</v>
      </c>
      <c r="Y60" s="632">
        <f t="shared" si="173"/>
        <v>0</v>
      </c>
      <c r="Z60" s="632">
        <f t="shared" si="173"/>
        <v>0</v>
      </c>
      <c r="AA60" s="632">
        <f t="shared" si="173"/>
        <v>0</v>
      </c>
      <c r="AB60" s="632">
        <f t="shared" si="173"/>
        <v>0</v>
      </c>
      <c r="AC60" s="632">
        <f t="shared" si="173"/>
        <v>0</v>
      </c>
      <c r="AD60" s="632">
        <f t="shared" si="173"/>
        <v>0</v>
      </c>
      <c r="AE60" s="632">
        <f t="shared" si="173"/>
        <v>0</v>
      </c>
      <c r="AF60" s="632">
        <f t="shared" si="173"/>
        <v>0</v>
      </c>
      <c r="AG60" s="632">
        <f t="shared" si="173"/>
        <v>0</v>
      </c>
      <c r="AH60" s="632">
        <f>AH59+AG60</f>
        <v>0</v>
      </c>
      <c r="AI60" s="632">
        <f>AI59+AH60</f>
        <v>0</v>
      </c>
      <c r="AJ60" s="632">
        <f>AJ59+AI60</f>
        <v>0</v>
      </c>
      <c r="AM60" s="119"/>
      <c r="AO60" s="139"/>
      <c r="AP60" s="118"/>
      <c r="AQ60" s="139"/>
      <c r="AR60" s="118"/>
      <c r="AS60" s="139"/>
    </row>
    <row r="61" spans="1:47" s="142" customFormat="1" x14ac:dyDescent="0.2">
      <c r="A61" s="154" t="s">
        <v>109</v>
      </c>
      <c r="B61" s="634">
        <f>ROUND(IF(B57-B60&gt;0,B57-B60,0),4)</f>
        <v>0</v>
      </c>
      <c r="C61" s="632">
        <f>ROUND(IF(C57-C60&gt;0,C57-C60,0),4)</f>
        <v>0</v>
      </c>
      <c r="D61" s="632">
        <f t="shared" ref="D61:AH61" si="174">ROUND(IF(D57-D60&gt;0,D57-D60,0),4)</f>
        <v>0</v>
      </c>
      <c r="E61" s="632">
        <f t="shared" si="174"/>
        <v>0</v>
      </c>
      <c r="F61" s="632">
        <f t="shared" si="174"/>
        <v>0</v>
      </c>
      <c r="G61" s="632">
        <f t="shared" si="174"/>
        <v>0</v>
      </c>
      <c r="H61" s="632">
        <f t="shared" si="174"/>
        <v>0</v>
      </c>
      <c r="I61" s="632">
        <f t="shared" si="174"/>
        <v>0</v>
      </c>
      <c r="J61" s="632">
        <f t="shared" si="174"/>
        <v>0</v>
      </c>
      <c r="K61" s="632">
        <f t="shared" si="174"/>
        <v>0</v>
      </c>
      <c r="L61" s="632">
        <f t="shared" si="174"/>
        <v>0</v>
      </c>
      <c r="M61" s="632">
        <f t="shared" si="174"/>
        <v>0</v>
      </c>
      <c r="N61" s="632">
        <f t="shared" si="174"/>
        <v>0</v>
      </c>
      <c r="O61" s="632">
        <f t="shared" si="174"/>
        <v>0</v>
      </c>
      <c r="P61" s="632">
        <f t="shared" si="174"/>
        <v>0</v>
      </c>
      <c r="Q61" s="632">
        <f t="shared" si="174"/>
        <v>0</v>
      </c>
      <c r="R61" s="632">
        <f t="shared" si="174"/>
        <v>0</v>
      </c>
      <c r="S61" s="632">
        <f t="shared" si="174"/>
        <v>0</v>
      </c>
      <c r="T61" s="632">
        <f t="shared" si="174"/>
        <v>0</v>
      </c>
      <c r="U61" s="632">
        <f t="shared" si="174"/>
        <v>0</v>
      </c>
      <c r="V61" s="632">
        <f t="shared" si="174"/>
        <v>0</v>
      </c>
      <c r="W61" s="632">
        <f t="shared" si="174"/>
        <v>0</v>
      </c>
      <c r="X61" s="632">
        <f t="shared" si="174"/>
        <v>0</v>
      </c>
      <c r="Y61" s="632">
        <f t="shared" si="174"/>
        <v>0</v>
      </c>
      <c r="Z61" s="632">
        <f t="shared" si="174"/>
        <v>0</v>
      </c>
      <c r="AA61" s="632">
        <f t="shared" si="174"/>
        <v>0</v>
      </c>
      <c r="AB61" s="632">
        <f t="shared" si="174"/>
        <v>0</v>
      </c>
      <c r="AC61" s="632">
        <f t="shared" si="174"/>
        <v>0</v>
      </c>
      <c r="AD61" s="632">
        <f t="shared" si="174"/>
        <v>0</v>
      </c>
      <c r="AE61" s="632">
        <f t="shared" si="174"/>
        <v>0</v>
      </c>
      <c r="AF61" s="632">
        <f t="shared" si="174"/>
        <v>0</v>
      </c>
      <c r="AG61" s="632">
        <f t="shared" si="174"/>
        <v>0</v>
      </c>
      <c r="AH61" s="632">
        <f t="shared" si="174"/>
        <v>0</v>
      </c>
      <c r="AI61" s="632">
        <f>ROUND(IF(AI57-AI60&gt;0,AI57-AI60,0),4)</f>
        <v>0</v>
      </c>
      <c r="AJ61" s="632">
        <f>ROUND(IF(AJ57-AJ60&gt;0,AJ57-AJ60,0),4)</f>
        <v>0</v>
      </c>
      <c r="AM61" s="119"/>
      <c r="AO61" s="139"/>
      <c r="AP61" s="118"/>
      <c r="AQ61" s="139"/>
      <c r="AR61" s="118"/>
      <c r="AS61" s="139"/>
    </row>
    <row r="62" spans="1:47" s="142" customFormat="1" x14ac:dyDescent="0.2">
      <c r="A62" s="153" t="s">
        <v>9</v>
      </c>
      <c r="B62" s="636"/>
      <c r="C62" s="633"/>
      <c r="D62" s="633"/>
      <c r="E62" s="633"/>
      <c r="F62" s="633"/>
      <c r="G62" s="633"/>
      <c r="H62" s="633"/>
      <c r="I62" s="633"/>
      <c r="J62" s="633"/>
      <c r="K62" s="633"/>
      <c r="L62" s="633"/>
      <c r="M62" s="633"/>
      <c r="N62" s="633"/>
      <c r="O62" s="633"/>
      <c r="P62" s="633"/>
      <c r="Q62" s="633"/>
      <c r="R62" s="633"/>
      <c r="S62" s="633"/>
      <c r="T62" s="633"/>
      <c r="U62" s="633"/>
      <c r="V62" s="633"/>
      <c r="W62" s="633"/>
      <c r="X62" s="633"/>
      <c r="Y62" s="633"/>
      <c r="Z62" s="633"/>
      <c r="AA62" s="633"/>
      <c r="AB62" s="633"/>
      <c r="AC62" s="633"/>
      <c r="AD62" s="633"/>
      <c r="AE62" s="633"/>
      <c r="AF62" s="633"/>
      <c r="AG62" s="633"/>
      <c r="AH62" s="633"/>
      <c r="AI62" s="633"/>
      <c r="AJ62" s="633"/>
      <c r="AM62" s="119"/>
      <c r="AO62" s="139"/>
      <c r="AP62" s="118"/>
      <c r="AQ62" s="139"/>
      <c r="AR62" s="118"/>
      <c r="AS62" s="139"/>
    </row>
    <row r="63" spans="1:47" s="142" customFormat="1" x14ac:dyDescent="0.2">
      <c r="A63" s="154" t="s">
        <v>105</v>
      </c>
      <c r="B63" s="634">
        <f>B103</f>
        <v>0</v>
      </c>
      <c r="C63" s="634">
        <f t="shared" ref="C63:AH63" si="175">C103+B63</f>
        <v>0</v>
      </c>
      <c r="D63" s="634">
        <f t="shared" si="175"/>
        <v>0</v>
      </c>
      <c r="E63" s="634">
        <f t="shared" si="175"/>
        <v>0</v>
      </c>
      <c r="F63" s="634">
        <f t="shared" si="175"/>
        <v>0</v>
      </c>
      <c r="G63" s="634">
        <f t="shared" si="175"/>
        <v>0</v>
      </c>
      <c r="H63" s="634">
        <f t="shared" si="175"/>
        <v>0</v>
      </c>
      <c r="I63" s="634">
        <f t="shared" si="175"/>
        <v>0</v>
      </c>
      <c r="J63" s="634">
        <f t="shared" si="175"/>
        <v>0</v>
      </c>
      <c r="K63" s="634">
        <f t="shared" si="175"/>
        <v>0</v>
      </c>
      <c r="L63" s="634">
        <f t="shared" si="175"/>
        <v>0</v>
      </c>
      <c r="M63" s="634">
        <f t="shared" si="175"/>
        <v>0</v>
      </c>
      <c r="N63" s="634">
        <f t="shared" si="175"/>
        <v>0</v>
      </c>
      <c r="O63" s="634">
        <f t="shared" si="175"/>
        <v>0</v>
      </c>
      <c r="P63" s="634">
        <f t="shared" si="175"/>
        <v>0</v>
      </c>
      <c r="Q63" s="634">
        <f t="shared" si="175"/>
        <v>0</v>
      </c>
      <c r="R63" s="634">
        <f t="shared" si="175"/>
        <v>0</v>
      </c>
      <c r="S63" s="634">
        <f t="shared" si="175"/>
        <v>0</v>
      </c>
      <c r="T63" s="634">
        <f t="shared" si="175"/>
        <v>0</v>
      </c>
      <c r="U63" s="634">
        <f t="shared" si="175"/>
        <v>0</v>
      </c>
      <c r="V63" s="634">
        <f t="shared" si="175"/>
        <v>0</v>
      </c>
      <c r="W63" s="634">
        <f t="shared" si="175"/>
        <v>0</v>
      </c>
      <c r="X63" s="634">
        <f t="shared" si="175"/>
        <v>0</v>
      </c>
      <c r="Y63" s="634">
        <f t="shared" si="175"/>
        <v>0</v>
      </c>
      <c r="Z63" s="634">
        <f t="shared" si="175"/>
        <v>0</v>
      </c>
      <c r="AA63" s="634">
        <f t="shared" si="175"/>
        <v>0</v>
      </c>
      <c r="AB63" s="634">
        <f t="shared" si="175"/>
        <v>0</v>
      </c>
      <c r="AC63" s="634">
        <f t="shared" si="175"/>
        <v>0</v>
      </c>
      <c r="AD63" s="634">
        <f t="shared" si="175"/>
        <v>0</v>
      </c>
      <c r="AE63" s="634">
        <f t="shared" si="175"/>
        <v>0</v>
      </c>
      <c r="AF63" s="634">
        <f t="shared" si="175"/>
        <v>0</v>
      </c>
      <c r="AG63" s="634">
        <f t="shared" si="175"/>
        <v>0</v>
      </c>
      <c r="AH63" s="634">
        <f t="shared" si="175"/>
        <v>0</v>
      </c>
      <c r="AI63" s="634">
        <f>AI103+AH63</f>
        <v>0</v>
      </c>
      <c r="AJ63" s="634">
        <f>AJ103+AI63</f>
        <v>0</v>
      </c>
      <c r="AM63" s="119"/>
      <c r="AO63" s="139"/>
      <c r="AP63" s="118"/>
      <c r="AQ63" s="139"/>
      <c r="AR63" s="118"/>
      <c r="AS63" s="139"/>
    </row>
    <row r="64" spans="1:47" s="142" customFormat="1" x14ac:dyDescent="0.2">
      <c r="A64" s="154" t="s">
        <v>106</v>
      </c>
      <c r="B64" s="66">
        <f>1/'Kopējie pieņēmumi'!$B$28</f>
        <v>0.1</v>
      </c>
      <c r="C64" s="21">
        <f>B64</f>
        <v>0.1</v>
      </c>
      <c r="D64" s="21">
        <f t="shared" ref="D64:AH64" si="176">C64</f>
        <v>0.1</v>
      </c>
      <c r="E64" s="21">
        <f t="shared" si="176"/>
        <v>0.1</v>
      </c>
      <c r="F64" s="21">
        <f t="shared" si="176"/>
        <v>0.1</v>
      </c>
      <c r="G64" s="21">
        <f t="shared" si="176"/>
        <v>0.1</v>
      </c>
      <c r="H64" s="21">
        <f t="shared" si="176"/>
        <v>0.1</v>
      </c>
      <c r="I64" s="21">
        <f t="shared" si="176"/>
        <v>0.1</v>
      </c>
      <c r="J64" s="21">
        <f t="shared" si="176"/>
        <v>0.1</v>
      </c>
      <c r="K64" s="21">
        <f t="shared" si="176"/>
        <v>0.1</v>
      </c>
      <c r="L64" s="21">
        <f t="shared" si="176"/>
        <v>0.1</v>
      </c>
      <c r="M64" s="21">
        <f t="shared" si="176"/>
        <v>0.1</v>
      </c>
      <c r="N64" s="21">
        <f t="shared" si="176"/>
        <v>0.1</v>
      </c>
      <c r="O64" s="21">
        <f t="shared" si="176"/>
        <v>0.1</v>
      </c>
      <c r="P64" s="21">
        <f t="shared" si="176"/>
        <v>0.1</v>
      </c>
      <c r="Q64" s="21">
        <f t="shared" si="176"/>
        <v>0.1</v>
      </c>
      <c r="R64" s="21">
        <f t="shared" si="176"/>
        <v>0.1</v>
      </c>
      <c r="S64" s="21">
        <f t="shared" si="176"/>
        <v>0.1</v>
      </c>
      <c r="T64" s="21">
        <f t="shared" si="176"/>
        <v>0.1</v>
      </c>
      <c r="U64" s="21">
        <f t="shared" si="176"/>
        <v>0.1</v>
      </c>
      <c r="V64" s="21">
        <f t="shared" si="176"/>
        <v>0.1</v>
      </c>
      <c r="W64" s="21">
        <f t="shared" si="176"/>
        <v>0.1</v>
      </c>
      <c r="X64" s="21">
        <f t="shared" si="176"/>
        <v>0.1</v>
      </c>
      <c r="Y64" s="21">
        <f t="shared" si="176"/>
        <v>0.1</v>
      </c>
      <c r="Z64" s="21">
        <f t="shared" si="176"/>
        <v>0.1</v>
      </c>
      <c r="AA64" s="21">
        <f t="shared" si="176"/>
        <v>0.1</v>
      </c>
      <c r="AB64" s="21">
        <f t="shared" si="176"/>
        <v>0.1</v>
      </c>
      <c r="AC64" s="21">
        <f t="shared" si="176"/>
        <v>0.1</v>
      </c>
      <c r="AD64" s="21">
        <f t="shared" si="176"/>
        <v>0.1</v>
      </c>
      <c r="AE64" s="21">
        <f t="shared" si="176"/>
        <v>0.1</v>
      </c>
      <c r="AF64" s="21">
        <f t="shared" si="176"/>
        <v>0.1</v>
      </c>
      <c r="AG64" s="21">
        <f t="shared" si="176"/>
        <v>0.1</v>
      </c>
      <c r="AH64" s="21">
        <f t="shared" si="176"/>
        <v>0.1</v>
      </c>
      <c r="AI64" s="21">
        <f>AH64</f>
        <v>0.1</v>
      </c>
      <c r="AJ64" s="21">
        <f>AI64</f>
        <v>0.1</v>
      </c>
      <c r="AM64" s="119"/>
      <c r="AO64" s="139"/>
      <c r="AP64" s="118"/>
      <c r="AQ64" s="139"/>
      <c r="AR64" s="118"/>
      <c r="AS64" s="139"/>
    </row>
    <row r="65" spans="1:45" s="142" customFormat="1" x14ac:dyDescent="0.2">
      <c r="A65" s="154" t="s">
        <v>107</v>
      </c>
      <c r="B65" s="635">
        <v>0</v>
      </c>
      <c r="C65" s="637">
        <f t="shared" ref="C65" si="177">IF(B67&gt;0,IF(C63-B63&gt;0,0,C64*C63),0)</f>
        <v>0</v>
      </c>
      <c r="D65" s="637">
        <f t="shared" ref="D65" si="178">IF(C67&gt;0,IF(D63-C63&gt;0,0,D64*D63),0)</f>
        <v>0</v>
      </c>
      <c r="E65" s="637">
        <f t="shared" ref="E65" si="179">IF(D67&gt;0,IF(E63-D63&gt;0,0,E64*E63),0)</f>
        <v>0</v>
      </c>
      <c r="F65" s="637">
        <f t="shared" ref="F65" si="180">IF(E67&gt;0,IF(F63-E63&gt;0,0,F64*F63),0)</f>
        <v>0</v>
      </c>
      <c r="G65" s="637">
        <f t="shared" ref="G65" si="181">IF(F67&gt;0,IF(G63-F63&gt;0,0,G64*G63),0)</f>
        <v>0</v>
      </c>
      <c r="H65" s="637">
        <f t="shared" ref="H65" si="182">IF(G67&gt;0,IF(H63-G63&gt;0,0,H64*H63),0)</f>
        <v>0</v>
      </c>
      <c r="I65" s="637">
        <f t="shared" ref="I65" si="183">IF(H67&gt;0,IF(I63-H63&gt;0,0,I64*I63),0)</f>
        <v>0</v>
      </c>
      <c r="J65" s="637">
        <f t="shared" ref="J65" si="184">IF(I67&gt;0,IF(J63-I63&gt;0,0,J64*J63),0)</f>
        <v>0</v>
      </c>
      <c r="K65" s="637">
        <f t="shared" ref="K65" si="185">IF(J67&gt;0,IF(K63-J63&gt;0,0,K64*K63),0)</f>
        <v>0</v>
      </c>
      <c r="L65" s="637">
        <f t="shared" ref="L65" si="186">IF(K67&gt;0,IF(L63-K63&gt;0,0,L64*L63),0)</f>
        <v>0</v>
      </c>
      <c r="M65" s="637">
        <f t="shared" ref="M65" si="187">IF(L67&gt;0,IF(M63-L63&gt;0,0,M64*M63),0)</f>
        <v>0</v>
      </c>
      <c r="N65" s="637">
        <f t="shared" ref="N65" si="188">IF(M67&gt;0,IF(N63-M63&gt;0,0,N64*N63),0)</f>
        <v>0</v>
      </c>
      <c r="O65" s="637">
        <f t="shared" ref="O65" si="189">IF(N67&gt;0,IF(O63-N63&gt;0,0,O64*O63),0)</f>
        <v>0</v>
      </c>
      <c r="P65" s="637">
        <f t="shared" ref="P65" si="190">IF(O67&gt;0,IF(P63-O63&gt;0,0,P64*P63),0)</f>
        <v>0</v>
      </c>
      <c r="Q65" s="637">
        <f t="shared" ref="Q65" si="191">IF(P67&gt;0,IF(Q63-P63&gt;0,0,Q64*Q63),0)</f>
        <v>0</v>
      </c>
      <c r="R65" s="637">
        <f t="shared" ref="R65" si="192">IF(Q67&gt;0,IF(R63-Q63&gt;0,0,R64*R63),0)</f>
        <v>0</v>
      </c>
      <c r="S65" s="637">
        <f t="shared" ref="S65" si="193">IF(R67&gt;0,IF(S63-R63&gt;0,0,S64*S63),0)</f>
        <v>0</v>
      </c>
      <c r="T65" s="637">
        <f t="shared" ref="T65" si="194">IF(S67&gt;0,IF(T63-S63&gt;0,0,T64*T63),0)</f>
        <v>0</v>
      </c>
      <c r="U65" s="637">
        <f t="shared" ref="U65" si="195">IF(T67&gt;0,IF(U63-T63&gt;0,0,U64*U63),0)</f>
        <v>0</v>
      </c>
      <c r="V65" s="637">
        <f t="shared" ref="V65" si="196">IF(U67&gt;0,IF(V63-U63&gt;0,0,V64*V63),0)</f>
        <v>0</v>
      </c>
      <c r="W65" s="637">
        <f t="shared" ref="W65" si="197">IF(V67&gt;0,IF(W63-V63&gt;0,0,W64*W63),0)</f>
        <v>0</v>
      </c>
      <c r="X65" s="637">
        <f t="shared" ref="X65" si="198">IF(W67&gt;0,IF(X63-W63&gt;0,0,X64*X63),0)</f>
        <v>0</v>
      </c>
      <c r="Y65" s="637">
        <f t="shared" ref="Y65" si="199">IF(X67&gt;0,IF(Y63-X63&gt;0,0,Y64*Y63),0)</f>
        <v>0</v>
      </c>
      <c r="Z65" s="637">
        <f t="shared" ref="Z65" si="200">IF(Y67&gt;0,IF(Z63-Y63&gt;0,0,Z64*Z63),0)</f>
        <v>0</v>
      </c>
      <c r="AA65" s="637">
        <f t="shared" ref="AA65" si="201">IF(Z67&gt;0,IF(AA63-Z63&gt;0,0,AA64*AA63),0)</f>
        <v>0</v>
      </c>
      <c r="AB65" s="637">
        <f t="shared" ref="AB65" si="202">IF(AA67&gt;0,IF(AB63-AA63&gt;0,0,AB64*AB63),0)</f>
        <v>0</v>
      </c>
      <c r="AC65" s="637">
        <f t="shared" ref="AC65" si="203">IF(AB67&gt;0,IF(AC63-AB63&gt;0,0,AC64*AC63),0)</f>
        <v>0</v>
      </c>
      <c r="AD65" s="637">
        <f t="shared" ref="AD65" si="204">IF(AC67&gt;0,IF(AD63-AC63&gt;0,0,AD64*AD63),0)</f>
        <v>0</v>
      </c>
      <c r="AE65" s="637">
        <f t="shared" ref="AE65" si="205">IF(AD67&gt;0,IF(AE63-AD63&gt;0,0,AE64*AE63),0)</f>
        <v>0</v>
      </c>
      <c r="AF65" s="637">
        <f t="shared" ref="AF65" si="206">IF(AE67&gt;0,IF(AF63-AE63&gt;0,0,AF64*AF63),0)</f>
        <v>0</v>
      </c>
      <c r="AG65" s="637">
        <f t="shared" ref="AG65" si="207">IF(AF67&gt;0,IF(AG63-AF63&gt;0,0,AG64*AG63),0)</f>
        <v>0</v>
      </c>
      <c r="AH65" s="637">
        <f t="shared" ref="AH65" si="208">IF(AG67&gt;0,IF(AH63-AG63&gt;0,0,AH64*AH63),0)</f>
        <v>0</v>
      </c>
      <c r="AI65" s="637">
        <f t="shared" ref="AI65" si="209">IF(AH67&gt;0,IF(AI63-AH63&gt;0,0,AI64*AI63),0)</f>
        <v>0</v>
      </c>
      <c r="AJ65" s="637">
        <f t="shared" ref="AJ65" si="210">IF(AI67&gt;0,IF(AJ63-AI63&gt;0,0,AJ64*AJ63),0)</f>
        <v>0</v>
      </c>
      <c r="AM65" s="119"/>
      <c r="AO65" s="139"/>
      <c r="AP65" s="118"/>
      <c r="AQ65" s="139"/>
      <c r="AR65" s="118"/>
      <c r="AS65" s="139"/>
    </row>
    <row r="66" spans="1:45" s="142" customFormat="1" x14ac:dyDescent="0.2">
      <c r="A66" s="154" t="s">
        <v>108</v>
      </c>
      <c r="B66" s="634">
        <f>B65</f>
        <v>0</v>
      </c>
      <c r="C66" s="632">
        <f t="shared" ref="C66:AG66" si="211">C65+B66</f>
        <v>0</v>
      </c>
      <c r="D66" s="632">
        <f t="shared" si="211"/>
        <v>0</v>
      </c>
      <c r="E66" s="632">
        <f t="shared" si="211"/>
        <v>0</v>
      </c>
      <c r="F66" s="632">
        <f t="shared" si="211"/>
        <v>0</v>
      </c>
      <c r="G66" s="632">
        <f t="shared" si="211"/>
        <v>0</v>
      </c>
      <c r="H66" s="632">
        <f t="shared" si="211"/>
        <v>0</v>
      </c>
      <c r="I66" s="632">
        <f t="shared" si="211"/>
        <v>0</v>
      </c>
      <c r="J66" s="632">
        <f t="shared" si="211"/>
        <v>0</v>
      </c>
      <c r="K66" s="632">
        <f t="shared" si="211"/>
        <v>0</v>
      </c>
      <c r="L66" s="632">
        <f t="shared" si="211"/>
        <v>0</v>
      </c>
      <c r="M66" s="632">
        <f t="shared" si="211"/>
        <v>0</v>
      </c>
      <c r="N66" s="632">
        <f t="shared" si="211"/>
        <v>0</v>
      </c>
      <c r="O66" s="632">
        <f t="shared" si="211"/>
        <v>0</v>
      </c>
      <c r="P66" s="632">
        <f t="shared" si="211"/>
        <v>0</v>
      </c>
      <c r="Q66" s="632">
        <f t="shared" si="211"/>
        <v>0</v>
      </c>
      <c r="R66" s="632">
        <f t="shared" si="211"/>
        <v>0</v>
      </c>
      <c r="S66" s="632">
        <f t="shared" si="211"/>
        <v>0</v>
      </c>
      <c r="T66" s="632">
        <f t="shared" si="211"/>
        <v>0</v>
      </c>
      <c r="U66" s="632">
        <f t="shared" si="211"/>
        <v>0</v>
      </c>
      <c r="V66" s="632">
        <f t="shared" si="211"/>
        <v>0</v>
      </c>
      <c r="W66" s="632">
        <f t="shared" si="211"/>
        <v>0</v>
      </c>
      <c r="X66" s="632">
        <f t="shared" si="211"/>
        <v>0</v>
      </c>
      <c r="Y66" s="632">
        <f t="shared" si="211"/>
        <v>0</v>
      </c>
      <c r="Z66" s="632">
        <f t="shared" si="211"/>
        <v>0</v>
      </c>
      <c r="AA66" s="632">
        <f t="shared" si="211"/>
        <v>0</v>
      </c>
      <c r="AB66" s="632">
        <f t="shared" si="211"/>
        <v>0</v>
      </c>
      <c r="AC66" s="632">
        <f t="shared" si="211"/>
        <v>0</v>
      </c>
      <c r="AD66" s="632">
        <f t="shared" si="211"/>
        <v>0</v>
      </c>
      <c r="AE66" s="632">
        <f t="shared" si="211"/>
        <v>0</v>
      </c>
      <c r="AF66" s="632">
        <f t="shared" si="211"/>
        <v>0</v>
      </c>
      <c r="AG66" s="632">
        <f t="shared" si="211"/>
        <v>0</v>
      </c>
      <c r="AH66" s="632">
        <f>AH65+AG66</f>
        <v>0</v>
      </c>
      <c r="AI66" s="632">
        <f>AI65+AH66</f>
        <v>0</v>
      </c>
      <c r="AJ66" s="632">
        <f>AJ65+AI66</f>
        <v>0</v>
      </c>
      <c r="AM66" s="119"/>
      <c r="AO66" s="139"/>
      <c r="AP66" s="118"/>
      <c r="AQ66" s="139"/>
      <c r="AR66" s="118"/>
      <c r="AS66" s="139"/>
    </row>
    <row r="67" spans="1:45" s="142" customFormat="1" x14ac:dyDescent="0.2">
      <c r="A67" s="154" t="s">
        <v>109</v>
      </c>
      <c r="B67" s="634">
        <f>ROUND(IF(B63-B66&gt;0,B63-B66,0),0)</f>
        <v>0</v>
      </c>
      <c r="C67" s="632">
        <f>ROUND(IF(C63-C66&gt;0,C63-C66,0),4)</f>
        <v>0</v>
      </c>
      <c r="D67" s="632">
        <f t="shared" ref="D67:AH67" si="212">ROUND(IF(D63-D66&gt;0,D63-D66,0),4)</f>
        <v>0</v>
      </c>
      <c r="E67" s="632">
        <f t="shared" si="212"/>
        <v>0</v>
      </c>
      <c r="F67" s="632">
        <f t="shared" si="212"/>
        <v>0</v>
      </c>
      <c r="G67" s="632">
        <f t="shared" si="212"/>
        <v>0</v>
      </c>
      <c r="H67" s="632">
        <f t="shared" si="212"/>
        <v>0</v>
      </c>
      <c r="I67" s="632">
        <f t="shared" si="212"/>
        <v>0</v>
      </c>
      <c r="J67" s="632">
        <f t="shared" si="212"/>
        <v>0</v>
      </c>
      <c r="K67" s="632">
        <f t="shared" si="212"/>
        <v>0</v>
      </c>
      <c r="L67" s="632">
        <f t="shared" si="212"/>
        <v>0</v>
      </c>
      <c r="M67" s="632">
        <f t="shared" si="212"/>
        <v>0</v>
      </c>
      <c r="N67" s="632">
        <f t="shared" si="212"/>
        <v>0</v>
      </c>
      <c r="O67" s="632">
        <f t="shared" si="212"/>
        <v>0</v>
      </c>
      <c r="P67" s="632">
        <f t="shared" si="212"/>
        <v>0</v>
      </c>
      <c r="Q67" s="632">
        <f t="shared" si="212"/>
        <v>0</v>
      </c>
      <c r="R67" s="632">
        <f t="shared" si="212"/>
        <v>0</v>
      </c>
      <c r="S67" s="632">
        <f t="shared" si="212"/>
        <v>0</v>
      </c>
      <c r="T67" s="632">
        <f t="shared" si="212"/>
        <v>0</v>
      </c>
      <c r="U67" s="632">
        <f t="shared" si="212"/>
        <v>0</v>
      </c>
      <c r="V67" s="632">
        <f t="shared" si="212"/>
        <v>0</v>
      </c>
      <c r="W67" s="632">
        <f t="shared" si="212"/>
        <v>0</v>
      </c>
      <c r="X67" s="632">
        <f t="shared" si="212"/>
        <v>0</v>
      </c>
      <c r="Y67" s="632">
        <f t="shared" si="212"/>
        <v>0</v>
      </c>
      <c r="Z67" s="632">
        <f t="shared" si="212"/>
        <v>0</v>
      </c>
      <c r="AA67" s="632">
        <f t="shared" si="212"/>
        <v>0</v>
      </c>
      <c r="AB67" s="632">
        <f t="shared" si="212"/>
        <v>0</v>
      </c>
      <c r="AC67" s="632">
        <f t="shared" si="212"/>
        <v>0</v>
      </c>
      <c r="AD67" s="632">
        <f t="shared" si="212"/>
        <v>0</v>
      </c>
      <c r="AE67" s="632">
        <f t="shared" si="212"/>
        <v>0</v>
      </c>
      <c r="AF67" s="632">
        <f t="shared" si="212"/>
        <v>0</v>
      </c>
      <c r="AG67" s="632">
        <f t="shared" si="212"/>
        <v>0</v>
      </c>
      <c r="AH67" s="632">
        <f t="shared" si="212"/>
        <v>0</v>
      </c>
      <c r="AI67" s="632">
        <f>ROUND(IF(AI63-AI66&gt;0,AI63-AI66,0),4)</f>
        <v>0</v>
      </c>
      <c r="AJ67" s="632">
        <f>ROUND(IF(AJ63-AJ66&gt;0,AJ63-AJ66,0),4)</f>
        <v>0</v>
      </c>
      <c r="AM67" s="119"/>
      <c r="AO67" s="139"/>
      <c r="AP67" s="118"/>
      <c r="AQ67" s="139"/>
      <c r="AR67" s="118"/>
      <c r="AS67" s="139"/>
    </row>
    <row r="68" spans="1:45" s="142" customFormat="1" x14ac:dyDescent="0.2">
      <c r="A68" s="153" t="s">
        <v>10</v>
      </c>
      <c r="B68" s="636"/>
      <c r="C68" s="633"/>
      <c r="D68" s="633"/>
      <c r="E68" s="633"/>
      <c r="F68" s="633"/>
      <c r="G68" s="633"/>
      <c r="H68" s="633"/>
      <c r="I68" s="633"/>
      <c r="J68" s="633"/>
      <c r="K68" s="633"/>
      <c r="L68" s="633"/>
      <c r="M68" s="633"/>
      <c r="N68" s="633"/>
      <c r="O68" s="633"/>
      <c r="P68" s="633"/>
      <c r="Q68" s="633"/>
      <c r="R68" s="633"/>
      <c r="S68" s="633"/>
      <c r="T68" s="633"/>
      <c r="U68" s="633"/>
      <c r="V68" s="633"/>
      <c r="W68" s="633"/>
      <c r="X68" s="633"/>
      <c r="Y68" s="633"/>
      <c r="Z68" s="633"/>
      <c r="AA68" s="633"/>
      <c r="AB68" s="633"/>
      <c r="AC68" s="633"/>
      <c r="AD68" s="633"/>
      <c r="AE68" s="633"/>
      <c r="AF68" s="633"/>
      <c r="AG68" s="633"/>
      <c r="AH68" s="633"/>
      <c r="AI68" s="633"/>
      <c r="AJ68" s="633"/>
      <c r="AM68" s="119"/>
      <c r="AO68" s="139"/>
      <c r="AP68" s="118"/>
      <c r="AQ68" s="139"/>
      <c r="AR68" s="118"/>
      <c r="AS68" s="139"/>
    </row>
    <row r="69" spans="1:45" s="142" customFormat="1" x14ac:dyDescent="0.2">
      <c r="A69" s="154" t="s">
        <v>105</v>
      </c>
      <c r="B69" s="634">
        <f>B104</f>
        <v>0</v>
      </c>
      <c r="C69" s="634">
        <f t="shared" ref="C69:AH69" si="213">C104+B69</f>
        <v>0</v>
      </c>
      <c r="D69" s="634">
        <f t="shared" si="213"/>
        <v>0</v>
      </c>
      <c r="E69" s="634">
        <f t="shared" si="213"/>
        <v>0</v>
      </c>
      <c r="F69" s="634">
        <f t="shared" si="213"/>
        <v>0</v>
      </c>
      <c r="G69" s="634">
        <f t="shared" si="213"/>
        <v>0</v>
      </c>
      <c r="H69" s="634">
        <f t="shared" si="213"/>
        <v>0</v>
      </c>
      <c r="I69" s="634">
        <f t="shared" si="213"/>
        <v>0</v>
      </c>
      <c r="J69" s="634">
        <f t="shared" si="213"/>
        <v>0</v>
      </c>
      <c r="K69" s="634">
        <f t="shared" si="213"/>
        <v>0</v>
      </c>
      <c r="L69" s="634">
        <f t="shared" si="213"/>
        <v>0</v>
      </c>
      <c r="M69" s="634">
        <f t="shared" si="213"/>
        <v>0</v>
      </c>
      <c r="N69" s="634">
        <f t="shared" si="213"/>
        <v>0</v>
      </c>
      <c r="O69" s="634">
        <f t="shared" si="213"/>
        <v>0</v>
      </c>
      <c r="P69" s="634">
        <f t="shared" si="213"/>
        <v>0</v>
      </c>
      <c r="Q69" s="634">
        <f t="shared" si="213"/>
        <v>0</v>
      </c>
      <c r="R69" s="634">
        <f t="shared" si="213"/>
        <v>0</v>
      </c>
      <c r="S69" s="634">
        <f t="shared" si="213"/>
        <v>0</v>
      </c>
      <c r="T69" s="634">
        <f t="shared" si="213"/>
        <v>0</v>
      </c>
      <c r="U69" s="634">
        <f t="shared" si="213"/>
        <v>0</v>
      </c>
      <c r="V69" s="634">
        <f t="shared" si="213"/>
        <v>0</v>
      </c>
      <c r="W69" s="634">
        <f t="shared" si="213"/>
        <v>0</v>
      </c>
      <c r="X69" s="634">
        <f t="shared" si="213"/>
        <v>0</v>
      </c>
      <c r="Y69" s="634">
        <f t="shared" si="213"/>
        <v>0</v>
      </c>
      <c r="Z69" s="634">
        <f t="shared" si="213"/>
        <v>0</v>
      </c>
      <c r="AA69" s="634">
        <f t="shared" si="213"/>
        <v>0</v>
      </c>
      <c r="AB69" s="634">
        <f t="shared" si="213"/>
        <v>0</v>
      </c>
      <c r="AC69" s="634">
        <f t="shared" si="213"/>
        <v>0</v>
      </c>
      <c r="AD69" s="634">
        <f t="shared" si="213"/>
        <v>0</v>
      </c>
      <c r="AE69" s="634">
        <f t="shared" si="213"/>
        <v>0</v>
      </c>
      <c r="AF69" s="634">
        <f t="shared" si="213"/>
        <v>0</v>
      </c>
      <c r="AG69" s="634">
        <f t="shared" si="213"/>
        <v>0</v>
      </c>
      <c r="AH69" s="634">
        <f t="shared" si="213"/>
        <v>0</v>
      </c>
      <c r="AI69" s="634">
        <f>AI104+AH69</f>
        <v>0</v>
      </c>
      <c r="AJ69" s="634">
        <f>AJ104+AI69</f>
        <v>0</v>
      </c>
      <c r="AM69" s="119"/>
      <c r="AO69" s="139"/>
      <c r="AP69" s="118"/>
      <c r="AQ69" s="139"/>
      <c r="AR69" s="118"/>
      <c r="AS69" s="139"/>
    </row>
    <row r="70" spans="1:45" s="142" customFormat="1" x14ac:dyDescent="0.2">
      <c r="A70" s="154" t="s">
        <v>106</v>
      </c>
      <c r="B70" s="66">
        <f>1/'Kopējie pieņēmumi'!$B$29</f>
        <v>0.1</v>
      </c>
      <c r="C70" s="21">
        <f>B70</f>
        <v>0.1</v>
      </c>
      <c r="D70" s="21">
        <f t="shared" ref="D70:AH70" si="214">C70</f>
        <v>0.1</v>
      </c>
      <c r="E70" s="21">
        <f t="shared" si="214"/>
        <v>0.1</v>
      </c>
      <c r="F70" s="21">
        <f t="shared" si="214"/>
        <v>0.1</v>
      </c>
      <c r="G70" s="21">
        <f t="shared" si="214"/>
        <v>0.1</v>
      </c>
      <c r="H70" s="21">
        <f t="shared" si="214"/>
        <v>0.1</v>
      </c>
      <c r="I70" s="21">
        <f t="shared" si="214"/>
        <v>0.1</v>
      </c>
      <c r="J70" s="21">
        <f t="shared" si="214"/>
        <v>0.1</v>
      </c>
      <c r="K70" s="21">
        <f t="shared" si="214"/>
        <v>0.1</v>
      </c>
      <c r="L70" s="21">
        <f t="shared" si="214"/>
        <v>0.1</v>
      </c>
      <c r="M70" s="21">
        <f t="shared" si="214"/>
        <v>0.1</v>
      </c>
      <c r="N70" s="21">
        <f t="shared" si="214"/>
        <v>0.1</v>
      </c>
      <c r="O70" s="21">
        <f t="shared" si="214"/>
        <v>0.1</v>
      </c>
      <c r="P70" s="21">
        <f t="shared" si="214"/>
        <v>0.1</v>
      </c>
      <c r="Q70" s="21">
        <f t="shared" si="214"/>
        <v>0.1</v>
      </c>
      <c r="R70" s="21">
        <f t="shared" si="214"/>
        <v>0.1</v>
      </c>
      <c r="S70" s="21">
        <f t="shared" si="214"/>
        <v>0.1</v>
      </c>
      <c r="T70" s="21">
        <f t="shared" si="214"/>
        <v>0.1</v>
      </c>
      <c r="U70" s="21">
        <f t="shared" si="214"/>
        <v>0.1</v>
      </c>
      <c r="V70" s="21">
        <f t="shared" si="214"/>
        <v>0.1</v>
      </c>
      <c r="W70" s="21">
        <f t="shared" si="214"/>
        <v>0.1</v>
      </c>
      <c r="X70" s="21">
        <f t="shared" si="214"/>
        <v>0.1</v>
      </c>
      <c r="Y70" s="21">
        <f t="shared" si="214"/>
        <v>0.1</v>
      </c>
      <c r="Z70" s="21">
        <f t="shared" si="214"/>
        <v>0.1</v>
      </c>
      <c r="AA70" s="21">
        <f t="shared" si="214"/>
        <v>0.1</v>
      </c>
      <c r="AB70" s="21">
        <f t="shared" si="214"/>
        <v>0.1</v>
      </c>
      <c r="AC70" s="21">
        <f t="shared" si="214"/>
        <v>0.1</v>
      </c>
      <c r="AD70" s="21">
        <f t="shared" si="214"/>
        <v>0.1</v>
      </c>
      <c r="AE70" s="21">
        <f t="shared" si="214"/>
        <v>0.1</v>
      </c>
      <c r="AF70" s="21">
        <f t="shared" si="214"/>
        <v>0.1</v>
      </c>
      <c r="AG70" s="21">
        <f t="shared" si="214"/>
        <v>0.1</v>
      </c>
      <c r="AH70" s="21">
        <f t="shared" si="214"/>
        <v>0.1</v>
      </c>
      <c r="AI70" s="21">
        <f>AH70</f>
        <v>0.1</v>
      </c>
      <c r="AJ70" s="21">
        <f>AI70</f>
        <v>0.1</v>
      </c>
      <c r="AM70" s="119"/>
      <c r="AO70" s="139"/>
      <c r="AP70" s="118"/>
      <c r="AQ70" s="139"/>
      <c r="AR70" s="118"/>
      <c r="AS70" s="139"/>
    </row>
    <row r="71" spans="1:45" s="142" customFormat="1" x14ac:dyDescent="0.2">
      <c r="A71" s="154" t="s">
        <v>107</v>
      </c>
      <c r="B71" s="635">
        <v>0</v>
      </c>
      <c r="C71" s="637">
        <f t="shared" ref="C71" si="215">IF(B73&gt;0,IF(C69-B69&gt;0,0,C70*C69),0)</f>
        <v>0</v>
      </c>
      <c r="D71" s="637">
        <f t="shared" ref="D71" si="216">IF(C73&gt;0,IF(D69-C69&gt;0,0,D70*D69),0)</f>
        <v>0</v>
      </c>
      <c r="E71" s="637">
        <f t="shared" ref="E71" si="217">IF(D73&gt;0,IF(E69-D69&gt;0,0,E70*E69),0)</f>
        <v>0</v>
      </c>
      <c r="F71" s="637">
        <f t="shared" ref="F71" si="218">IF(E73&gt;0,IF(F69-E69&gt;0,0,F70*F69),0)</f>
        <v>0</v>
      </c>
      <c r="G71" s="637">
        <f t="shared" ref="G71" si="219">IF(F73&gt;0,IF(G69-F69&gt;0,0,G70*G69),0)</f>
        <v>0</v>
      </c>
      <c r="H71" s="637">
        <f t="shared" ref="H71" si="220">IF(G73&gt;0,IF(H69-G69&gt;0,0,H70*H69),0)</f>
        <v>0</v>
      </c>
      <c r="I71" s="637">
        <f t="shared" ref="I71" si="221">IF(H73&gt;0,IF(I69-H69&gt;0,0,I70*I69),0)</f>
        <v>0</v>
      </c>
      <c r="J71" s="637">
        <f t="shared" ref="J71" si="222">IF(I73&gt;0,IF(J69-I69&gt;0,0,J70*J69),0)</f>
        <v>0</v>
      </c>
      <c r="K71" s="637">
        <f t="shared" ref="K71" si="223">IF(J73&gt;0,IF(K69-J69&gt;0,0,K70*K69),0)</f>
        <v>0</v>
      </c>
      <c r="L71" s="637">
        <f t="shared" ref="L71" si="224">IF(K73&gt;0,IF(L69-K69&gt;0,0,L70*L69),0)</f>
        <v>0</v>
      </c>
      <c r="M71" s="637">
        <f t="shared" ref="M71" si="225">IF(L73&gt;0,IF(M69-L69&gt;0,0,M70*M69),0)</f>
        <v>0</v>
      </c>
      <c r="N71" s="637">
        <f t="shared" ref="N71" si="226">IF(M73&gt;0,IF(N69-M69&gt;0,0,N70*N69),0)</f>
        <v>0</v>
      </c>
      <c r="O71" s="637">
        <f t="shared" ref="O71" si="227">IF(N73&gt;0,IF(O69-N69&gt;0,0,O70*O69),0)</f>
        <v>0</v>
      </c>
      <c r="P71" s="637">
        <f t="shared" ref="P71" si="228">IF(O73&gt;0,IF(P69-O69&gt;0,0,P70*P69),0)</f>
        <v>0</v>
      </c>
      <c r="Q71" s="637">
        <f t="shared" ref="Q71" si="229">IF(P73&gt;0,IF(Q69-P69&gt;0,0,Q70*Q69),0)</f>
        <v>0</v>
      </c>
      <c r="R71" s="637">
        <f t="shared" ref="R71" si="230">IF(Q73&gt;0,IF(R69-Q69&gt;0,0,R70*R69),0)</f>
        <v>0</v>
      </c>
      <c r="S71" s="637">
        <f t="shared" ref="S71" si="231">IF(R73&gt;0,IF(S69-R69&gt;0,0,S70*S69),0)</f>
        <v>0</v>
      </c>
      <c r="T71" s="637">
        <f t="shared" ref="T71" si="232">IF(S73&gt;0,IF(T69-S69&gt;0,0,T70*T69),0)</f>
        <v>0</v>
      </c>
      <c r="U71" s="637">
        <f t="shared" ref="U71" si="233">IF(T73&gt;0,IF(U69-T69&gt;0,0,U70*U69),0)</f>
        <v>0</v>
      </c>
      <c r="V71" s="637">
        <f t="shared" ref="V71" si="234">IF(U73&gt;0,IF(V69-U69&gt;0,0,V70*V69),0)</f>
        <v>0</v>
      </c>
      <c r="W71" s="637">
        <f t="shared" ref="W71" si="235">IF(V73&gt;0,IF(W69-V69&gt;0,0,W70*W69),0)</f>
        <v>0</v>
      </c>
      <c r="X71" s="637">
        <f t="shared" ref="X71" si="236">IF(W73&gt;0,IF(X69-W69&gt;0,0,X70*X69),0)</f>
        <v>0</v>
      </c>
      <c r="Y71" s="637">
        <f t="shared" ref="Y71" si="237">IF(X73&gt;0,IF(Y69-X69&gt;0,0,Y70*Y69),0)</f>
        <v>0</v>
      </c>
      <c r="Z71" s="637">
        <f t="shared" ref="Z71" si="238">IF(Y73&gt;0,IF(Z69-Y69&gt;0,0,Z70*Z69),0)</f>
        <v>0</v>
      </c>
      <c r="AA71" s="637">
        <f t="shared" ref="AA71" si="239">IF(Z73&gt;0,IF(AA69-Z69&gt;0,0,AA70*AA69),0)</f>
        <v>0</v>
      </c>
      <c r="AB71" s="637">
        <f t="shared" ref="AB71" si="240">IF(AA73&gt;0,IF(AB69-AA69&gt;0,0,AB70*AB69),0)</f>
        <v>0</v>
      </c>
      <c r="AC71" s="637">
        <f t="shared" ref="AC71" si="241">IF(AB73&gt;0,IF(AC69-AB69&gt;0,0,AC70*AC69),0)</f>
        <v>0</v>
      </c>
      <c r="AD71" s="637">
        <f t="shared" ref="AD71" si="242">IF(AC73&gt;0,IF(AD69-AC69&gt;0,0,AD70*AD69),0)</f>
        <v>0</v>
      </c>
      <c r="AE71" s="637">
        <f t="shared" ref="AE71" si="243">IF(AD73&gt;0,IF(AE69-AD69&gt;0,0,AE70*AE69),0)</f>
        <v>0</v>
      </c>
      <c r="AF71" s="637">
        <f t="shared" ref="AF71" si="244">IF(AE73&gt;0,IF(AF69-AE69&gt;0,0,AF70*AF69),0)</f>
        <v>0</v>
      </c>
      <c r="AG71" s="637">
        <f t="shared" ref="AG71" si="245">IF(AF73&gt;0,IF(AG69-AF69&gt;0,0,AG70*AG69),0)</f>
        <v>0</v>
      </c>
      <c r="AH71" s="637">
        <f t="shared" ref="AH71" si="246">IF(AG73&gt;0,IF(AH69-AG69&gt;0,0,AH70*AH69),0)</f>
        <v>0</v>
      </c>
      <c r="AI71" s="637">
        <f t="shared" ref="AI71" si="247">IF(AH73&gt;0,IF(AI69-AH69&gt;0,0,AI70*AI69),0)</f>
        <v>0</v>
      </c>
      <c r="AJ71" s="637">
        <f t="shared" ref="AJ71" si="248">IF(AI73&gt;0,IF(AJ69-AI69&gt;0,0,AJ70*AJ69),0)</f>
        <v>0</v>
      </c>
      <c r="AM71" s="119"/>
      <c r="AO71" s="139"/>
      <c r="AP71" s="118"/>
      <c r="AQ71" s="139"/>
      <c r="AR71" s="118"/>
      <c r="AS71" s="139"/>
    </row>
    <row r="72" spans="1:45" s="142" customFormat="1" x14ac:dyDescent="0.2">
      <c r="A72" s="154" t="s">
        <v>108</v>
      </c>
      <c r="B72" s="634">
        <f>B71</f>
        <v>0</v>
      </c>
      <c r="C72" s="632">
        <f t="shared" ref="C72:AG72" si="249">C71+B72</f>
        <v>0</v>
      </c>
      <c r="D72" s="632">
        <f t="shared" si="249"/>
        <v>0</v>
      </c>
      <c r="E72" s="632">
        <f t="shared" si="249"/>
        <v>0</v>
      </c>
      <c r="F72" s="632">
        <f t="shared" si="249"/>
        <v>0</v>
      </c>
      <c r="G72" s="632">
        <f t="shared" si="249"/>
        <v>0</v>
      </c>
      <c r="H72" s="632">
        <f t="shared" si="249"/>
        <v>0</v>
      </c>
      <c r="I72" s="632">
        <f>I71+H72</f>
        <v>0</v>
      </c>
      <c r="J72" s="632">
        <f t="shared" si="249"/>
        <v>0</v>
      </c>
      <c r="K72" s="632">
        <f t="shared" si="249"/>
        <v>0</v>
      </c>
      <c r="L72" s="632">
        <f t="shared" si="249"/>
        <v>0</v>
      </c>
      <c r="M72" s="632">
        <f t="shared" si="249"/>
        <v>0</v>
      </c>
      <c r="N72" s="632">
        <f t="shared" si="249"/>
        <v>0</v>
      </c>
      <c r="O72" s="632">
        <f t="shared" si="249"/>
        <v>0</v>
      </c>
      <c r="P72" s="632">
        <f t="shared" si="249"/>
        <v>0</v>
      </c>
      <c r="Q72" s="632">
        <f t="shared" si="249"/>
        <v>0</v>
      </c>
      <c r="R72" s="632">
        <f t="shared" si="249"/>
        <v>0</v>
      </c>
      <c r="S72" s="632">
        <f t="shared" si="249"/>
        <v>0</v>
      </c>
      <c r="T72" s="632">
        <f t="shared" si="249"/>
        <v>0</v>
      </c>
      <c r="U72" s="632">
        <f t="shared" si="249"/>
        <v>0</v>
      </c>
      <c r="V72" s="632">
        <f t="shared" si="249"/>
        <v>0</v>
      </c>
      <c r="W72" s="632">
        <f t="shared" si="249"/>
        <v>0</v>
      </c>
      <c r="X72" s="632">
        <f t="shared" si="249"/>
        <v>0</v>
      </c>
      <c r="Y72" s="632">
        <f t="shared" si="249"/>
        <v>0</v>
      </c>
      <c r="Z72" s="632">
        <f t="shared" si="249"/>
        <v>0</v>
      </c>
      <c r="AA72" s="632">
        <f t="shared" si="249"/>
        <v>0</v>
      </c>
      <c r="AB72" s="632">
        <f t="shared" si="249"/>
        <v>0</v>
      </c>
      <c r="AC72" s="632">
        <f t="shared" si="249"/>
        <v>0</v>
      </c>
      <c r="AD72" s="632">
        <f t="shared" si="249"/>
        <v>0</v>
      </c>
      <c r="AE72" s="632">
        <f t="shared" si="249"/>
        <v>0</v>
      </c>
      <c r="AF72" s="632">
        <f t="shared" si="249"/>
        <v>0</v>
      </c>
      <c r="AG72" s="632">
        <f t="shared" si="249"/>
        <v>0</v>
      </c>
      <c r="AH72" s="632">
        <f>AH71+AG72</f>
        <v>0</v>
      </c>
      <c r="AI72" s="632">
        <f>AI71+AH72</f>
        <v>0</v>
      </c>
      <c r="AJ72" s="632">
        <f>AJ71+AI72</f>
        <v>0</v>
      </c>
      <c r="AM72" s="119"/>
      <c r="AO72" s="139"/>
      <c r="AP72" s="118"/>
      <c r="AQ72" s="139"/>
      <c r="AR72" s="118"/>
      <c r="AS72" s="139"/>
    </row>
    <row r="73" spans="1:45" s="142" customFormat="1" x14ac:dyDescent="0.2">
      <c r="A73" s="154" t="s">
        <v>109</v>
      </c>
      <c r="B73" s="634">
        <f>ROUND(IF(B69-B72&gt;0,B69-B72,0),0)</f>
        <v>0</v>
      </c>
      <c r="C73" s="632">
        <f>ROUND(IF(C69-C72&gt;0,C69-C72,0),4)</f>
        <v>0</v>
      </c>
      <c r="D73" s="632">
        <f t="shared" ref="D73:AH73" si="250">ROUND(IF(D69-D72&gt;0,D69-D72,0),4)</f>
        <v>0</v>
      </c>
      <c r="E73" s="632">
        <f t="shared" si="250"/>
        <v>0</v>
      </c>
      <c r="F73" s="632">
        <f t="shared" si="250"/>
        <v>0</v>
      </c>
      <c r="G73" s="632">
        <f t="shared" si="250"/>
        <v>0</v>
      </c>
      <c r="H73" s="632">
        <f t="shared" si="250"/>
        <v>0</v>
      </c>
      <c r="I73" s="632">
        <f t="shared" si="250"/>
        <v>0</v>
      </c>
      <c r="J73" s="632">
        <f t="shared" si="250"/>
        <v>0</v>
      </c>
      <c r="K73" s="632">
        <f t="shared" si="250"/>
        <v>0</v>
      </c>
      <c r="L73" s="632">
        <f t="shared" si="250"/>
        <v>0</v>
      </c>
      <c r="M73" s="632">
        <f t="shared" si="250"/>
        <v>0</v>
      </c>
      <c r="N73" s="632">
        <f t="shared" si="250"/>
        <v>0</v>
      </c>
      <c r="O73" s="632">
        <f t="shared" si="250"/>
        <v>0</v>
      </c>
      <c r="P73" s="632">
        <f t="shared" si="250"/>
        <v>0</v>
      </c>
      <c r="Q73" s="632">
        <f t="shared" si="250"/>
        <v>0</v>
      </c>
      <c r="R73" s="632">
        <f t="shared" si="250"/>
        <v>0</v>
      </c>
      <c r="S73" s="632">
        <f t="shared" si="250"/>
        <v>0</v>
      </c>
      <c r="T73" s="632">
        <f t="shared" si="250"/>
        <v>0</v>
      </c>
      <c r="U73" s="632">
        <f t="shared" si="250"/>
        <v>0</v>
      </c>
      <c r="V73" s="632">
        <f t="shared" si="250"/>
        <v>0</v>
      </c>
      <c r="W73" s="632">
        <f t="shared" si="250"/>
        <v>0</v>
      </c>
      <c r="X73" s="632">
        <f t="shared" si="250"/>
        <v>0</v>
      </c>
      <c r="Y73" s="632">
        <f t="shared" si="250"/>
        <v>0</v>
      </c>
      <c r="Z73" s="632">
        <f t="shared" si="250"/>
        <v>0</v>
      </c>
      <c r="AA73" s="632">
        <f t="shared" si="250"/>
        <v>0</v>
      </c>
      <c r="AB73" s="632">
        <f t="shared" si="250"/>
        <v>0</v>
      </c>
      <c r="AC73" s="632">
        <f t="shared" si="250"/>
        <v>0</v>
      </c>
      <c r="AD73" s="632">
        <f t="shared" si="250"/>
        <v>0</v>
      </c>
      <c r="AE73" s="632">
        <f t="shared" si="250"/>
        <v>0</v>
      </c>
      <c r="AF73" s="632">
        <f t="shared" si="250"/>
        <v>0</v>
      </c>
      <c r="AG73" s="632">
        <f t="shared" si="250"/>
        <v>0</v>
      </c>
      <c r="AH73" s="632">
        <f t="shared" si="250"/>
        <v>0</v>
      </c>
      <c r="AI73" s="632">
        <f>ROUND(IF(AI69-AI72&gt;0,AI69-AI72,0),4)</f>
        <v>0</v>
      </c>
      <c r="AJ73" s="632">
        <f>ROUND(IF(AJ69-AJ72&gt;0,AJ69-AJ72,0),4)</f>
        <v>0</v>
      </c>
      <c r="AM73" s="119"/>
      <c r="AO73" s="139"/>
      <c r="AP73" s="118"/>
      <c r="AQ73" s="139"/>
      <c r="AR73" s="118"/>
      <c r="AS73" s="139"/>
    </row>
    <row r="74" spans="1:45" s="142" customFormat="1" x14ac:dyDescent="0.2">
      <c r="A74" s="158"/>
      <c r="B74" s="159"/>
      <c r="C74" s="159"/>
      <c r="D74" s="159"/>
      <c r="E74" s="159"/>
      <c r="F74" s="159"/>
      <c r="G74" s="159"/>
      <c r="H74" s="159"/>
      <c r="I74" s="159"/>
      <c r="J74" s="159"/>
      <c r="K74" s="159"/>
      <c r="L74" s="159"/>
      <c r="M74" s="159"/>
      <c r="N74" s="159"/>
      <c r="O74" s="159"/>
      <c r="P74" s="159"/>
      <c r="Q74" s="159"/>
      <c r="R74" s="159"/>
      <c r="S74" s="159"/>
      <c r="T74" s="159"/>
      <c r="U74" s="159"/>
      <c r="V74" s="159"/>
      <c r="W74" s="159"/>
      <c r="X74" s="160"/>
      <c r="Y74" s="160"/>
      <c r="Z74" s="160"/>
      <c r="AA74" s="160"/>
      <c r="AB74" s="160"/>
      <c r="AC74" s="160"/>
      <c r="AD74" s="160"/>
      <c r="AE74" s="160"/>
      <c r="AF74" s="160"/>
      <c r="AG74" s="160"/>
      <c r="AH74" s="160"/>
      <c r="AI74" s="160"/>
      <c r="AJ74" s="160"/>
      <c r="AM74" s="119"/>
      <c r="AO74" s="139"/>
      <c r="AP74" s="118"/>
      <c r="AQ74" s="139"/>
      <c r="AR74" s="118"/>
      <c r="AS74" s="139"/>
    </row>
    <row r="75" spans="1:45" s="142" customFormat="1" x14ac:dyDescent="0.2">
      <c r="A75" s="75" t="s">
        <v>44</v>
      </c>
      <c r="B75" s="22">
        <f t="shared" ref="B75:AG75" si="251">B33</f>
        <v>2016</v>
      </c>
      <c r="C75" s="22">
        <f t="shared" si="251"/>
        <v>2017</v>
      </c>
      <c r="D75" s="22">
        <f t="shared" si="251"/>
        <v>2018</v>
      </c>
      <c r="E75" s="22">
        <f t="shared" si="251"/>
        <v>2019</v>
      </c>
      <c r="F75" s="22">
        <f t="shared" si="251"/>
        <v>2020</v>
      </c>
      <c r="G75" s="22">
        <f t="shared" si="251"/>
        <v>2021</v>
      </c>
      <c r="H75" s="22">
        <f t="shared" si="251"/>
        <v>2022</v>
      </c>
      <c r="I75" s="22">
        <f t="shared" si="251"/>
        <v>2023</v>
      </c>
      <c r="J75" s="22">
        <f t="shared" si="251"/>
        <v>2024</v>
      </c>
      <c r="K75" s="22">
        <f t="shared" si="251"/>
        <v>2025</v>
      </c>
      <c r="L75" s="22">
        <f t="shared" si="251"/>
        <v>2026</v>
      </c>
      <c r="M75" s="22">
        <f t="shared" si="251"/>
        <v>2027</v>
      </c>
      <c r="N75" s="22">
        <f t="shared" si="251"/>
        <v>2028</v>
      </c>
      <c r="O75" s="22">
        <f t="shared" si="251"/>
        <v>2029</v>
      </c>
      <c r="P75" s="22">
        <f t="shared" si="251"/>
        <v>2030</v>
      </c>
      <c r="Q75" s="22">
        <f t="shared" si="251"/>
        <v>2031</v>
      </c>
      <c r="R75" s="22">
        <f t="shared" si="251"/>
        <v>2032</v>
      </c>
      <c r="S75" s="22">
        <f t="shared" si="251"/>
        <v>2033</v>
      </c>
      <c r="T75" s="22">
        <f t="shared" si="251"/>
        <v>2034</v>
      </c>
      <c r="U75" s="22">
        <f t="shared" si="251"/>
        <v>2035</v>
      </c>
      <c r="V75" s="22">
        <f t="shared" si="251"/>
        <v>2036</v>
      </c>
      <c r="W75" s="22">
        <f t="shared" si="251"/>
        <v>2037</v>
      </c>
      <c r="X75" s="22">
        <f t="shared" si="251"/>
        <v>2038</v>
      </c>
      <c r="Y75" s="22">
        <f t="shared" si="251"/>
        <v>2039</v>
      </c>
      <c r="Z75" s="22">
        <f t="shared" si="251"/>
        <v>2040</v>
      </c>
      <c r="AA75" s="22">
        <f t="shared" si="251"/>
        <v>2041</v>
      </c>
      <c r="AB75" s="22">
        <f t="shared" si="251"/>
        <v>2042</v>
      </c>
      <c r="AC75" s="22">
        <f t="shared" si="251"/>
        <v>2043</v>
      </c>
      <c r="AD75" s="22">
        <f t="shared" si="251"/>
        <v>2044</v>
      </c>
      <c r="AE75" s="22">
        <f t="shared" si="251"/>
        <v>2045</v>
      </c>
      <c r="AF75" s="22">
        <f t="shared" si="251"/>
        <v>2046</v>
      </c>
      <c r="AG75" s="22">
        <f t="shared" si="251"/>
        <v>2047</v>
      </c>
      <c r="AH75" s="22">
        <f>AH33</f>
        <v>2048</v>
      </c>
      <c r="AI75" s="22">
        <f>AI33</f>
        <v>2049</v>
      </c>
      <c r="AJ75" s="22">
        <f>AJ33</f>
        <v>2050</v>
      </c>
      <c r="AM75" s="119"/>
      <c r="AO75" s="139"/>
      <c r="AP75" s="118"/>
      <c r="AQ75" s="139"/>
      <c r="AR75" s="118"/>
      <c r="AS75" s="139"/>
    </row>
    <row r="76" spans="1:45" s="142" customFormat="1" x14ac:dyDescent="0.2">
      <c r="A76" s="153" t="s">
        <v>8</v>
      </c>
      <c r="B76" s="151"/>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c r="AJ76" s="151"/>
      <c r="AM76" s="119"/>
      <c r="AO76" s="139"/>
      <c r="AP76" s="118"/>
      <c r="AQ76" s="139"/>
      <c r="AR76" s="118"/>
      <c r="AS76" s="139"/>
    </row>
    <row r="77" spans="1:45" s="142" customFormat="1" x14ac:dyDescent="0.2">
      <c r="A77" s="154" t="s">
        <v>105</v>
      </c>
      <c r="B77" s="639">
        <f>B37+B57</f>
        <v>0</v>
      </c>
      <c r="C77" s="632">
        <f>C37+C57+B77</f>
        <v>0</v>
      </c>
      <c r="D77" s="632">
        <f>D37+D57</f>
        <v>0</v>
      </c>
      <c r="E77" s="632">
        <f t="shared" ref="E77:AG77" si="252">E37+E57</f>
        <v>0</v>
      </c>
      <c r="F77" s="632">
        <f t="shared" si="252"/>
        <v>0</v>
      </c>
      <c r="G77" s="632">
        <f t="shared" si="252"/>
        <v>0</v>
      </c>
      <c r="H77" s="632">
        <f t="shared" si="252"/>
        <v>0</v>
      </c>
      <c r="I77" s="632">
        <f t="shared" si="252"/>
        <v>0</v>
      </c>
      <c r="J77" s="632">
        <f t="shared" si="252"/>
        <v>0</v>
      </c>
      <c r="K77" s="632">
        <f t="shared" si="252"/>
        <v>0</v>
      </c>
      <c r="L77" s="632">
        <f t="shared" si="252"/>
        <v>0</v>
      </c>
      <c r="M77" s="632">
        <f t="shared" si="252"/>
        <v>0</v>
      </c>
      <c r="N77" s="632">
        <f t="shared" si="252"/>
        <v>0</v>
      </c>
      <c r="O77" s="632">
        <f t="shared" si="252"/>
        <v>0</v>
      </c>
      <c r="P77" s="632">
        <f t="shared" si="252"/>
        <v>0</v>
      </c>
      <c r="Q77" s="632">
        <f t="shared" si="252"/>
        <v>0</v>
      </c>
      <c r="R77" s="632">
        <f t="shared" si="252"/>
        <v>0</v>
      </c>
      <c r="S77" s="632">
        <f t="shared" si="252"/>
        <v>0</v>
      </c>
      <c r="T77" s="632">
        <f t="shared" si="252"/>
        <v>0</v>
      </c>
      <c r="U77" s="632">
        <f t="shared" si="252"/>
        <v>0</v>
      </c>
      <c r="V77" s="632">
        <f t="shared" si="252"/>
        <v>0</v>
      </c>
      <c r="W77" s="632">
        <f t="shared" si="252"/>
        <v>0</v>
      </c>
      <c r="X77" s="632">
        <f t="shared" si="252"/>
        <v>0</v>
      </c>
      <c r="Y77" s="632">
        <f t="shared" si="252"/>
        <v>0</v>
      </c>
      <c r="Z77" s="632">
        <f t="shared" si="252"/>
        <v>0</v>
      </c>
      <c r="AA77" s="632">
        <f t="shared" si="252"/>
        <v>0</v>
      </c>
      <c r="AB77" s="632">
        <f t="shared" si="252"/>
        <v>0</v>
      </c>
      <c r="AC77" s="632">
        <f t="shared" si="252"/>
        <v>0</v>
      </c>
      <c r="AD77" s="632">
        <f t="shared" si="252"/>
        <v>0</v>
      </c>
      <c r="AE77" s="632">
        <f t="shared" si="252"/>
        <v>0</v>
      </c>
      <c r="AF77" s="632">
        <f t="shared" si="252"/>
        <v>0</v>
      </c>
      <c r="AG77" s="632">
        <f t="shared" si="252"/>
        <v>0</v>
      </c>
      <c r="AH77" s="632">
        <f>AH37+AH57</f>
        <v>0</v>
      </c>
      <c r="AI77" s="632">
        <f>AI37+AI57</f>
        <v>0</v>
      </c>
      <c r="AJ77" s="632">
        <f>AJ37+AJ57</f>
        <v>0</v>
      </c>
      <c r="AM77" s="119"/>
      <c r="AO77" s="139"/>
      <c r="AP77" s="118"/>
      <c r="AQ77" s="139"/>
      <c r="AR77" s="118"/>
      <c r="AS77" s="139"/>
    </row>
    <row r="78" spans="1:45" s="142" customFormat="1" x14ac:dyDescent="0.2">
      <c r="A78" s="154" t="s">
        <v>106</v>
      </c>
      <c r="B78" s="21">
        <f>1/'Kopējie pieņēmumi'!$B$27</f>
        <v>0.02</v>
      </c>
      <c r="C78" s="21">
        <f>B78</f>
        <v>0.02</v>
      </c>
      <c r="D78" s="21">
        <f t="shared" ref="D78:AH78" si="253">C78</f>
        <v>0.02</v>
      </c>
      <c r="E78" s="21">
        <f t="shared" si="253"/>
        <v>0.02</v>
      </c>
      <c r="F78" s="21">
        <f t="shared" si="253"/>
        <v>0.02</v>
      </c>
      <c r="G78" s="21">
        <f t="shared" si="253"/>
        <v>0.02</v>
      </c>
      <c r="H78" s="21">
        <f t="shared" si="253"/>
        <v>0.02</v>
      </c>
      <c r="I78" s="21">
        <f t="shared" si="253"/>
        <v>0.02</v>
      </c>
      <c r="J78" s="21">
        <f t="shared" si="253"/>
        <v>0.02</v>
      </c>
      <c r="K78" s="21">
        <f t="shared" si="253"/>
        <v>0.02</v>
      </c>
      <c r="L78" s="21">
        <f t="shared" si="253"/>
        <v>0.02</v>
      </c>
      <c r="M78" s="21">
        <f t="shared" si="253"/>
        <v>0.02</v>
      </c>
      <c r="N78" s="21">
        <f t="shared" si="253"/>
        <v>0.02</v>
      </c>
      <c r="O78" s="21">
        <f t="shared" si="253"/>
        <v>0.02</v>
      </c>
      <c r="P78" s="21">
        <f t="shared" si="253"/>
        <v>0.02</v>
      </c>
      <c r="Q78" s="21">
        <f t="shared" si="253"/>
        <v>0.02</v>
      </c>
      <c r="R78" s="21">
        <f t="shared" si="253"/>
        <v>0.02</v>
      </c>
      <c r="S78" s="21">
        <f t="shared" si="253"/>
        <v>0.02</v>
      </c>
      <c r="T78" s="21">
        <f t="shared" si="253"/>
        <v>0.02</v>
      </c>
      <c r="U78" s="21">
        <f t="shared" si="253"/>
        <v>0.02</v>
      </c>
      <c r="V78" s="21">
        <f t="shared" si="253"/>
        <v>0.02</v>
      </c>
      <c r="W78" s="21">
        <f t="shared" si="253"/>
        <v>0.02</v>
      </c>
      <c r="X78" s="21">
        <f t="shared" si="253"/>
        <v>0.02</v>
      </c>
      <c r="Y78" s="21">
        <f t="shared" si="253"/>
        <v>0.02</v>
      </c>
      <c r="Z78" s="21">
        <f t="shared" si="253"/>
        <v>0.02</v>
      </c>
      <c r="AA78" s="21">
        <f t="shared" si="253"/>
        <v>0.02</v>
      </c>
      <c r="AB78" s="21">
        <f t="shared" si="253"/>
        <v>0.02</v>
      </c>
      <c r="AC78" s="21">
        <f t="shared" si="253"/>
        <v>0.02</v>
      </c>
      <c r="AD78" s="21">
        <f t="shared" si="253"/>
        <v>0.02</v>
      </c>
      <c r="AE78" s="21">
        <f t="shared" si="253"/>
        <v>0.02</v>
      </c>
      <c r="AF78" s="21">
        <f t="shared" si="253"/>
        <v>0.02</v>
      </c>
      <c r="AG78" s="21">
        <f t="shared" si="253"/>
        <v>0.02</v>
      </c>
      <c r="AH78" s="21">
        <f t="shared" si="253"/>
        <v>0.02</v>
      </c>
      <c r="AI78" s="21">
        <f>AH78</f>
        <v>0.02</v>
      </c>
      <c r="AJ78" s="21">
        <f>AI78</f>
        <v>0.02</v>
      </c>
      <c r="AM78" s="119"/>
      <c r="AO78" s="139"/>
      <c r="AP78" s="118"/>
      <c r="AQ78" s="139"/>
      <c r="AR78" s="118"/>
      <c r="AS78" s="139"/>
    </row>
    <row r="79" spans="1:45" s="142" customFormat="1" x14ac:dyDescent="0.2">
      <c r="A79" s="154" t="s">
        <v>107</v>
      </c>
      <c r="B79" s="640">
        <f>B59+B39</f>
        <v>0</v>
      </c>
      <c r="C79" s="640">
        <f t="shared" ref="C79:AJ79" si="254">C59+C39</f>
        <v>0</v>
      </c>
      <c r="D79" s="640">
        <f t="shared" si="254"/>
        <v>0</v>
      </c>
      <c r="E79" s="640">
        <f t="shared" si="254"/>
        <v>0</v>
      </c>
      <c r="F79" s="640">
        <f t="shared" si="254"/>
        <v>0</v>
      </c>
      <c r="G79" s="640">
        <f t="shared" si="254"/>
        <v>0</v>
      </c>
      <c r="H79" s="640">
        <f t="shared" si="254"/>
        <v>0</v>
      </c>
      <c r="I79" s="640">
        <f t="shared" si="254"/>
        <v>0</v>
      </c>
      <c r="J79" s="640">
        <f t="shared" si="254"/>
        <v>0</v>
      </c>
      <c r="K79" s="640">
        <f t="shared" si="254"/>
        <v>0</v>
      </c>
      <c r="L79" s="640">
        <f t="shared" si="254"/>
        <v>0</v>
      </c>
      <c r="M79" s="640">
        <f t="shared" si="254"/>
        <v>0</v>
      </c>
      <c r="N79" s="640">
        <f t="shared" si="254"/>
        <v>0</v>
      </c>
      <c r="O79" s="640">
        <f t="shared" si="254"/>
        <v>0</v>
      </c>
      <c r="P79" s="640">
        <f t="shared" si="254"/>
        <v>0</v>
      </c>
      <c r="Q79" s="640">
        <f t="shared" si="254"/>
        <v>0</v>
      </c>
      <c r="R79" s="640">
        <f t="shared" si="254"/>
        <v>0</v>
      </c>
      <c r="S79" s="640">
        <f t="shared" si="254"/>
        <v>0</v>
      </c>
      <c r="T79" s="640">
        <f t="shared" si="254"/>
        <v>0</v>
      </c>
      <c r="U79" s="640">
        <f t="shared" si="254"/>
        <v>0</v>
      </c>
      <c r="V79" s="640">
        <f t="shared" si="254"/>
        <v>0</v>
      </c>
      <c r="W79" s="640">
        <f t="shared" si="254"/>
        <v>0</v>
      </c>
      <c r="X79" s="640">
        <f t="shared" si="254"/>
        <v>0</v>
      </c>
      <c r="Y79" s="640">
        <f t="shared" si="254"/>
        <v>0</v>
      </c>
      <c r="Z79" s="640">
        <f t="shared" si="254"/>
        <v>0</v>
      </c>
      <c r="AA79" s="640">
        <f t="shared" si="254"/>
        <v>0</v>
      </c>
      <c r="AB79" s="640">
        <f t="shared" si="254"/>
        <v>0</v>
      </c>
      <c r="AC79" s="640">
        <f t="shared" si="254"/>
        <v>0</v>
      </c>
      <c r="AD79" s="640">
        <f t="shared" si="254"/>
        <v>0</v>
      </c>
      <c r="AE79" s="640">
        <f t="shared" si="254"/>
        <v>0</v>
      </c>
      <c r="AF79" s="640">
        <f t="shared" si="254"/>
        <v>0</v>
      </c>
      <c r="AG79" s="640">
        <f t="shared" si="254"/>
        <v>0</v>
      </c>
      <c r="AH79" s="640">
        <f t="shared" si="254"/>
        <v>0</v>
      </c>
      <c r="AI79" s="640">
        <f t="shared" si="254"/>
        <v>0</v>
      </c>
      <c r="AJ79" s="640">
        <f t="shared" si="254"/>
        <v>0</v>
      </c>
      <c r="AM79" s="119"/>
      <c r="AO79" s="139"/>
      <c r="AP79" s="118"/>
      <c r="AQ79" s="139"/>
      <c r="AR79" s="118"/>
      <c r="AS79" s="139"/>
    </row>
    <row r="80" spans="1:45" s="142" customFormat="1" x14ac:dyDescent="0.2">
      <c r="A80" s="154" t="s">
        <v>108</v>
      </c>
      <c r="B80" s="632">
        <f>B40+B60</f>
        <v>0</v>
      </c>
      <c r="C80" s="632">
        <f t="shared" ref="C80:AJ80" si="255">C40+C60</f>
        <v>0</v>
      </c>
      <c r="D80" s="632">
        <f t="shared" si="255"/>
        <v>0</v>
      </c>
      <c r="E80" s="632">
        <f t="shared" si="255"/>
        <v>0</v>
      </c>
      <c r="F80" s="632">
        <f t="shared" si="255"/>
        <v>0</v>
      </c>
      <c r="G80" s="632">
        <f t="shared" si="255"/>
        <v>0</v>
      </c>
      <c r="H80" s="632">
        <f t="shared" si="255"/>
        <v>0</v>
      </c>
      <c r="I80" s="632">
        <f t="shared" si="255"/>
        <v>0</v>
      </c>
      <c r="J80" s="632">
        <f t="shared" si="255"/>
        <v>0</v>
      </c>
      <c r="K80" s="632">
        <f t="shared" si="255"/>
        <v>0</v>
      </c>
      <c r="L80" s="632">
        <f t="shared" si="255"/>
        <v>0</v>
      </c>
      <c r="M80" s="632">
        <f t="shared" si="255"/>
        <v>0</v>
      </c>
      <c r="N80" s="632">
        <f t="shared" si="255"/>
        <v>0</v>
      </c>
      <c r="O80" s="632">
        <f t="shared" si="255"/>
        <v>0</v>
      </c>
      <c r="P80" s="632">
        <f t="shared" si="255"/>
        <v>0</v>
      </c>
      <c r="Q80" s="632">
        <f t="shared" si="255"/>
        <v>0</v>
      </c>
      <c r="R80" s="632">
        <f t="shared" si="255"/>
        <v>0</v>
      </c>
      <c r="S80" s="632">
        <f t="shared" si="255"/>
        <v>0</v>
      </c>
      <c r="T80" s="632">
        <f t="shared" si="255"/>
        <v>0</v>
      </c>
      <c r="U80" s="632">
        <f t="shared" si="255"/>
        <v>0</v>
      </c>
      <c r="V80" s="632">
        <f t="shared" si="255"/>
        <v>0</v>
      </c>
      <c r="W80" s="632">
        <f t="shared" si="255"/>
        <v>0</v>
      </c>
      <c r="X80" s="632">
        <f t="shared" si="255"/>
        <v>0</v>
      </c>
      <c r="Y80" s="632">
        <f t="shared" si="255"/>
        <v>0</v>
      </c>
      <c r="Z80" s="632">
        <f t="shared" si="255"/>
        <v>0</v>
      </c>
      <c r="AA80" s="632">
        <f t="shared" si="255"/>
        <v>0</v>
      </c>
      <c r="AB80" s="632">
        <f t="shared" si="255"/>
        <v>0</v>
      </c>
      <c r="AC80" s="632">
        <f t="shared" si="255"/>
        <v>0</v>
      </c>
      <c r="AD80" s="632">
        <f t="shared" si="255"/>
        <v>0</v>
      </c>
      <c r="AE80" s="632">
        <f t="shared" si="255"/>
        <v>0</v>
      </c>
      <c r="AF80" s="632">
        <f t="shared" si="255"/>
        <v>0</v>
      </c>
      <c r="AG80" s="632">
        <f t="shared" si="255"/>
        <v>0</v>
      </c>
      <c r="AH80" s="632">
        <f t="shared" si="255"/>
        <v>0</v>
      </c>
      <c r="AI80" s="632">
        <f t="shared" si="255"/>
        <v>0</v>
      </c>
      <c r="AJ80" s="632">
        <f t="shared" si="255"/>
        <v>0</v>
      </c>
      <c r="AM80" s="119"/>
      <c r="AO80" s="139"/>
      <c r="AP80" s="118"/>
      <c r="AQ80" s="139"/>
      <c r="AR80" s="118"/>
      <c r="AS80" s="139"/>
    </row>
    <row r="81" spans="1:45" s="142" customFormat="1" x14ac:dyDescent="0.2">
      <c r="A81" s="154" t="s">
        <v>109</v>
      </c>
      <c r="B81" s="632">
        <f t="shared" ref="B81:AG81" si="256">ROUND(IF(B77-B80&gt;0,B77-B80,0),0)</f>
        <v>0</v>
      </c>
      <c r="C81" s="632">
        <f t="shared" si="256"/>
        <v>0</v>
      </c>
      <c r="D81" s="632">
        <f t="shared" si="256"/>
        <v>0</v>
      </c>
      <c r="E81" s="632">
        <f t="shared" si="256"/>
        <v>0</v>
      </c>
      <c r="F81" s="632">
        <f t="shared" si="256"/>
        <v>0</v>
      </c>
      <c r="G81" s="632">
        <f t="shared" si="256"/>
        <v>0</v>
      </c>
      <c r="H81" s="632">
        <f t="shared" si="256"/>
        <v>0</v>
      </c>
      <c r="I81" s="632">
        <f t="shared" si="256"/>
        <v>0</v>
      </c>
      <c r="J81" s="632">
        <f t="shared" si="256"/>
        <v>0</v>
      </c>
      <c r="K81" s="632">
        <f t="shared" si="256"/>
        <v>0</v>
      </c>
      <c r="L81" s="632">
        <f t="shared" si="256"/>
        <v>0</v>
      </c>
      <c r="M81" s="632">
        <f t="shared" si="256"/>
        <v>0</v>
      </c>
      <c r="N81" s="632">
        <f t="shared" si="256"/>
        <v>0</v>
      </c>
      <c r="O81" s="632">
        <f t="shared" si="256"/>
        <v>0</v>
      </c>
      <c r="P81" s="632">
        <f t="shared" si="256"/>
        <v>0</v>
      </c>
      <c r="Q81" s="632">
        <f t="shared" si="256"/>
        <v>0</v>
      </c>
      <c r="R81" s="632">
        <f t="shared" si="256"/>
        <v>0</v>
      </c>
      <c r="S81" s="632">
        <f t="shared" si="256"/>
        <v>0</v>
      </c>
      <c r="T81" s="632">
        <f t="shared" si="256"/>
        <v>0</v>
      </c>
      <c r="U81" s="632">
        <f t="shared" si="256"/>
        <v>0</v>
      </c>
      <c r="V81" s="632">
        <f t="shared" si="256"/>
        <v>0</v>
      </c>
      <c r="W81" s="632">
        <f t="shared" si="256"/>
        <v>0</v>
      </c>
      <c r="X81" s="632">
        <f t="shared" si="256"/>
        <v>0</v>
      </c>
      <c r="Y81" s="632">
        <f t="shared" si="256"/>
        <v>0</v>
      </c>
      <c r="Z81" s="632">
        <f t="shared" si="256"/>
        <v>0</v>
      </c>
      <c r="AA81" s="632">
        <f t="shared" si="256"/>
        <v>0</v>
      </c>
      <c r="AB81" s="632">
        <f t="shared" si="256"/>
        <v>0</v>
      </c>
      <c r="AC81" s="632">
        <f t="shared" si="256"/>
        <v>0</v>
      </c>
      <c r="AD81" s="632">
        <f t="shared" si="256"/>
        <v>0</v>
      </c>
      <c r="AE81" s="632">
        <f t="shared" si="256"/>
        <v>0</v>
      </c>
      <c r="AF81" s="632">
        <f t="shared" si="256"/>
        <v>0</v>
      </c>
      <c r="AG81" s="632">
        <f t="shared" si="256"/>
        <v>0</v>
      </c>
      <c r="AH81" s="632">
        <f>ROUND(IF(AH77-AH80&gt;0,AH77-AH80,0),0)</f>
        <v>0</v>
      </c>
      <c r="AI81" s="632">
        <f>ROUND(IF(AI77-AI80&gt;0,AI77-AI80,0),0)</f>
        <v>0</v>
      </c>
      <c r="AJ81" s="632">
        <f>ROUND(IF(AJ77-AJ80&gt;0,AJ77-AJ80,0),0)</f>
        <v>0</v>
      </c>
      <c r="AM81" s="119"/>
      <c r="AO81" s="139"/>
      <c r="AP81" s="118"/>
      <c r="AQ81" s="139"/>
      <c r="AR81" s="118"/>
      <c r="AS81" s="139"/>
    </row>
    <row r="82" spans="1:45" s="142" customFormat="1" x14ac:dyDescent="0.2">
      <c r="A82" s="153" t="s">
        <v>9</v>
      </c>
      <c r="B82" s="633"/>
      <c r="C82" s="633"/>
      <c r="D82" s="633"/>
      <c r="E82" s="633"/>
      <c r="F82" s="633"/>
      <c r="G82" s="633"/>
      <c r="H82" s="633"/>
      <c r="I82" s="633"/>
      <c r="J82" s="633"/>
      <c r="K82" s="633"/>
      <c r="L82" s="633"/>
      <c r="M82" s="633"/>
      <c r="N82" s="633"/>
      <c r="O82" s="633"/>
      <c r="P82" s="633"/>
      <c r="Q82" s="633"/>
      <c r="R82" s="633"/>
      <c r="S82" s="633"/>
      <c r="T82" s="633"/>
      <c r="U82" s="633"/>
      <c r="V82" s="633"/>
      <c r="W82" s="633"/>
      <c r="X82" s="633"/>
      <c r="Y82" s="633"/>
      <c r="Z82" s="633"/>
      <c r="AA82" s="633"/>
      <c r="AB82" s="633"/>
      <c r="AC82" s="633"/>
      <c r="AD82" s="633"/>
      <c r="AE82" s="633"/>
      <c r="AF82" s="633"/>
      <c r="AG82" s="633"/>
      <c r="AH82" s="633"/>
      <c r="AI82" s="633"/>
      <c r="AJ82" s="633"/>
      <c r="AM82" s="119"/>
      <c r="AO82" s="139"/>
      <c r="AP82" s="118"/>
      <c r="AQ82" s="139"/>
      <c r="AR82" s="118"/>
      <c r="AS82" s="139"/>
    </row>
    <row r="83" spans="1:45" s="142" customFormat="1" x14ac:dyDescent="0.2">
      <c r="A83" s="154" t="s">
        <v>105</v>
      </c>
      <c r="B83" s="632">
        <f>B43+B63</f>
        <v>0</v>
      </c>
      <c r="C83" s="632">
        <f t="shared" ref="C83:AG83" si="257">C43+C63</f>
        <v>0</v>
      </c>
      <c r="D83" s="632">
        <f t="shared" si="257"/>
        <v>0</v>
      </c>
      <c r="E83" s="632">
        <f t="shared" si="257"/>
        <v>0</v>
      </c>
      <c r="F83" s="632">
        <f t="shared" si="257"/>
        <v>0</v>
      </c>
      <c r="G83" s="632">
        <f t="shared" si="257"/>
        <v>0</v>
      </c>
      <c r="H83" s="632">
        <f t="shared" si="257"/>
        <v>0</v>
      </c>
      <c r="I83" s="632">
        <f t="shared" si="257"/>
        <v>0</v>
      </c>
      <c r="J83" s="632">
        <f t="shared" si="257"/>
        <v>0</v>
      </c>
      <c r="K83" s="632">
        <f t="shared" si="257"/>
        <v>0</v>
      </c>
      <c r="L83" s="632">
        <f t="shared" si="257"/>
        <v>0</v>
      </c>
      <c r="M83" s="632">
        <f t="shared" si="257"/>
        <v>0</v>
      </c>
      <c r="N83" s="632">
        <f t="shared" si="257"/>
        <v>0</v>
      </c>
      <c r="O83" s="632">
        <f t="shared" si="257"/>
        <v>0</v>
      </c>
      <c r="P83" s="632">
        <f t="shared" si="257"/>
        <v>0</v>
      </c>
      <c r="Q83" s="632">
        <f t="shared" si="257"/>
        <v>0</v>
      </c>
      <c r="R83" s="632">
        <f t="shared" si="257"/>
        <v>0</v>
      </c>
      <c r="S83" s="632">
        <f t="shared" si="257"/>
        <v>0</v>
      </c>
      <c r="T83" s="632">
        <f t="shared" si="257"/>
        <v>0</v>
      </c>
      <c r="U83" s="632">
        <f t="shared" si="257"/>
        <v>0</v>
      </c>
      <c r="V83" s="632">
        <f t="shared" si="257"/>
        <v>0</v>
      </c>
      <c r="W83" s="632">
        <f t="shared" si="257"/>
        <v>0</v>
      </c>
      <c r="X83" s="632">
        <f t="shared" si="257"/>
        <v>0</v>
      </c>
      <c r="Y83" s="632">
        <f t="shared" si="257"/>
        <v>0</v>
      </c>
      <c r="Z83" s="632">
        <f t="shared" si="257"/>
        <v>0</v>
      </c>
      <c r="AA83" s="632">
        <f t="shared" si="257"/>
        <v>0</v>
      </c>
      <c r="AB83" s="632">
        <f t="shared" si="257"/>
        <v>0</v>
      </c>
      <c r="AC83" s="632">
        <f t="shared" si="257"/>
        <v>0</v>
      </c>
      <c r="AD83" s="632">
        <f t="shared" si="257"/>
        <v>0</v>
      </c>
      <c r="AE83" s="632">
        <f t="shared" si="257"/>
        <v>0</v>
      </c>
      <c r="AF83" s="632">
        <f t="shared" si="257"/>
        <v>0</v>
      </c>
      <c r="AG83" s="632">
        <f t="shared" si="257"/>
        <v>0</v>
      </c>
      <c r="AH83" s="632">
        <f>AH43+AH63</f>
        <v>0</v>
      </c>
      <c r="AI83" s="632">
        <f>AI43+AI63</f>
        <v>0</v>
      </c>
      <c r="AJ83" s="632">
        <f>AJ43+AJ63</f>
        <v>0</v>
      </c>
      <c r="AM83" s="119"/>
      <c r="AO83" s="139"/>
      <c r="AP83" s="118"/>
      <c r="AQ83" s="139"/>
      <c r="AR83" s="118"/>
      <c r="AS83" s="139"/>
    </row>
    <row r="84" spans="1:45" s="142" customFormat="1" x14ac:dyDescent="0.2">
      <c r="A84" s="154" t="s">
        <v>106</v>
      </c>
      <c r="B84" s="21">
        <f>1/'Kopējie pieņēmumi'!$B$28</f>
        <v>0.1</v>
      </c>
      <c r="C84" s="21">
        <f>B84</f>
        <v>0.1</v>
      </c>
      <c r="D84" s="21">
        <f t="shared" ref="D84:AH84" si="258">C84</f>
        <v>0.1</v>
      </c>
      <c r="E84" s="21">
        <f t="shared" si="258"/>
        <v>0.1</v>
      </c>
      <c r="F84" s="21">
        <f t="shared" si="258"/>
        <v>0.1</v>
      </c>
      <c r="G84" s="21">
        <f t="shared" si="258"/>
        <v>0.1</v>
      </c>
      <c r="H84" s="21">
        <f t="shared" si="258"/>
        <v>0.1</v>
      </c>
      <c r="I84" s="21">
        <f t="shared" si="258"/>
        <v>0.1</v>
      </c>
      <c r="J84" s="21">
        <f t="shared" si="258"/>
        <v>0.1</v>
      </c>
      <c r="K84" s="21">
        <f t="shared" si="258"/>
        <v>0.1</v>
      </c>
      <c r="L84" s="21">
        <f t="shared" si="258"/>
        <v>0.1</v>
      </c>
      <c r="M84" s="21">
        <f t="shared" si="258"/>
        <v>0.1</v>
      </c>
      <c r="N84" s="21">
        <f t="shared" si="258"/>
        <v>0.1</v>
      </c>
      <c r="O84" s="21">
        <f t="shared" si="258"/>
        <v>0.1</v>
      </c>
      <c r="P84" s="21">
        <f t="shared" si="258"/>
        <v>0.1</v>
      </c>
      <c r="Q84" s="21">
        <f t="shared" si="258"/>
        <v>0.1</v>
      </c>
      <c r="R84" s="21">
        <f t="shared" si="258"/>
        <v>0.1</v>
      </c>
      <c r="S84" s="21">
        <f t="shared" si="258"/>
        <v>0.1</v>
      </c>
      <c r="T84" s="21">
        <f t="shared" si="258"/>
        <v>0.1</v>
      </c>
      <c r="U84" s="21">
        <f t="shared" si="258"/>
        <v>0.1</v>
      </c>
      <c r="V84" s="21">
        <f t="shared" si="258"/>
        <v>0.1</v>
      </c>
      <c r="W84" s="21">
        <f t="shared" si="258"/>
        <v>0.1</v>
      </c>
      <c r="X84" s="21">
        <f t="shared" si="258"/>
        <v>0.1</v>
      </c>
      <c r="Y84" s="21">
        <f t="shared" si="258"/>
        <v>0.1</v>
      </c>
      <c r="Z84" s="21">
        <f t="shared" si="258"/>
        <v>0.1</v>
      </c>
      <c r="AA84" s="21">
        <f t="shared" si="258"/>
        <v>0.1</v>
      </c>
      <c r="AB84" s="21">
        <f t="shared" si="258"/>
        <v>0.1</v>
      </c>
      <c r="AC84" s="21">
        <f t="shared" si="258"/>
        <v>0.1</v>
      </c>
      <c r="AD84" s="21">
        <f t="shared" si="258"/>
        <v>0.1</v>
      </c>
      <c r="AE84" s="21">
        <f t="shared" si="258"/>
        <v>0.1</v>
      </c>
      <c r="AF84" s="21">
        <f t="shared" si="258"/>
        <v>0.1</v>
      </c>
      <c r="AG84" s="21">
        <f t="shared" si="258"/>
        <v>0.1</v>
      </c>
      <c r="AH84" s="21">
        <f t="shared" si="258"/>
        <v>0.1</v>
      </c>
      <c r="AI84" s="21">
        <f>AH84</f>
        <v>0.1</v>
      </c>
      <c r="AJ84" s="21">
        <f>AI84</f>
        <v>0.1</v>
      </c>
      <c r="AM84" s="119"/>
      <c r="AO84" s="139"/>
      <c r="AP84" s="118"/>
      <c r="AQ84" s="139"/>
      <c r="AR84" s="118"/>
      <c r="AS84" s="139"/>
    </row>
    <row r="85" spans="1:45" s="142" customFormat="1" x14ac:dyDescent="0.2">
      <c r="A85" s="154" t="s">
        <v>107</v>
      </c>
      <c r="B85" s="640">
        <f>B45+B65</f>
        <v>0</v>
      </c>
      <c r="C85" s="640">
        <f t="shared" ref="C85:AJ85" si="259">C45+C65</f>
        <v>0</v>
      </c>
      <c r="D85" s="640">
        <f t="shared" si="259"/>
        <v>0</v>
      </c>
      <c r="E85" s="640">
        <f t="shared" si="259"/>
        <v>0</v>
      </c>
      <c r="F85" s="640">
        <f t="shared" si="259"/>
        <v>0</v>
      </c>
      <c r="G85" s="640">
        <f t="shared" si="259"/>
        <v>0</v>
      </c>
      <c r="H85" s="640">
        <f t="shared" si="259"/>
        <v>0</v>
      </c>
      <c r="I85" s="640">
        <f t="shared" si="259"/>
        <v>0</v>
      </c>
      <c r="J85" s="640">
        <f t="shared" si="259"/>
        <v>0</v>
      </c>
      <c r="K85" s="640">
        <f t="shared" si="259"/>
        <v>0</v>
      </c>
      <c r="L85" s="640">
        <f t="shared" si="259"/>
        <v>0</v>
      </c>
      <c r="M85" s="640">
        <f t="shared" si="259"/>
        <v>0</v>
      </c>
      <c r="N85" s="640">
        <f t="shared" si="259"/>
        <v>0</v>
      </c>
      <c r="O85" s="640">
        <f t="shared" si="259"/>
        <v>0</v>
      </c>
      <c r="P85" s="640">
        <f t="shared" si="259"/>
        <v>0</v>
      </c>
      <c r="Q85" s="640">
        <f t="shared" si="259"/>
        <v>0</v>
      </c>
      <c r="R85" s="640">
        <f t="shared" si="259"/>
        <v>0</v>
      </c>
      <c r="S85" s="640">
        <f t="shared" si="259"/>
        <v>0</v>
      </c>
      <c r="T85" s="640">
        <f t="shared" si="259"/>
        <v>0</v>
      </c>
      <c r="U85" s="640">
        <f t="shared" si="259"/>
        <v>0</v>
      </c>
      <c r="V85" s="640">
        <f t="shared" si="259"/>
        <v>0</v>
      </c>
      <c r="W85" s="640">
        <f t="shared" si="259"/>
        <v>0</v>
      </c>
      <c r="X85" s="640">
        <f t="shared" si="259"/>
        <v>0</v>
      </c>
      <c r="Y85" s="640">
        <f t="shared" si="259"/>
        <v>0</v>
      </c>
      <c r="Z85" s="640">
        <f t="shared" si="259"/>
        <v>0</v>
      </c>
      <c r="AA85" s="640">
        <f t="shared" si="259"/>
        <v>0</v>
      </c>
      <c r="AB85" s="640">
        <f t="shared" si="259"/>
        <v>0</v>
      </c>
      <c r="AC85" s="640">
        <f t="shared" si="259"/>
        <v>0</v>
      </c>
      <c r="AD85" s="640">
        <f t="shared" si="259"/>
        <v>0</v>
      </c>
      <c r="AE85" s="640">
        <f t="shared" si="259"/>
        <v>0</v>
      </c>
      <c r="AF85" s="640">
        <f t="shared" si="259"/>
        <v>0</v>
      </c>
      <c r="AG85" s="640">
        <f t="shared" si="259"/>
        <v>0</v>
      </c>
      <c r="AH85" s="640">
        <f t="shared" si="259"/>
        <v>0</v>
      </c>
      <c r="AI85" s="640">
        <f t="shared" si="259"/>
        <v>0</v>
      </c>
      <c r="AJ85" s="640">
        <f t="shared" si="259"/>
        <v>0</v>
      </c>
      <c r="AM85" s="119"/>
      <c r="AO85" s="139"/>
      <c r="AP85" s="118"/>
      <c r="AQ85" s="139"/>
      <c r="AR85" s="118"/>
      <c r="AS85" s="139"/>
    </row>
    <row r="86" spans="1:45" s="142" customFormat="1" x14ac:dyDescent="0.2">
      <c r="A86" s="154" t="s">
        <v>108</v>
      </c>
      <c r="B86" s="632">
        <f>B46+B66</f>
        <v>0</v>
      </c>
      <c r="C86" s="632">
        <f t="shared" ref="C86:AJ86" si="260">C46+C66</f>
        <v>0</v>
      </c>
      <c r="D86" s="632">
        <f t="shared" si="260"/>
        <v>0</v>
      </c>
      <c r="E86" s="632">
        <f t="shared" si="260"/>
        <v>0</v>
      </c>
      <c r="F86" s="632">
        <f t="shared" si="260"/>
        <v>0</v>
      </c>
      <c r="G86" s="632">
        <f t="shared" si="260"/>
        <v>0</v>
      </c>
      <c r="H86" s="632">
        <f t="shared" si="260"/>
        <v>0</v>
      </c>
      <c r="I86" s="632">
        <f t="shared" si="260"/>
        <v>0</v>
      </c>
      <c r="J86" s="632">
        <f t="shared" si="260"/>
        <v>0</v>
      </c>
      <c r="K86" s="632">
        <f t="shared" si="260"/>
        <v>0</v>
      </c>
      <c r="L86" s="632">
        <f t="shared" si="260"/>
        <v>0</v>
      </c>
      <c r="M86" s="632">
        <f t="shared" si="260"/>
        <v>0</v>
      </c>
      <c r="N86" s="632">
        <f t="shared" si="260"/>
        <v>0</v>
      </c>
      <c r="O86" s="632">
        <f t="shared" si="260"/>
        <v>0</v>
      </c>
      <c r="P86" s="632">
        <f t="shared" si="260"/>
        <v>0</v>
      </c>
      <c r="Q86" s="632">
        <f t="shared" si="260"/>
        <v>0</v>
      </c>
      <c r="R86" s="632">
        <f t="shared" si="260"/>
        <v>0</v>
      </c>
      <c r="S86" s="632">
        <f t="shared" si="260"/>
        <v>0</v>
      </c>
      <c r="T86" s="632">
        <f t="shared" si="260"/>
        <v>0</v>
      </c>
      <c r="U86" s="632">
        <f t="shared" si="260"/>
        <v>0</v>
      </c>
      <c r="V86" s="632">
        <f t="shared" si="260"/>
        <v>0</v>
      </c>
      <c r="W86" s="632">
        <f t="shared" si="260"/>
        <v>0</v>
      </c>
      <c r="X86" s="632">
        <f t="shared" si="260"/>
        <v>0</v>
      </c>
      <c r="Y86" s="632">
        <f t="shared" si="260"/>
        <v>0</v>
      </c>
      <c r="Z86" s="632">
        <f t="shared" si="260"/>
        <v>0</v>
      </c>
      <c r="AA86" s="632">
        <f t="shared" si="260"/>
        <v>0</v>
      </c>
      <c r="AB86" s="632">
        <f t="shared" si="260"/>
        <v>0</v>
      </c>
      <c r="AC86" s="632">
        <f t="shared" si="260"/>
        <v>0</v>
      </c>
      <c r="AD86" s="632">
        <f t="shared" si="260"/>
        <v>0</v>
      </c>
      <c r="AE86" s="632">
        <f t="shared" si="260"/>
        <v>0</v>
      </c>
      <c r="AF86" s="632">
        <f t="shared" si="260"/>
        <v>0</v>
      </c>
      <c r="AG86" s="632">
        <f t="shared" si="260"/>
        <v>0</v>
      </c>
      <c r="AH86" s="632">
        <f t="shared" si="260"/>
        <v>0</v>
      </c>
      <c r="AI86" s="632">
        <f t="shared" si="260"/>
        <v>0</v>
      </c>
      <c r="AJ86" s="632">
        <f t="shared" si="260"/>
        <v>0</v>
      </c>
      <c r="AM86" s="119"/>
      <c r="AO86" s="139"/>
      <c r="AP86" s="118"/>
      <c r="AQ86" s="139"/>
      <c r="AR86" s="118"/>
      <c r="AS86" s="139"/>
    </row>
    <row r="87" spans="1:45" s="142" customFormat="1" x14ac:dyDescent="0.2">
      <c r="A87" s="154" t="s">
        <v>109</v>
      </c>
      <c r="B87" s="632">
        <f t="shared" ref="B87:AG87" si="261">ROUND(IF(B83-B86&gt;0,B83-B86,0),0)</f>
        <v>0</v>
      </c>
      <c r="C87" s="632">
        <f t="shared" si="261"/>
        <v>0</v>
      </c>
      <c r="D87" s="632">
        <f t="shared" si="261"/>
        <v>0</v>
      </c>
      <c r="E87" s="632">
        <f t="shared" si="261"/>
        <v>0</v>
      </c>
      <c r="F87" s="632">
        <f t="shared" si="261"/>
        <v>0</v>
      </c>
      <c r="G87" s="632">
        <f t="shared" si="261"/>
        <v>0</v>
      </c>
      <c r="H87" s="632">
        <f t="shared" si="261"/>
        <v>0</v>
      </c>
      <c r="I87" s="632">
        <f t="shared" si="261"/>
        <v>0</v>
      </c>
      <c r="J87" s="632">
        <f t="shared" si="261"/>
        <v>0</v>
      </c>
      <c r="K87" s="632">
        <f t="shared" si="261"/>
        <v>0</v>
      </c>
      <c r="L87" s="632">
        <f t="shared" si="261"/>
        <v>0</v>
      </c>
      <c r="M87" s="632">
        <f t="shared" si="261"/>
        <v>0</v>
      </c>
      <c r="N87" s="632">
        <f t="shared" si="261"/>
        <v>0</v>
      </c>
      <c r="O87" s="632">
        <f t="shared" si="261"/>
        <v>0</v>
      </c>
      <c r="P87" s="632">
        <f t="shared" si="261"/>
        <v>0</v>
      </c>
      <c r="Q87" s="632">
        <f t="shared" si="261"/>
        <v>0</v>
      </c>
      <c r="R87" s="632">
        <f t="shared" si="261"/>
        <v>0</v>
      </c>
      <c r="S87" s="632">
        <f t="shared" si="261"/>
        <v>0</v>
      </c>
      <c r="T87" s="632">
        <f t="shared" si="261"/>
        <v>0</v>
      </c>
      <c r="U87" s="632">
        <f t="shared" si="261"/>
        <v>0</v>
      </c>
      <c r="V87" s="632">
        <f t="shared" si="261"/>
        <v>0</v>
      </c>
      <c r="W87" s="632">
        <f t="shared" si="261"/>
        <v>0</v>
      </c>
      <c r="X87" s="632">
        <f t="shared" si="261"/>
        <v>0</v>
      </c>
      <c r="Y87" s="632">
        <f t="shared" si="261"/>
        <v>0</v>
      </c>
      <c r="Z87" s="632">
        <f t="shared" si="261"/>
        <v>0</v>
      </c>
      <c r="AA87" s="632">
        <f t="shared" si="261"/>
        <v>0</v>
      </c>
      <c r="AB87" s="632">
        <f t="shared" si="261"/>
        <v>0</v>
      </c>
      <c r="AC87" s="632">
        <f t="shared" si="261"/>
        <v>0</v>
      </c>
      <c r="AD87" s="632">
        <f t="shared" si="261"/>
        <v>0</v>
      </c>
      <c r="AE87" s="632">
        <f t="shared" si="261"/>
        <v>0</v>
      </c>
      <c r="AF87" s="632">
        <f t="shared" si="261"/>
        <v>0</v>
      </c>
      <c r="AG87" s="632">
        <f t="shared" si="261"/>
        <v>0</v>
      </c>
      <c r="AH87" s="632">
        <f>ROUND(IF(AH83-AH86&gt;0,AH83-AH86,0),0)</f>
        <v>0</v>
      </c>
      <c r="AI87" s="632">
        <f>ROUND(IF(AI83-AI86&gt;0,AI83-AI86,0),0)</f>
        <v>0</v>
      </c>
      <c r="AJ87" s="632">
        <f>ROUND(IF(AJ83-AJ86&gt;0,AJ83-AJ86,0),0)</f>
        <v>0</v>
      </c>
      <c r="AM87" s="119"/>
      <c r="AO87" s="139"/>
      <c r="AP87" s="118"/>
      <c r="AQ87" s="139"/>
      <c r="AR87" s="118"/>
      <c r="AS87" s="139"/>
    </row>
    <row r="88" spans="1:45" s="142" customFormat="1" x14ac:dyDescent="0.2">
      <c r="A88" s="153" t="s">
        <v>10</v>
      </c>
      <c r="B88" s="633"/>
      <c r="C88" s="633"/>
      <c r="D88" s="633"/>
      <c r="E88" s="633"/>
      <c r="F88" s="633"/>
      <c r="G88" s="633"/>
      <c r="H88" s="633"/>
      <c r="I88" s="633"/>
      <c r="J88" s="633"/>
      <c r="K88" s="633"/>
      <c r="L88" s="633"/>
      <c r="M88" s="633"/>
      <c r="N88" s="633"/>
      <c r="O88" s="633"/>
      <c r="P88" s="633"/>
      <c r="Q88" s="633"/>
      <c r="R88" s="633"/>
      <c r="S88" s="633"/>
      <c r="T88" s="633"/>
      <c r="U88" s="633"/>
      <c r="V88" s="633"/>
      <c r="W88" s="633"/>
      <c r="X88" s="633"/>
      <c r="Y88" s="633"/>
      <c r="Z88" s="633"/>
      <c r="AA88" s="633"/>
      <c r="AB88" s="633"/>
      <c r="AC88" s="633"/>
      <c r="AD88" s="633"/>
      <c r="AE88" s="633"/>
      <c r="AF88" s="633"/>
      <c r="AG88" s="633"/>
      <c r="AH88" s="633"/>
      <c r="AI88" s="633"/>
      <c r="AJ88" s="633"/>
      <c r="AM88" s="119"/>
      <c r="AO88" s="139"/>
      <c r="AP88" s="118"/>
      <c r="AQ88" s="139"/>
      <c r="AR88" s="118"/>
      <c r="AS88" s="139"/>
    </row>
    <row r="89" spans="1:45" s="142" customFormat="1" x14ac:dyDescent="0.2">
      <c r="A89" s="154" t="s">
        <v>105</v>
      </c>
      <c r="B89" s="632">
        <f>B49+B69</f>
        <v>0</v>
      </c>
      <c r="C89" s="632">
        <f t="shared" ref="C89:AG89" si="262">C49+C69</f>
        <v>0</v>
      </c>
      <c r="D89" s="632">
        <f t="shared" si="262"/>
        <v>0</v>
      </c>
      <c r="E89" s="632">
        <f t="shared" si="262"/>
        <v>0</v>
      </c>
      <c r="F89" s="632">
        <f t="shared" si="262"/>
        <v>0</v>
      </c>
      <c r="G89" s="632">
        <f t="shared" si="262"/>
        <v>0</v>
      </c>
      <c r="H89" s="632">
        <f t="shared" si="262"/>
        <v>0</v>
      </c>
      <c r="I89" s="632">
        <f t="shared" si="262"/>
        <v>0</v>
      </c>
      <c r="J89" s="632">
        <f t="shared" si="262"/>
        <v>0</v>
      </c>
      <c r="K89" s="632">
        <f t="shared" si="262"/>
        <v>0</v>
      </c>
      <c r="L89" s="632">
        <f t="shared" si="262"/>
        <v>0</v>
      </c>
      <c r="M89" s="632">
        <f t="shared" si="262"/>
        <v>0</v>
      </c>
      <c r="N89" s="632">
        <f t="shared" si="262"/>
        <v>0</v>
      </c>
      <c r="O89" s="632">
        <f t="shared" si="262"/>
        <v>0</v>
      </c>
      <c r="P89" s="632">
        <f t="shared" si="262"/>
        <v>0</v>
      </c>
      <c r="Q89" s="632">
        <f t="shared" si="262"/>
        <v>0</v>
      </c>
      <c r="R89" s="632">
        <f t="shared" si="262"/>
        <v>0</v>
      </c>
      <c r="S89" s="632">
        <f t="shared" si="262"/>
        <v>0</v>
      </c>
      <c r="T89" s="632">
        <f t="shared" si="262"/>
        <v>0</v>
      </c>
      <c r="U89" s="632">
        <f t="shared" si="262"/>
        <v>0</v>
      </c>
      <c r="V89" s="632">
        <f t="shared" si="262"/>
        <v>0</v>
      </c>
      <c r="W89" s="632">
        <f t="shared" si="262"/>
        <v>0</v>
      </c>
      <c r="X89" s="632">
        <f t="shared" si="262"/>
        <v>0</v>
      </c>
      <c r="Y89" s="632">
        <f t="shared" si="262"/>
        <v>0</v>
      </c>
      <c r="Z89" s="632">
        <f t="shared" si="262"/>
        <v>0</v>
      </c>
      <c r="AA89" s="632">
        <f t="shared" si="262"/>
        <v>0</v>
      </c>
      <c r="AB89" s="632">
        <f t="shared" si="262"/>
        <v>0</v>
      </c>
      <c r="AC89" s="632">
        <f t="shared" si="262"/>
        <v>0</v>
      </c>
      <c r="AD89" s="632">
        <f t="shared" si="262"/>
        <v>0</v>
      </c>
      <c r="AE89" s="632">
        <f t="shared" si="262"/>
        <v>0</v>
      </c>
      <c r="AF89" s="632">
        <f t="shared" si="262"/>
        <v>0</v>
      </c>
      <c r="AG89" s="632">
        <f t="shared" si="262"/>
        <v>0</v>
      </c>
      <c r="AH89" s="632">
        <f>AH49+AH69</f>
        <v>0</v>
      </c>
      <c r="AI89" s="632">
        <f>AI49+AI69</f>
        <v>0</v>
      </c>
      <c r="AJ89" s="632">
        <f>AJ49+AJ69</f>
        <v>0</v>
      </c>
      <c r="AM89" s="119"/>
      <c r="AO89" s="139"/>
      <c r="AP89" s="118"/>
      <c r="AQ89" s="139"/>
      <c r="AR89" s="118"/>
      <c r="AS89" s="139"/>
    </row>
    <row r="90" spans="1:45" s="142" customFormat="1" x14ac:dyDescent="0.2">
      <c r="A90" s="154" t="s">
        <v>106</v>
      </c>
      <c r="B90" s="21">
        <f>1/'Kopējie pieņēmumi'!$B$29</f>
        <v>0.1</v>
      </c>
      <c r="C90" s="21">
        <f>B90</f>
        <v>0.1</v>
      </c>
      <c r="D90" s="21">
        <f t="shared" ref="D90:AH90" si="263">C90</f>
        <v>0.1</v>
      </c>
      <c r="E90" s="21">
        <f t="shared" si="263"/>
        <v>0.1</v>
      </c>
      <c r="F90" s="21">
        <f t="shared" si="263"/>
        <v>0.1</v>
      </c>
      <c r="G90" s="21">
        <f t="shared" si="263"/>
        <v>0.1</v>
      </c>
      <c r="H90" s="21">
        <f t="shared" si="263"/>
        <v>0.1</v>
      </c>
      <c r="I90" s="21">
        <f t="shared" si="263"/>
        <v>0.1</v>
      </c>
      <c r="J90" s="21">
        <f t="shared" si="263"/>
        <v>0.1</v>
      </c>
      <c r="K90" s="21">
        <f t="shared" si="263"/>
        <v>0.1</v>
      </c>
      <c r="L90" s="21">
        <f t="shared" si="263"/>
        <v>0.1</v>
      </c>
      <c r="M90" s="21">
        <f t="shared" si="263"/>
        <v>0.1</v>
      </c>
      <c r="N90" s="21">
        <f t="shared" si="263"/>
        <v>0.1</v>
      </c>
      <c r="O90" s="21">
        <f t="shared" si="263"/>
        <v>0.1</v>
      </c>
      <c r="P90" s="21">
        <f t="shared" si="263"/>
        <v>0.1</v>
      </c>
      <c r="Q90" s="21">
        <f t="shared" si="263"/>
        <v>0.1</v>
      </c>
      <c r="R90" s="21">
        <f t="shared" si="263"/>
        <v>0.1</v>
      </c>
      <c r="S90" s="21">
        <f t="shared" si="263"/>
        <v>0.1</v>
      </c>
      <c r="T90" s="21">
        <f t="shared" si="263"/>
        <v>0.1</v>
      </c>
      <c r="U90" s="21">
        <f t="shared" si="263"/>
        <v>0.1</v>
      </c>
      <c r="V90" s="21">
        <f t="shared" si="263"/>
        <v>0.1</v>
      </c>
      <c r="W90" s="21">
        <f t="shared" si="263"/>
        <v>0.1</v>
      </c>
      <c r="X90" s="21">
        <f t="shared" si="263"/>
        <v>0.1</v>
      </c>
      <c r="Y90" s="21">
        <f t="shared" si="263"/>
        <v>0.1</v>
      </c>
      <c r="Z90" s="21">
        <f t="shared" si="263"/>
        <v>0.1</v>
      </c>
      <c r="AA90" s="21">
        <f t="shared" si="263"/>
        <v>0.1</v>
      </c>
      <c r="AB90" s="21">
        <f t="shared" si="263"/>
        <v>0.1</v>
      </c>
      <c r="AC90" s="21">
        <f t="shared" si="263"/>
        <v>0.1</v>
      </c>
      <c r="AD90" s="21">
        <f t="shared" si="263"/>
        <v>0.1</v>
      </c>
      <c r="AE90" s="21">
        <f t="shared" si="263"/>
        <v>0.1</v>
      </c>
      <c r="AF90" s="21">
        <f t="shared" si="263"/>
        <v>0.1</v>
      </c>
      <c r="AG90" s="21">
        <f t="shared" si="263"/>
        <v>0.1</v>
      </c>
      <c r="AH90" s="21">
        <f t="shared" si="263"/>
        <v>0.1</v>
      </c>
      <c r="AI90" s="21">
        <f>AH90</f>
        <v>0.1</v>
      </c>
      <c r="AJ90" s="21">
        <f>AI90</f>
        <v>0.1</v>
      </c>
      <c r="AM90" s="119"/>
      <c r="AO90" s="139"/>
      <c r="AP90" s="118"/>
      <c r="AQ90" s="139"/>
      <c r="AR90" s="118"/>
      <c r="AS90" s="139"/>
    </row>
    <row r="91" spans="1:45" s="142" customFormat="1" x14ac:dyDescent="0.2">
      <c r="A91" s="154" t="s">
        <v>107</v>
      </c>
      <c r="B91" s="640">
        <f>B51+B71</f>
        <v>0</v>
      </c>
      <c r="C91" s="640">
        <f t="shared" ref="C91:AJ91" si="264">C51+C71</f>
        <v>0</v>
      </c>
      <c r="D91" s="640">
        <f t="shared" si="264"/>
        <v>0</v>
      </c>
      <c r="E91" s="640">
        <f t="shared" si="264"/>
        <v>0</v>
      </c>
      <c r="F91" s="640">
        <f t="shared" si="264"/>
        <v>0</v>
      </c>
      <c r="G91" s="640">
        <f t="shared" si="264"/>
        <v>0</v>
      </c>
      <c r="H91" s="640">
        <f t="shared" si="264"/>
        <v>0</v>
      </c>
      <c r="I91" s="640">
        <f t="shared" si="264"/>
        <v>0</v>
      </c>
      <c r="J91" s="640">
        <f t="shared" si="264"/>
        <v>0</v>
      </c>
      <c r="K91" s="640">
        <f t="shared" si="264"/>
        <v>0</v>
      </c>
      <c r="L91" s="640">
        <f t="shared" si="264"/>
        <v>0</v>
      </c>
      <c r="M91" s="640">
        <f t="shared" si="264"/>
        <v>0</v>
      </c>
      <c r="N91" s="640">
        <f t="shared" si="264"/>
        <v>0</v>
      </c>
      <c r="O91" s="640">
        <f t="shared" si="264"/>
        <v>0</v>
      </c>
      <c r="P91" s="640">
        <f t="shared" si="264"/>
        <v>0</v>
      </c>
      <c r="Q91" s="640">
        <f t="shared" si="264"/>
        <v>0</v>
      </c>
      <c r="R91" s="640">
        <f t="shared" si="264"/>
        <v>0</v>
      </c>
      <c r="S91" s="640">
        <f t="shared" si="264"/>
        <v>0</v>
      </c>
      <c r="T91" s="640">
        <f t="shared" si="264"/>
        <v>0</v>
      </c>
      <c r="U91" s="640">
        <f t="shared" si="264"/>
        <v>0</v>
      </c>
      <c r="V91" s="640">
        <f t="shared" si="264"/>
        <v>0</v>
      </c>
      <c r="W91" s="640">
        <f t="shared" si="264"/>
        <v>0</v>
      </c>
      <c r="X91" s="640">
        <f t="shared" si="264"/>
        <v>0</v>
      </c>
      <c r="Y91" s="640">
        <f t="shared" si="264"/>
        <v>0</v>
      </c>
      <c r="Z91" s="640">
        <f t="shared" si="264"/>
        <v>0</v>
      </c>
      <c r="AA91" s="640">
        <f t="shared" si="264"/>
        <v>0</v>
      </c>
      <c r="AB91" s="640">
        <f t="shared" si="264"/>
        <v>0</v>
      </c>
      <c r="AC91" s="640">
        <f t="shared" si="264"/>
        <v>0</v>
      </c>
      <c r="AD91" s="640">
        <f t="shared" si="264"/>
        <v>0</v>
      </c>
      <c r="AE91" s="640">
        <f t="shared" si="264"/>
        <v>0</v>
      </c>
      <c r="AF91" s="640">
        <f t="shared" si="264"/>
        <v>0</v>
      </c>
      <c r="AG91" s="640">
        <f t="shared" si="264"/>
        <v>0</v>
      </c>
      <c r="AH91" s="640">
        <f t="shared" si="264"/>
        <v>0</v>
      </c>
      <c r="AI91" s="640">
        <f t="shared" si="264"/>
        <v>0</v>
      </c>
      <c r="AJ91" s="640">
        <f t="shared" si="264"/>
        <v>0</v>
      </c>
      <c r="AM91" s="119"/>
      <c r="AO91" s="139"/>
      <c r="AP91" s="118"/>
      <c r="AQ91" s="139"/>
      <c r="AR91" s="118"/>
      <c r="AS91" s="139"/>
    </row>
    <row r="92" spans="1:45" s="142" customFormat="1" x14ac:dyDescent="0.2">
      <c r="A92" s="154" t="s">
        <v>108</v>
      </c>
      <c r="B92" s="632">
        <f>B52+B72</f>
        <v>0</v>
      </c>
      <c r="C92" s="632">
        <f t="shared" ref="C92:AJ92" si="265">C52+C72</f>
        <v>0</v>
      </c>
      <c r="D92" s="632">
        <f t="shared" si="265"/>
        <v>0</v>
      </c>
      <c r="E92" s="632">
        <f t="shared" si="265"/>
        <v>0</v>
      </c>
      <c r="F92" s="632">
        <f t="shared" si="265"/>
        <v>0</v>
      </c>
      <c r="G92" s="632">
        <f t="shared" si="265"/>
        <v>0</v>
      </c>
      <c r="H92" s="632">
        <f t="shared" si="265"/>
        <v>0</v>
      </c>
      <c r="I92" s="632">
        <f t="shared" si="265"/>
        <v>0</v>
      </c>
      <c r="J92" s="632">
        <f t="shared" si="265"/>
        <v>0</v>
      </c>
      <c r="K92" s="632">
        <f t="shared" si="265"/>
        <v>0</v>
      </c>
      <c r="L92" s="632">
        <f t="shared" si="265"/>
        <v>0</v>
      </c>
      <c r="M92" s="632">
        <f t="shared" si="265"/>
        <v>0</v>
      </c>
      <c r="N92" s="632">
        <f t="shared" si="265"/>
        <v>0</v>
      </c>
      <c r="O92" s="632">
        <f t="shared" si="265"/>
        <v>0</v>
      </c>
      <c r="P92" s="632">
        <f t="shared" si="265"/>
        <v>0</v>
      </c>
      <c r="Q92" s="632">
        <f t="shared" si="265"/>
        <v>0</v>
      </c>
      <c r="R92" s="632">
        <f t="shared" si="265"/>
        <v>0</v>
      </c>
      <c r="S92" s="632">
        <f t="shared" si="265"/>
        <v>0</v>
      </c>
      <c r="T92" s="632">
        <f t="shared" si="265"/>
        <v>0</v>
      </c>
      <c r="U92" s="632">
        <f t="shared" si="265"/>
        <v>0</v>
      </c>
      <c r="V92" s="632">
        <f t="shared" si="265"/>
        <v>0</v>
      </c>
      <c r="W92" s="632">
        <f t="shared" si="265"/>
        <v>0</v>
      </c>
      <c r="X92" s="632">
        <f t="shared" si="265"/>
        <v>0</v>
      </c>
      <c r="Y92" s="632">
        <f t="shared" si="265"/>
        <v>0</v>
      </c>
      <c r="Z92" s="632">
        <f t="shared" si="265"/>
        <v>0</v>
      </c>
      <c r="AA92" s="632">
        <f t="shared" si="265"/>
        <v>0</v>
      </c>
      <c r="AB92" s="632">
        <f t="shared" si="265"/>
        <v>0</v>
      </c>
      <c r="AC92" s="632">
        <f t="shared" si="265"/>
        <v>0</v>
      </c>
      <c r="AD92" s="632">
        <f t="shared" si="265"/>
        <v>0</v>
      </c>
      <c r="AE92" s="632">
        <f t="shared" si="265"/>
        <v>0</v>
      </c>
      <c r="AF92" s="632">
        <f t="shared" si="265"/>
        <v>0</v>
      </c>
      <c r="AG92" s="632">
        <f t="shared" si="265"/>
        <v>0</v>
      </c>
      <c r="AH92" s="632">
        <f t="shared" si="265"/>
        <v>0</v>
      </c>
      <c r="AI92" s="632">
        <f t="shared" si="265"/>
        <v>0</v>
      </c>
      <c r="AJ92" s="632">
        <f t="shared" si="265"/>
        <v>0</v>
      </c>
      <c r="AM92" s="119"/>
      <c r="AO92" s="139"/>
      <c r="AP92" s="118"/>
      <c r="AQ92" s="139"/>
      <c r="AR92" s="118"/>
      <c r="AS92" s="139"/>
    </row>
    <row r="93" spans="1:45" s="142" customFormat="1" x14ac:dyDescent="0.2">
      <c r="A93" s="154" t="s">
        <v>109</v>
      </c>
      <c r="B93" s="632">
        <f>ROUND(IF(B89-B92&gt;0,B89-B92,0),4)</f>
        <v>0</v>
      </c>
      <c r="C93" s="632">
        <f>ROUND(IF(C89-C92&gt;0,C89-C92,0),4)</f>
        <v>0</v>
      </c>
      <c r="D93" s="632">
        <f>ROUND(IF(D89-D92&gt;0,D89-D92,0),4)</f>
        <v>0</v>
      </c>
      <c r="E93" s="632">
        <f t="shared" ref="E93:AH93" si="266">ROUND(IF(E89-E92&gt;0,E89-E92,0),4)</f>
        <v>0</v>
      </c>
      <c r="F93" s="632">
        <f t="shared" si="266"/>
        <v>0</v>
      </c>
      <c r="G93" s="632">
        <f t="shared" si="266"/>
        <v>0</v>
      </c>
      <c r="H93" s="632">
        <f t="shared" si="266"/>
        <v>0</v>
      </c>
      <c r="I93" s="632">
        <f t="shared" si="266"/>
        <v>0</v>
      </c>
      <c r="J93" s="632">
        <f t="shared" si="266"/>
        <v>0</v>
      </c>
      <c r="K93" s="632">
        <f t="shared" si="266"/>
        <v>0</v>
      </c>
      <c r="L93" s="632">
        <f t="shared" si="266"/>
        <v>0</v>
      </c>
      <c r="M93" s="632">
        <f t="shared" si="266"/>
        <v>0</v>
      </c>
      <c r="N93" s="632">
        <f t="shared" si="266"/>
        <v>0</v>
      </c>
      <c r="O93" s="632">
        <f t="shared" si="266"/>
        <v>0</v>
      </c>
      <c r="P93" s="632">
        <f t="shared" si="266"/>
        <v>0</v>
      </c>
      <c r="Q93" s="632">
        <f t="shared" si="266"/>
        <v>0</v>
      </c>
      <c r="R93" s="632">
        <f t="shared" si="266"/>
        <v>0</v>
      </c>
      <c r="S93" s="632">
        <f t="shared" si="266"/>
        <v>0</v>
      </c>
      <c r="T93" s="632">
        <f t="shared" si="266"/>
        <v>0</v>
      </c>
      <c r="U93" s="632">
        <f t="shared" si="266"/>
        <v>0</v>
      </c>
      <c r="V93" s="632">
        <f t="shared" si="266"/>
        <v>0</v>
      </c>
      <c r="W93" s="632">
        <f t="shared" si="266"/>
        <v>0</v>
      </c>
      <c r="X93" s="632">
        <f t="shared" si="266"/>
        <v>0</v>
      </c>
      <c r="Y93" s="632">
        <f t="shared" si="266"/>
        <v>0</v>
      </c>
      <c r="Z93" s="632">
        <f t="shared" si="266"/>
        <v>0</v>
      </c>
      <c r="AA93" s="632">
        <f t="shared" si="266"/>
        <v>0</v>
      </c>
      <c r="AB93" s="632">
        <f t="shared" si="266"/>
        <v>0</v>
      </c>
      <c r="AC93" s="632">
        <f t="shared" si="266"/>
        <v>0</v>
      </c>
      <c r="AD93" s="632">
        <f t="shared" si="266"/>
        <v>0</v>
      </c>
      <c r="AE93" s="632">
        <f t="shared" si="266"/>
        <v>0</v>
      </c>
      <c r="AF93" s="632">
        <f t="shared" si="266"/>
        <v>0</v>
      </c>
      <c r="AG93" s="632">
        <f t="shared" si="266"/>
        <v>0</v>
      </c>
      <c r="AH93" s="632">
        <f t="shared" si="266"/>
        <v>0</v>
      </c>
      <c r="AI93" s="632">
        <f>ROUND(IF(AI89-AI92&gt;0,AI89-AI92,0),4)</f>
        <v>0</v>
      </c>
      <c r="AJ93" s="632">
        <f>ROUND(IF(AJ89-AJ92&gt;0,AJ89-AJ92,0),4)</f>
        <v>0</v>
      </c>
      <c r="AM93" s="119"/>
      <c r="AO93" s="139"/>
      <c r="AP93" s="118"/>
      <c r="AQ93" s="139"/>
      <c r="AR93" s="118"/>
      <c r="AS93" s="139"/>
    </row>
    <row r="94" spans="1:45" s="142" customFormat="1" x14ac:dyDescent="0.2">
      <c r="A94" s="155"/>
      <c r="B94" s="641"/>
      <c r="C94" s="641"/>
      <c r="D94" s="641"/>
      <c r="E94" s="641"/>
      <c r="F94" s="641"/>
      <c r="G94" s="641"/>
      <c r="H94" s="641"/>
      <c r="I94" s="641"/>
      <c r="J94" s="641"/>
      <c r="K94" s="641"/>
      <c r="L94" s="641"/>
      <c r="M94" s="641"/>
      <c r="N94" s="641"/>
      <c r="O94" s="641"/>
      <c r="P94" s="641"/>
      <c r="Q94" s="641"/>
      <c r="R94" s="641"/>
      <c r="S94" s="641"/>
      <c r="T94" s="641"/>
      <c r="U94" s="641"/>
      <c r="V94" s="641"/>
      <c r="W94" s="641"/>
      <c r="X94" s="641"/>
      <c r="Y94" s="641"/>
      <c r="Z94" s="641"/>
      <c r="AA94" s="641"/>
      <c r="AB94" s="641"/>
      <c r="AC94" s="641"/>
      <c r="AD94" s="641"/>
      <c r="AE94" s="641"/>
      <c r="AF94" s="641"/>
      <c r="AG94" s="641"/>
      <c r="AH94" s="641"/>
      <c r="AI94" s="641"/>
      <c r="AJ94" s="641"/>
      <c r="AM94" s="119"/>
      <c r="AO94" s="139"/>
      <c r="AP94" s="118"/>
      <c r="AQ94" s="139"/>
      <c r="AR94" s="118"/>
      <c r="AS94" s="139"/>
    </row>
    <row r="95" spans="1:45" s="162" customFormat="1" x14ac:dyDescent="0.2">
      <c r="A95" s="161" t="s">
        <v>401</v>
      </c>
      <c r="B95" s="642"/>
      <c r="C95" s="642"/>
      <c r="D95" s="642"/>
      <c r="E95" s="642"/>
      <c r="F95" s="642"/>
      <c r="G95" s="642"/>
      <c r="H95" s="642"/>
      <c r="I95" s="642"/>
      <c r="J95" s="642"/>
      <c r="K95" s="642"/>
      <c r="L95" s="642"/>
      <c r="M95" s="642"/>
      <c r="N95" s="642"/>
      <c r="O95" s="642"/>
      <c r="P95" s="642"/>
      <c r="Q95" s="642"/>
      <c r="R95" s="642"/>
      <c r="S95" s="642"/>
      <c r="T95" s="642"/>
      <c r="U95" s="642"/>
      <c r="V95" s="642"/>
      <c r="W95" s="642"/>
      <c r="X95" s="642"/>
      <c r="Y95" s="642"/>
      <c r="Z95" s="642"/>
      <c r="AA95" s="642"/>
      <c r="AB95" s="642"/>
      <c r="AC95" s="642"/>
      <c r="AD95" s="642"/>
      <c r="AE95" s="642"/>
      <c r="AF95" s="642"/>
      <c r="AG95" s="642"/>
      <c r="AH95" s="642"/>
      <c r="AI95" s="642"/>
      <c r="AJ95" s="642"/>
      <c r="AM95" s="163"/>
      <c r="AO95" s="164"/>
      <c r="AP95" s="165"/>
      <c r="AQ95" s="164"/>
      <c r="AR95" s="165"/>
      <c r="AS95" s="164"/>
    </row>
    <row r="96" spans="1:45" s="162" customFormat="1" ht="11.25" outlineLevel="1" x14ac:dyDescent="0.2">
      <c r="A96" s="166" t="s">
        <v>391</v>
      </c>
      <c r="B96" s="642"/>
      <c r="C96" s="642"/>
      <c r="D96" s="642"/>
      <c r="E96" s="642"/>
      <c r="F96" s="642"/>
      <c r="G96" s="642"/>
      <c r="H96" s="642"/>
      <c r="I96" s="642"/>
      <c r="J96" s="642"/>
      <c r="K96" s="642"/>
      <c r="L96" s="642"/>
      <c r="M96" s="642"/>
      <c r="N96" s="642"/>
      <c r="O96" s="642"/>
      <c r="P96" s="642"/>
      <c r="Q96" s="642"/>
      <c r="R96" s="642"/>
      <c r="S96" s="642"/>
      <c r="T96" s="642"/>
      <c r="U96" s="642"/>
      <c r="V96" s="642"/>
      <c r="W96" s="642"/>
      <c r="X96" s="642"/>
      <c r="Y96" s="642"/>
      <c r="Z96" s="642"/>
      <c r="AA96" s="642"/>
      <c r="AB96" s="642"/>
      <c r="AC96" s="642"/>
      <c r="AD96" s="642"/>
      <c r="AE96" s="642"/>
      <c r="AF96" s="642"/>
      <c r="AG96" s="642"/>
      <c r="AH96" s="642"/>
      <c r="AI96" s="642"/>
      <c r="AJ96" s="642"/>
      <c r="AM96" s="163"/>
      <c r="AO96" s="164"/>
      <c r="AP96" s="165"/>
      <c r="AQ96" s="164"/>
      <c r="AR96" s="165"/>
      <c r="AS96" s="164"/>
    </row>
    <row r="97" spans="1:45" s="162" customFormat="1" ht="11.25" outlineLevel="1" x14ac:dyDescent="0.2">
      <c r="A97" s="167" t="s">
        <v>8</v>
      </c>
      <c r="B97" s="643">
        <f>'gadu šķirošana'!C17</f>
        <v>0</v>
      </c>
      <c r="C97" s="643">
        <f>'gadu šķirošana'!D17</f>
        <v>0</v>
      </c>
      <c r="D97" s="643">
        <f>'gadu šķirošana'!E17</f>
        <v>0</v>
      </c>
      <c r="E97" s="643">
        <f>'gadu šķirošana'!F17</f>
        <v>0</v>
      </c>
      <c r="F97" s="643">
        <f>'gadu šķirošana'!G17</f>
        <v>0</v>
      </c>
      <c r="G97" s="643">
        <f>'gadu šķirošana'!H17</f>
        <v>0</v>
      </c>
      <c r="H97" s="643">
        <f>'gadu šķirošana'!I17</f>
        <v>0</v>
      </c>
      <c r="I97" s="643">
        <f>'gadu šķirošana'!J17</f>
        <v>0</v>
      </c>
      <c r="J97" s="643">
        <f>'gadu šķirošana'!K17</f>
        <v>0</v>
      </c>
      <c r="K97" s="643">
        <f>'gadu šķirošana'!L17</f>
        <v>0</v>
      </c>
      <c r="L97" s="643">
        <f>'gadu šķirošana'!M17</f>
        <v>0</v>
      </c>
      <c r="M97" s="643">
        <f>'gadu šķirošana'!N17</f>
        <v>0</v>
      </c>
      <c r="N97" s="643">
        <f>'gadu šķirošana'!O17</f>
        <v>0</v>
      </c>
      <c r="O97" s="643">
        <f>'gadu šķirošana'!P17</f>
        <v>0</v>
      </c>
      <c r="P97" s="643">
        <f>'gadu šķirošana'!Q17</f>
        <v>0</v>
      </c>
      <c r="Q97" s="643">
        <f>'gadu šķirošana'!R17</f>
        <v>0</v>
      </c>
      <c r="R97" s="643">
        <f>'gadu šķirošana'!S17</f>
        <v>0</v>
      </c>
      <c r="S97" s="643">
        <f>'gadu šķirošana'!T17</f>
        <v>0</v>
      </c>
      <c r="T97" s="643">
        <f>'gadu šķirošana'!U17</f>
        <v>0</v>
      </c>
      <c r="U97" s="643">
        <f>'gadu šķirošana'!V17</f>
        <v>0</v>
      </c>
      <c r="V97" s="643">
        <f>'gadu šķirošana'!W17</f>
        <v>0</v>
      </c>
      <c r="W97" s="643">
        <f>'gadu šķirošana'!X17</f>
        <v>0</v>
      </c>
      <c r="X97" s="643">
        <f>'gadu šķirošana'!Y17</f>
        <v>0</v>
      </c>
      <c r="Y97" s="643">
        <f>'gadu šķirošana'!Z17</f>
        <v>0</v>
      </c>
      <c r="Z97" s="643">
        <f>'gadu šķirošana'!AA17</f>
        <v>0</v>
      </c>
      <c r="AA97" s="643">
        <f>'gadu šķirošana'!AB17</f>
        <v>0</v>
      </c>
      <c r="AB97" s="643">
        <f>'gadu šķirošana'!AC17</f>
        <v>0</v>
      </c>
      <c r="AC97" s="643">
        <f>'gadu šķirošana'!AD17</f>
        <v>0</v>
      </c>
      <c r="AD97" s="643">
        <f>'gadu šķirošana'!AE17</f>
        <v>0</v>
      </c>
      <c r="AE97" s="643">
        <f>'gadu šķirošana'!AF17</f>
        <v>0</v>
      </c>
      <c r="AF97" s="643">
        <f>'gadu šķirošana'!AG17</f>
        <v>0</v>
      </c>
      <c r="AG97" s="643">
        <f>'gadu šķirošana'!AH17</f>
        <v>0</v>
      </c>
      <c r="AH97" s="643">
        <f>'gadu šķirošana'!AI17</f>
        <v>0</v>
      </c>
      <c r="AI97" s="643">
        <f>'gadu šķirošana'!AJ17</f>
        <v>0</v>
      </c>
      <c r="AJ97" s="643">
        <f>'gadu šķirošana'!AK17</f>
        <v>0</v>
      </c>
      <c r="AM97" s="163"/>
      <c r="AO97" s="164"/>
      <c r="AP97" s="165"/>
      <c r="AQ97" s="164"/>
      <c r="AR97" s="165"/>
      <c r="AS97" s="164"/>
    </row>
    <row r="98" spans="1:45" s="162" customFormat="1" ht="11.25" outlineLevel="1" x14ac:dyDescent="0.2">
      <c r="A98" s="167" t="s">
        <v>392</v>
      </c>
      <c r="B98" s="643">
        <f>'gadu šķirošana'!C18</f>
        <v>0</v>
      </c>
      <c r="C98" s="643">
        <f>'gadu šķirošana'!D18</f>
        <v>0</v>
      </c>
      <c r="D98" s="643">
        <f>'gadu šķirošana'!E18</f>
        <v>0</v>
      </c>
      <c r="E98" s="643">
        <f>'gadu šķirošana'!F18</f>
        <v>0</v>
      </c>
      <c r="F98" s="643">
        <f>'gadu šķirošana'!G18</f>
        <v>0</v>
      </c>
      <c r="G98" s="643">
        <f>'gadu šķirošana'!H18</f>
        <v>0</v>
      </c>
      <c r="H98" s="643">
        <f>'gadu šķirošana'!I18</f>
        <v>0</v>
      </c>
      <c r="I98" s="643">
        <f>'gadu šķirošana'!J18</f>
        <v>0</v>
      </c>
      <c r="J98" s="643">
        <f>'gadu šķirošana'!K18</f>
        <v>0</v>
      </c>
      <c r="K98" s="643">
        <f>'gadu šķirošana'!L18</f>
        <v>0</v>
      </c>
      <c r="L98" s="643">
        <f>'gadu šķirošana'!M18</f>
        <v>0</v>
      </c>
      <c r="M98" s="643">
        <f>'gadu šķirošana'!N18</f>
        <v>0</v>
      </c>
      <c r="N98" s="643">
        <f>'gadu šķirošana'!O18</f>
        <v>0</v>
      </c>
      <c r="O98" s="643">
        <f>'gadu šķirošana'!P18</f>
        <v>0</v>
      </c>
      <c r="P98" s="643">
        <f>'gadu šķirošana'!Q18</f>
        <v>0</v>
      </c>
      <c r="Q98" s="643">
        <f>'gadu šķirošana'!R18</f>
        <v>0</v>
      </c>
      <c r="R98" s="643">
        <f>'gadu šķirošana'!S18</f>
        <v>0</v>
      </c>
      <c r="S98" s="643">
        <f>'gadu šķirošana'!T18</f>
        <v>0</v>
      </c>
      <c r="T98" s="643">
        <f>'gadu šķirošana'!U18</f>
        <v>0</v>
      </c>
      <c r="U98" s="643">
        <f>'gadu šķirošana'!V18</f>
        <v>0</v>
      </c>
      <c r="V98" s="643">
        <f>'gadu šķirošana'!W18</f>
        <v>0</v>
      </c>
      <c r="W98" s="643">
        <f>'gadu šķirošana'!X18</f>
        <v>0</v>
      </c>
      <c r="X98" s="643">
        <f>'gadu šķirošana'!Y18</f>
        <v>0</v>
      </c>
      <c r="Y98" s="643">
        <f>'gadu šķirošana'!Z18</f>
        <v>0</v>
      </c>
      <c r="Z98" s="643">
        <f>'gadu šķirošana'!AA18</f>
        <v>0</v>
      </c>
      <c r="AA98" s="643">
        <f>'gadu šķirošana'!AB18</f>
        <v>0</v>
      </c>
      <c r="AB98" s="643">
        <f>'gadu šķirošana'!AC18</f>
        <v>0</v>
      </c>
      <c r="AC98" s="643">
        <f>'gadu šķirošana'!AD18</f>
        <v>0</v>
      </c>
      <c r="AD98" s="643">
        <f>'gadu šķirošana'!AE18</f>
        <v>0</v>
      </c>
      <c r="AE98" s="643">
        <f>'gadu šķirošana'!AF18</f>
        <v>0</v>
      </c>
      <c r="AF98" s="643">
        <f>'gadu šķirošana'!AG18</f>
        <v>0</v>
      </c>
      <c r="AG98" s="643">
        <f>'gadu šķirošana'!AH18</f>
        <v>0</v>
      </c>
      <c r="AH98" s="643">
        <f>'gadu šķirošana'!AI18</f>
        <v>0</v>
      </c>
      <c r="AI98" s="643">
        <f>'gadu šķirošana'!AJ18</f>
        <v>0</v>
      </c>
      <c r="AJ98" s="643">
        <f>'gadu šķirošana'!AK18</f>
        <v>0</v>
      </c>
      <c r="AM98" s="163"/>
      <c r="AO98" s="164"/>
      <c r="AP98" s="165"/>
      <c r="AQ98" s="164"/>
      <c r="AR98" s="165"/>
      <c r="AS98" s="164"/>
    </row>
    <row r="99" spans="1:45" s="162" customFormat="1" ht="11.25" outlineLevel="1" x14ac:dyDescent="0.2">
      <c r="A99" s="167" t="s">
        <v>10</v>
      </c>
      <c r="B99" s="643">
        <f>SUM('gadu šķirošana'!C19:C21)</f>
        <v>0</v>
      </c>
      <c r="C99" s="643">
        <f>SUM('gadu šķirošana'!D19:D21)</f>
        <v>0</v>
      </c>
      <c r="D99" s="643">
        <f>SUM('gadu šķirošana'!E19:E21)</f>
        <v>0</v>
      </c>
      <c r="E99" s="643">
        <f>SUM('gadu šķirošana'!F19:F21)</f>
        <v>0</v>
      </c>
      <c r="F99" s="643">
        <f>SUM('gadu šķirošana'!G19:G21)</f>
        <v>0</v>
      </c>
      <c r="G99" s="643">
        <f>SUM('gadu šķirošana'!H19:H21)</f>
        <v>0</v>
      </c>
      <c r="H99" s="643">
        <f>SUM('gadu šķirošana'!I19:I21)</f>
        <v>0</v>
      </c>
      <c r="I99" s="643">
        <f>SUM('gadu šķirošana'!J19:J21)</f>
        <v>0</v>
      </c>
      <c r="J99" s="643">
        <f>SUM('gadu šķirošana'!K19:K21)</f>
        <v>0</v>
      </c>
      <c r="K99" s="643">
        <f>SUM('gadu šķirošana'!L19:L21)</f>
        <v>0</v>
      </c>
      <c r="L99" s="643">
        <f>SUM('gadu šķirošana'!M19:M21)</f>
        <v>0</v>
      </c>
      <c r="M99" s="643">
        <f>SUM('gadu šķirošana'!N19:N21)</f>
        <v>0</v>
      </c>
      <c r="N99" s="643">
        <f>SUM('gadu šķirošana'!O19:O21)</f>
        <v>0</v>
      </c>
      <c r="O99" s="643">
        <f>SUM('gadu šķirošana'!P19:P21)</f>
        <v>0</v>
      </c>
      <c r="P99" s="643">
        <f>SUM('gadu šķirošana'!Q19:Q21)</f>
        <v>0</v>
      </c>
      <c r="Q99" s="643">
        <f>SUM('gadu šķirošana'!R19:R21)</f>
        <v>0</v>
      </c>
      <c r="R99" s="643">
        <f>SUM('gadu šķirošana'!S19:S21)</f>
        <v>0</v>
      </c>
      <c r="S99" s="643">
        <f>SUM('gadu šķirošana'!T19:T21)</f>
        <v>0</v>
      </c>
      <c r="T99" s="643">
        <f>SUM('gadu šķirošana'!U19:U21)</f>
        <v>0</v>
      </c>
      <c r="U99" s="643">
        <f>SUM('gadu šķirošana'!V19:V21)</f>
        <v>0</v>
      </c>
      <c r="V99" s="643">
        <f>SUM('gadu šķirošana'!W19:W21)</f>
        <v>0</v>
      </c>
      <c r="W99" s="643">
        <f>SUM('gadu šķirošana'!X19:X21)</f>
        <v>0</v>
      </c>
      <c r="X99" s="643">
        <f>SUM('gadu šķirošana'!Y19:Y21)</f>
        <v>0</v>
      </c>
      <c r="Y99" s="643">
        <f>SUM('gadu šķirošana'!Z19:Z21)</f>
        <v>0</v>
      </c>
      <c r="Z99" s="643">
        <f>SUM('gadu šķirošana'!AA19:AA21)</f>
        <v>0</v>
      </c>
      <c r="AA99" s="643">
        <f>SUM('gadu šķirošana'!AB19:AB21)</f>
        <v>0</v>
      </c>
      <c r="AB99" s="643">
        <f>SUM('gadu šķirošana'!AC19:AC21)</f>
        <v>0</v>
      </c>
      <c r="AC99" s="643">
        <f>SUM('gadu šķirošana'!AD19:AD21)</f>
        <v>0</v>
      </c>
      <c r="AD99" s="643">
        <f>SUM('gadu šķirošana'!AE19:AE21)</f>
        <v>0</v>
      </c>
      <c r="AE99" s="643">
        <f>SUM('gadu šķirošana'!AF19:AF21)</f>
        <v>0</v>
      </c>
      <c r="AF99" s="643">
        <f>SUM('gadu šķirošana'!AG19:AG21)</f>
        <v>0</v>
      </c>
      <c r="AG99" s="643">
        <f>SUM('gadu šķirošana'!AH19:AH21)</f>
        <v>0</v>
      </c>
      <c r="AH99" s="643">
        <f>SUM('gadu šķirošana'!AI19:AI21)</f>
        <v>0</v>
      </c>
      <c r="AI99" s="643">
        <f>SUM('gadu šķirošana'!AJ19:AJ21)</f>
        <v>0</v>
      </c>
      <c r="AJ99" s="643">
        <f>SUM('gadu šķirošana'!AK19:AK21)</f>
        <v>0</v>
      </c>
      <c r="AM99" s="163"/>
      <c r="AO99" s="164"/>
      <c r="AP99" s="165"/>
      <c r="AQ99" s="164"/>
      <c r="AR99" s="165"/>
      <c r="AS99" s="164"/>
    </row>
    <row r="100" spans="1:45" s="162" customFormat="1" ht="11.25" outlineLevel="1" x14ac:dyDescent="0.2">
      <c r="A100" s="168" t="s">
        <v>44</v>
      </c>
      <c r="B100" s="643">
        <f>SUM(B97:B99)</f>
        <v>0</v>
      </c>
      <c r="C100" s="643">
        <f t="shared" ref="C100:I100" si="267">SUM(C97:C99)</f>
        <v>0</v>
      </c>
      <c r="D100" s="643">
        <f t="shared" si="267"/>
        <v>0</v>
      </c>
      <c r="E100" s="643">
        <f t="shared" si="267"/>
        <v>0</v>
      </c>
      <c r="F100" s="643">
        <f t="shared" si="267"/>
        <v>0</v>
      </c>
      <c r="G100" s="643">
        <f t="shared" si="267"/>
        <v>0</v>
      </c>
      <c r="H100" s="643">
        <f t="shared" si="267"/>
        <v>0</v>
      </c>
      <c r="I100" s="643">
        <f t="shared" si="267"/>
        <v>0</v>
      </c>
      <c r="J100" s="643">
        <f t="shared" ref="J100" si="268">SUM(J97:J99)</f>
        <v>0</v>
      </c>
      <c r="K100" s="643">
        <f t="shared" ref="K100" si="269">SUM(K97:K99)</f>
        <v>0</v>
      </c>
      <c r="L100" s="643">
        <f t="shared" ref="L100" si="270">SUM(L97:L99)</f>
        <v>0</v>
      </c>
      <c r="M100" s="643">
        <f t="shared" ref="M100" si="271">SUM(M97:M99)</f>
        <v>0</v>
      </c>
      <c r="N100" s="643">
        <f t="shared" ref="N100" si="272">SUM(N97:N99)</f>
        <v>0</v>
      </c>
      <c r="O100" s="643">
        <f t="shared" ref="O100:P100" si="273">SUM(O97:O99)</f>
        <v>0</v>
      </c>
      <c r="P100" s="643">
        <f t="shared" si="273"/>
        <v>0</v>
      </c>
      <c r="Q100" s="643">
        <f t="shared" ref="Q100" si="274">SUM(Q97:Q99)</f>
        <v>0</v>
      </c>
      <c r="R100" s="643">
        <f t="shared" ref="R100" si="275">SUM(R97:R99)</f>
        <v>0</v>
      </c>
      <c r="S100" s="643">
        <f t="shared" ref="S100" si="276">SUM(S97:S99)</f>
        <v>0</v>
      </c>
      <c r="T100" s="643">
        <f t="shared" ref="T100" si="277">SUM(T97:T99)</f>
        <v>0</v>
      </c>
      <c r="U100" s="643">
        <f t="shared" ref="U100" si="278">SUM(U97:U99)</f>
        <v>0</v>
      </c>
      <c r="V100" s="643">
        <f t="shared" ref="V100:W100" si="279">SUM(V97:V99)</f>
        <v>0</v>
      </c>
      <c r="W100" s="643">
        <f t="shared" si="279"/>
        <v>0</v>
      </c>
      <c r="X100" s="643">
        <f t="shared" ref="X100" si="280">SUM(X97:X99)</f>
        <v>0</v>
      </c>
      <c r="Y100" s="643">
        <f t="shared" ref="Y100" si="281">SUM(Y97:Y99)</f>
        <v>0</v>
      </c>
      <c r="Z100" s="643">
        <f t="shared" ref="Z100" si="282">SUM(Z97:Z99)</f>
        <v>0</v>
      </c>
      <c r="AA100" s="643">
        <f t="shared" ref="AA100" si="283">SUM(AA97:AA99)</f>
        <v>0</v>
      </c>
      <c r="AB100" s="643">
        <f t="shared" ref="AB100" si="284">SUM(AB97:AB99)</f>
        <v>0</v>
      </c>
      <c r="AC100" s="643">
        <f t="shared" ref="AC100:AD100" si="285">SUM(AC97:AC99)</f>
        <v>0</v>
      </c>
      <c r="AD100" s="643">
        <f t="shared" si="285"/>
        <v>0</v>
      </c>
      <c r="AE100" s="643">
        <f t="shared" ref="AE100" si="286">SUM(AE97:AE99)</f>
        <v>0</v>
      </c>
      <c r="AF100" s="643">
        <f t="shared" ref="AF100" si="287">SUM(AF97:AF99)</f>
        <v>0</v>
      </c>
      <c r="AG100" s="643">
        <f t="shared" ref="AG100" si="288">SUM(AG97:AG99)</f>
        <v>0</v>
      </c>
      <c r="AH100" s="643">
        <f t="shared" ref="AH100" si="289">SUM(AH97:AH99)</f>
        <v>0</v>
      </c>
      <c r="AI100" s="643">
        <f t="shared" ref="AI100" si="290">SUM(AI97:AI99)</f>
        <v>0</v>
      </c>
      <c r="AJ100" s="643">
        <f t="shared" ref="AJ100" si="291">SUM(AJ97:AJ99)</f>
        <v>0</v>
      </c>
      <c r="AM100" s="163"/>
      <c r="AO100" s="164"/>
      <c r="AP100" s="165"/>
      <c r="AQ100" s="164"/>
      <c r="AR100" s="165"/>
      <c r="AS100" s="164"/>
    </row>
    <row r="101" spans="1:45" s="162" customFormat="1" ht="11.25" outlineLevel="1" x14ac:dyDescent="0.2">
      <c r="A101" s="166" t="s">
        <v>393</v>
      </c>
      <c r="B101" s="643"/>
      <c r="C101" s="643"/>
      <c r="D101" s="643"/>
      <c r="E101" s="643"/>
      <c r="F101" s="643"/>
      <c r="G101" s="643"/>
      <c r="H101" s="643"/>
      <c r="I101" s="643"/>
      <c r="J101" s="643"/>
      <c r="K101" s="643"/>
      <c r="L101" s="643"/>
      <c r="M101" s="643"/>
      <c r="N101" s="643"/>
      <c r="O101" s="643"/>
      <c r="P101" s="643"/>
      <c r="Q101" s="643"/>
      <c r="R101" s="643"/>
      <c r="S101" s="643"/>
      <c r="T101" s="643"/>
      <c r="U101" s="643"/>
      <c r="V101" s="643"/>
      <c r="W101" s="643"/>
      <c r="X101" s="643"/>
      <c r="Y101" s="643"/>
      <c r="Z101" s="643"/>
      <c r="AA101" s="643"/>
      <c r="AB101" s="643"/>
      <c r="AC101" s="643"/>
      <c r="AD101" s="643"/>
      <c r="AE101" s="643"/>
      <c r="AF101" s="643"/>
      <c r="AG101" s="643"/>
      <c r="AH101" s="643"/>
      <c r="AI101" s="643"/>
      <c r="AJ101" s="643"/>
      <c r="AM101" s="163"/>
      <c r="AO101" s="164"/>
      <c r="AP101" s="165"/>
      <c r="AQ101" s="164"/>
      <c r="AR101" s="165"/>
      <c r="AS101" s="164"/>
    </row>
    <row r="102" spans="1:45" s="162" customFormat="1" ht="11.25" outlineLevel="1" x14ac:dyDescent="0.2">
      <c r="A102" s="167" t="str">
        <f>A97</f>
        <v>Ēkas un būves</v>
      </c>
      <c r="B102" s="643">
        <f>'gadu šķirošana'!C24</f>
        <v>0</v>
      </c>
      <c r="C102" s="643">
        <f>'gadu šķirošana'!D24</f>
        <v>0</v>
      </c>
      <c r="D102" s="643">
        <f>'gadu šķirošana'!E24</f>
        <v>0</v>
      </c>
      <c r="E102" s="643">
        <f>'gadu šķirošana'!F24</f>
        <v>0</v>
      </c>
      <c r="F102" s="643">
        <f>'gadu šķirošana'!G24</f>
        <v>0</v>
      </c>
      <c r="G102" s="643">
        <f>'gadu šķirošana'!H24</f>
        <v>0</v>
      </c>
      <c r="H102" s="643">
        <f>'gadu šķirošana'!I24</f>
        <v>0</v>
      </c>
      <c r="I102" s="643">
        <f>'gadu šķirošana'!J24</f>
        <v>0</v>
      </c>
      <c r="J102" s="643">
        <f>'gadu šķirošana'!K24</f>
        <v>0</v>
      </c>
      <c r="K102" s="643">
        <f>'gadu šķirošana'!L24</f>
        <v>0</v>
      </c>
      <c r="L102" s="643">
        <f>'gadu šķirošana'!M24</f>
        <v>0</v>
      </c>
      <c r="M102" s="643">
        <f>'gadu šķirošana'!N24</f>
        <v>0</v>
      </c>
      <c r="N102" s="643">
        <f>'gadu šķirošana'!O24</f>
        <v>0</v>
      </c>
      <c r="O102" s="643">
        <f>'gadu šķirošana'!P24</f>
        <v>0</v>
      </c>
      <c r="P102" s="643">
        <f>'gadu šķirošana'!Q24</f>
        <v>0</v>
      </c>
      <c r="Q102" s="643">
        <f>'gadu šķirošana'!R24</f>
        <v>0</v>
      </c>
      <c r="R102" s="643">
        <f>'gadu šķirošana'!S24</f>
        <v>0</v>
      </c>
      <c r="S102" s="643">
        <f>'gadu šķirošana'!T24</f>
        <v>0</v>
      </c>
      <c r="T102" s="643">
        <f>'gadu šķirošana'!U24</f>
        <v>0</v>
      </c>
      <c r="U102" s="643">
        <f>'gadu šķirošana'!V24</f>
        <v>0</v>
      </c>
      <c r="V102" s="643">
        <f>'gadu šķirošana'!W24</f>
        <v>0</v>
      </c>
      <c r="W102" s="643">
        <f>'gadu šķirošana'!X24</f>
        <v>0</v>
      </c>
      <c r="X102" s="643">
        <f>'gadu šķirošana'!Y24</f>
        <v>0</v>
      </c>
      <c r="Y102" s="643">
        <f>'gadu šķirošana'!Z24</f>
        <v>0</v>
      </c>
      <c r="Z102" s="643">
        <f>'gadu šķirošana'!AA24</f>
        <v>0</v>
      </c>
      <c r="AA102" s="643">
        <f>'gadu šķirošana'!AB24</f>
        <v>0</v>
      </c>
      <c r="AB102" s="643">
        <f>'gadu šķirošana'!AC24</f>
        <v>0</v>
      </c>
      <c r="AC102" s="643">
        <f>'gadu šķirošana'!AD24</f>
        <v>0</v>
      </c>
      <c r="AD102" s="643">
        <f>'gadu šķirošana'!AE24</f>
        <v>0</v>
      </c>
      <c r="AE102" s="643">
        <f>'gadu šķirošana'!AF24</f>
        <v>0</v>
      </c>
      <c r="AF102" s="643">
        <f>'gadu šķirošana'!AG24</f>
        <v>0</v>
      </c>
      <c r="AG102" s="643">
        <f>'gadu šķirošana'!AH24</f>
        <v>0</v>
      </c>
      <c r="AH102" s="643">
        <f>'gadu šķirošana'!AI24</f>
        <v>0</v>
      </c>
      <c r="AI102" s="643">
        <f>'gadu šķirošana'!AJ24</f>
        <v>0</v>
      </c>
      <c r="AJ102" s="643">
        <f>'gadu šķirošana'!AK24</f>
        <v>0</v>
      </c>
      <c r="AM102" s="163"/>
      <c r="AO102" s="164"/>
      <c r="AP102" s="165"/>
      <c r="AQ102" s="164"/>
      <c r="AR102" s="165"/>
      <c r="AS102" s="164"/>
    </row>
    <row r="103" spans="1:45" s="162" customFormat="1" ht="11.25" outlineLevel="1" x14ac:dyDescent="0.2">
      <c r="A103" s="167" t="s">
        <v>392</v>
      </c>
      <c r="B103" s="643">
        <f>'gadu šķirošana'!C25</f>
        <v>0</v>
      </c>
      <c r="C103" s="643">
        <f>'gadu šķirošana'!D25</f>
        <v>0</v>
      </c>
      <c r="D103" s="643">
        <f>'gadu šķirošana'!E25</f>
        <v>0</v>
      </c>
      <c r="E103" s="643">
        <f>'gadu šķirošana'!F25</f>
        <v>0</v>
      </c>
      <c r="F103" s="643">
        <f>'gadu šķirošana'!G25</f>
        <v>0</v>
      </c>
      <c r="G103" s="643">
        <f>'gadu šķirošana'!H25</f>
        <v>0</v>
      </c>
      <c r="H103" s="643">
        <f>'gadu šķirošana'!I25</f>
        <v>0</v>
      </c>
      <c r="I103" s="643">
        <f>'gadu šķirošana'!J25</f>
        <v>0</v>
      </c>
      <c r="J103" s="643">
        <f>'gadu šķirošana'!K25</f>
        <v>0</v>
      </c>
      <c r="K103" s="643">
        <f>'gadu šķirošana'!L25</f>
        <v>0</v>
      </c>
      <c r="L103" s="643">
        <f>'gadu šķirošana'!M25</f>
        <v>0</v>
      </c>
      <c r="M103" s="643">
        <f>'gadu šķirošana'!N25</f>
        <v>0</v>
      </c>
      <c r="N103" s="643">
        <f>'gadu šķirošana'!O25</f>
        <v>0</v>
      </c>
      <c r="O103" s="643">
        <f>'gadu šķirošana'!P25</f>
        <v>0</v>
      </c>
      <c r="P103" s="643">
        <f>'gadu šķirošana'!Q25</f>
        <v>0</v>
      </c>
      <c r="Q103" s="643">
        <f>'gadu šķirošana'!R25</f>
        <v>0</v>
      </c>
      <c r="R103" s="643">
        <f>'gadu šķirošana'!S25</f>
        <v>0</v>
      </c>
      <c r="S103" s="643">
        <f>'gadu šķirošana'!T25</f>
        <v>0</v>
      </c>
      <c r="T103" s="643">
        <f>'gadu šķirošana'!U25</f>
        <v>0</v>
      </c>
      <c r="U103" s="643">
        <f>'gadu šķirošana'!V25</f>
        <v>0</v>
      </c>
      <c r="V103" s="643">
        <f>'gadu šķirošana'!W25</f>
        <v>0</v>
      </c>
      <c r="W103" s="643">
        <f>'gadu šķirošana'!X25</f>
        <v>0</v>
      </c>
      <c r="X103" s="643">
        <f>'gadu šķirošana'!Y25</f>
        <v>0</v>
      </c>
      <c r="Y103" s="643">
        <f>'gadu šķirošana'!Z25</f>
        <v>0</v>
      </c>
      <c r="Z103" s="643">
        <f>'gadu šķirošana'!AA25</f>
        <v>0</v>
      </c>
      <c r="AA103" s="643">
        <f>'gadu šķirošana'!AB25</f>
        <v>0</v>
      </c>
      <c r="AB103" s="643">
        <f>'gadu šķirošana'!AC25</f>
        <v>0</v>
      </c>
      <c r="AC103" s="643">
        <f>'gadu šķirošana'!AD25</f>
        <v>0</v>
      </c>
      <c r="AD103" s="643">
        <f>'gadu šķirošana'!AE25</f>
        <v>0</v>
      </c>
      <c r="AE103" s="643">
        <f>'gadu šķirošana'!AF25</f>
        <v>0</v>
      </c>
      <c r="AF103" s="643">
        <f>'gadu šķirošana'!AG25</f>
        <v>0</v>
      </c>
      <c r="AG103" s="643">
        <f>'gadu šķirošana'!AH25</f>
        <v>0</v>
      </c>
      <c r="AH103" s="643">
        <f>'gadu šķirošana'!AI25</f>
        <v>0</v>
      </c>
      <c r="AI103" s="643">
        <f>'gadu šķirošana'!AJ25</f>
        <v>0</v>
      </c>
      <c r="AJ103" s="643">
        <f>'gadu šķirošana'!AK25</f>
        <v>0</v>
      </c>
      <c r="AM103" s="163"/>
      <c r="AO103" s="164"/>
      <c r="AP103" s="165"/>
      <c r="AQ103" s="164"/>
      <c r="AR103" s="165"/>
      <c r="AS103" s="164"/>
    </row>
    <row r="104" spans="1:45" s="162" customFormat="1" ht="11.25" outlineLevel="1" x14ac:dyDescent="0.2">
      <c r="A104" s="167" t="str">
        <f>A99</f>
        <v>Nemateriālie ieguldījumi</v>
      </c>
      <c r="B104" s="643">
        <f>SUM('gadu šķirošana'!C26:C28)</f>
        <v>0</v>
      </c>
      <c r="C104" s="643">
        <f>SUM('gadu šķirošana'!D26:D28)</f>
        <v>0</v>
      </c>
      <c r="D104" s="643">
        <f>SUM('gadu šķirošana'!E26:E28)</f>
        <v>0</v>
      </c>
      <c r="E104" s="643">
        <f>SUM('gadu šķirošana'!F26:F28)</f>
        <v>0</v>
      </c>
      <c r="F104" s="643">
        <f>SUM('gadu šķirošana'!G26:G28)</f>
        <v>0</v>
      </c>
      <c r="G104" s="643">
        <f>SUM('gadu šķirošana'!H26:H28)</f>
        <v>0</v>
      </c>
      <c r="H104" s="643">
        <f>SUM('gadu šķirošana'!I26:I28)</f>
        <v>0</v>
      </c>
      <c r="I104" s="643">
        <f>SUM('gadu šķirošana'!J26:J28)</f>
        <v>0</v>
      </c>
      <c r="J104" s="643">
        <f>SUM('gadu šķirošana'!K26:K28)</f>
        <v>0</v>
      </c>
      <c r="K104" s="643">
        <f>SUM('gadu šķirošana'!L26:L28)</f>
        <v>0</v>
      </c>
      <c r="L104" s="643">
        <f>SUM('gadu šķirošana'!M26:M28)</f>
        <v>0</v>
      </c>
      <c r="M104" s="643">
        <f>SUM('gadu šķirošana'!N26:N28)</f>
        <v>0</v>
      </c>
      <c r="N104" s="643">
        <f>SUM('gadu šķirošana'!O26:O28)</f>
        <v>0</v>
      </c>
      <c r="O104" s="643">
        <f>SUM('gadu šķirošana'!P26:P28)</f>
        <v>0</v>
      </c>
      <c r="P104" s="643">
        <f>SUM('gadu šķirošana'!Q26:Q28)</f>
        <v>0</v>
      </c>
      <c r="Q104" s="643">
        <f>SUM('gadu šķirošana'!R26:R28)</f>
        <v>0</v>
      </c>
      <c r="R104" s="643">
        <f>SUM('gadu šķirošana'!S26:S28)</f>
        <v>0</v>
      </c>
      <c r="S104" s="643">
        <f>SUM('gadu šķirošana'!T26:T28)</f>
        <v>0</v>
      </c>
      <c r="T104" s="643">
        <f>SUM('gadu šķirošana'!U26:U28)</f>
        <v>0</v>
      </c>
      <c r="U104" s="643">
        <f>SUM('gadu šķirošana'!V26:V28)</f>
        <v>0</v>
      </c>
      <c r="V104" s="643">
        <f>SUM('gadu šķirošana'!W26:W28)</f>
        <v>0</v>
      </c>
      <c r="W104" s="643">
        <f>SUM('gadu šķirošana'!X26:X28)</f>
        <v>0</v>
      </c>
      <c r="X104" s="643">
        <f>SUM('gadu šķirošana'!Y26:Y28)</f>
        <v>0</v>
      </c>
      <c r="Y104" s="643">
        <f>SUM('gadu šķirošana'!Z26:Z28)</f>
        <v>0</v>
      </c>
      <c r="Z104" s="643">
        <f>SUM('gadu šķirošana'!AA26:AA28)</f>
        <v>0</v>
      </c>
      <c r="AA104" s="643">
        <f>SUM('gadu šķirošana'!AB26:AB28)</f>
        <v>0</v>
      </c>
      <c r="AB104" s="643">
        <f>SUM('gadu šķirošana'!AC26:AC28)</f>
        <v>0</v>
      </c>
      <c r="AC104" s="643">
        <f>SUM('gadu šķirošana'!AD26:AD28)</f>
        <v>0</v>
      </c>
      <c r="AD104" s="643">
        <f>SUM('gadu šķirošana'!AE26:AE28)</f>
        <v>0</v>
      </c>
      <c r="AE104" s="643">
        <f>SUM('gadu šķirošana'!AF26:AF28)</f>
        <v>0</v>
      </c>
      <c r="AF104" s="643">
        <f>SUM('gadu šķirošana'!AG26:AG28)</f>
        <v>0</v>
      </c>
      <c r="AG104" s="643">
        <f>SUM('gadu šķirošana'!AH26:AH28)</f>
        <v>0</v>
      </c>
      <c r="AH104" s="643">
        <f>SUM('gadu šķirošana'!AI26:AI28)</f>
        <v>0</v>
      </c>
      <c r="AI104" s="643">
        <f>SUM('gadu šķirošana'!AJ26:AJ28)</f>
        <v>0</v>
      </c>
      <c r="AJ104" s="643">
        <f>SUM('gadu šķirošana'!AK26:AK28)</f>
        <v>0</v>
      </c>
      <c r="AM104" s="163"/>
      <c r="AO104" s="164"/>
      <c r="AP104" s="165"/>
      <c r="AQ104" s="164"/>
      <c r="AR104" s="165"/>
      <c r="AS104" s="164"/>
    </row>
    <row r="105" spans="1:45" s="162" customFormat="1" ht="11.25" outlineLevel="1" x14ac:dyDescent="0.2">
      <c r="A105" s="166" t="s">
        <v>44</v>
      </c>
      <c r="B105" s="643">
        <f>SUM(B102:B104)</f>
        <v>0</v>
      </c>
      <c r="C105" s="643">
        <f t="shared" ref="C105:I105" si="292">SUM(C102:C104)</f>
        <v>0</v>
      </c>
      <c r="D105" s="643">
        <f t="shared" si="292"/>
        <v>0</v>
      </c>
      <c r="E105" s="643">
        <f t="shared" si="292"/>
        <v>0</v>
      </c>
      <c r="F105" s="643">
        <f t="shared" si="292"/>
        <v>0</v>
      </c>
      <c r="G105" s="643">
        <f t="shared" si="292"/>
        <v>0</v>
      </c>
      <c r="H105" s="643">
        <f t="shared" si="292"/>
        <v>0</v>
      </c>
      <c r="I105" s="643">
        <f t="shared" si="292"/>
        <v>0</v>
      </c>
      <c r="J105" s="643">
        <f t="shared" ref="J105" si="293">SUM(J102:J104)</f>
        <v>0</v>
      </c>
      <c r="K105" s="643">
        <f t="shared" ref="K105" si="294">SUM(K102:K104)</f>
        <v>0</v>
      </c>
      <c r="L105" s="643">
        <f t="shared" ref="L105" si="295">SUM(L102:L104)</f>
        <v>0</v>
      </c>
      <c r="M105" s="643">
        <f t="shared" ref="M105" si="296">SUM(M102:M104)</f>
        <v>0</v>
      </c>
      <c r="N105" s="643">
        <f t="shared" ref="N105" si="297">SUM(N102:N104)</f>
        <v>0</v>
      </c>
      <c r="O105" s="643">
        <f t="shared" ref="O105:P105" si="298">SUM(O102:O104)</f>
        <v>0</v>
      </c>
      <c r="P105" s="643">
        <f t="shared" si="298"/>
        <v>0</v>
      </c>
      <c r="Q105" s="643">
        <f t="shared" ref="Q105" si="299">SUM(Q102:Q104)</f>
        <v>0</v>
      </c>
      <c r="R105" s="643">
        <f t="shared" ref="R105" si="300">SUM(R102:R104)</f>
        <v>0</v>
      </c>
      <c r="S105" s="643">
        <f t="shared" ref="S105" si="301">SUM(S102:S104)</f>
        <v>0</v>
      </c>
      <c r="T105" s="643">
        <f t="shared" ref="T105" si="302">SUM(T102:T104)</f>
        <v>0</v>
      </c>
      <c r="U105" s="643">
        <f t="shared" ref="U105" si="303">SUM(U102:U104)</f>
        <v>0</v>
      </c>
      <c r="V105" s="643">
        <f t="shared" ref="V105:W105" si="304">SUM(V102:V104)</f>
        <v>0</v>
      </c>
      <c r="W105" s="643">
        <f t="shared" si="304"/>
        <v>0</v>
      </c>
      <c r="X105" s="643">
        <f t="shared" ref="X105" si="305">SUM(X102:X104)</f>
        <v>0</v>
      </c>
      <c r="Y105" s="643">
        <f t="shared" ref="Y105" si="306">SUM(Y102:Y104)</f>
        <v>0</v>
      </c>
      <c r="Z105" s="643">
        <f t="shared" ref="Z105" si="307">SUM(Z102:Z104)</f>
        <v>0</v>
      </c>
      <c r="AA105" s="643">
        <f t="shared" ref="AA105" si="308">SUM(AA102:AA104)</f>
        <v>0</v>
      </c>
      <c r="AB105" s="643">
        <f t="shared" ref="AB105" si="309">SUM(AB102:AB104)</f>
        <v>0</v>
      </c>
      <c r="AC105" s="643">
        <f t="shared" ref="AC105:AD105" si="310">SUM(AC102:AC104)</f>
        <v>0</v>
      </c>
      <c r="AD105" s="643">
        <f t="shared" si="310"/>
        <v>0</v>
      </c>
      <c r="AE105" s="643">
        <f t="shared" ref="AE105" si="311">SUM(AE102:AE104)</f>
        <v>0</v>
      </c>
      <c r="AF105" s="643">
        <f t="shared" ref="AF105" si="312">SUM(AF102:AF104)</f>
        <v>0</v>
      </c>
      <c r="AG105" s="643">
        <f t="shared" ref="AG105" si="313">SUM(AG102:AG104)</f>
        <v>0</v>
      </c>
      <c r="AH105" s="643">
        <f t="shared" ref="AH105" si="314">SUM(AH102:AH104)</f>
        <v>0</v>
      </c>
      <c r="AI105" s="643">
        <f t="shared" ref="AI105" si="315">SUM(AI102:AI104)</f>
        <v>0</v>
      </c>
      <c r="AJ105" s="643">
        <f t="shared" ref="AJ105" si="316">SUM(AJ102:AJ104)</f>
        <v>0</v>
      </c>
      <c r="AM105" s="163"/>
      <c r="AO105" s="164"/>
      <c r="AP105" s="165"/>
      <c r="AQ105" s="164"/>
      <c r="AR105" s="165"/>
      <c r="AS105" s="164"/>
    </row>
    <row r="106" spans="1:45" s="162" customFormat="1" ht="11.25" outlineLevel="1" x14ac:dyDescent="0.2">
      <c r="A106" s="169" t="s">
        <v>396</v>
      </c>
      <c r="B106" s="643">
        <f>B100+B105</f>
        <v>0</v>
      </c>
      <c r="C106" s="643">
        <f t="shared" ref="C106:I106" si="317">C100+C105</f>
        <v>0</v>
      </c>
      <c r="D106" s="643">
        <f t="shared" si="317"/>
        <v>0</v>
      </c>
      <c r="E106" s="643">
        <f t="shared" si="317"/>
        <v>0</v>
      </c>
      <c r="F106" s="643">
        <f t="shared" si="317"/>
        <v>0</v>
      </c>
      <c r="G106" s="643">
        <f t="shared" si="317"/>
        <v>0</v>
      </c>
      <c r="H106" s="643">
        <f t="shared" si="317"/>
        <v>0</v>
      </c>
      <c r="I106" s="643">
        <f t="shared" si="317"/>
        <v>0</v>
      </c>
      <c r="J106" s="643">
        <f t="shared" ref="J106" si="318">J100+J105</f>
        <v>0</v>
      </c>
      <c r="K106" s="643">
        <f t="shared" ref="K106" si="319">K100+K105</f>
        <v>0</v>
      </c>
      <c r="L106" s="643">
        <f t="shared" ref="L106" si="320">L100+L105</f>
        <v>0</v>
      </c>
      <c r="M106" s="643">
        <f t="shared" ref="M106" si="321">M100+M105</f>
        <v>0</v>
      </c>
      <c r="N106" s="643">
        <f t="shared" ref="N106" si="322">N100+N105</f>
        <v>0</v>
      </c>
      <c r="O106" s="643">
        <f t="shared" ref="O106:P106" si="323">O100+O105</f>
        <v>0</v>
      </c>
      <c r="P106" s="643">
        <f t="shared" si="323"/>
        <v>0</v>
      </c>
      <c r="Q106" s="643">
        <f t="shared" ref="Q106" si="324">Q100+Q105</f>
        <v>0</v>
      </c>
      <c r="R106" s="643">
        <f t="shared" ref="R106" si="325">R100+R105</f>
        <v>0</v>
      </c>
      <c r="S106" s="643">
        <f t="shared" ref="S106" si="326">S100+S105</f>
        <v>0</v>
      </c>
      <c r="T106" s="643">
        <f t="shared" ref="T106" si="327">T100+T105</f>
        <v>0</v>
      </c>
      <c r="U106" s="643">
        <f t="shared" ref="U106" si="328">U100+U105</f>
        <v>0</v>
      </c>
      <c r="V106" s="643">
        <f t="shared" ref="V106:W106" si="329">V100+V105</f>
        <v>0</v>
      </c>
      <c r="W106" s="643">
        <f t="shared" si="329"/>
        <v>0</v>
      </c>
      <c r="X106" s="643">
        <f t="shared" ref="X106" si="330">X100+X105</f>
        <v>0</v>
      </c>
      <c r="Y106" s="643">
        <f t="shared" ref="Y106" si="331">Y100+Y105</f>
        <v>0</v>
      </c>
      <c r="Z106" s="643">
        <f t="shared" ref="Z106" si="332">Z100+Z105</f>
        <v>0</v>
      </c>
      <c r="AA106" s="643">
        <f t="shared" ref="AA106" si="333">AA100+AA105</f>
        <v>0</v>
      </c>
      <c r="AB106" s="643">
        <f t="shared" ref="AB106" si="334">AB100+AB105</f>
        <v>0</v>
      </c>
      <c r="AC106" s="643">
        <f t="shared" ref="AC106:AD106" si="335">AC100+AC105</f>
        <v>0</v>
      </c>
      <c r="AD106" s="643">
        <f t="shared" si="335"/>
        <v>0</v>
      </c>
      <c r="AE106" s="643">
        <f t="shared" ref="AE106" si="336">AE100+AE105</f>
        <v>0</v>
      </c>
      <c r="AF106" s="643">
        <f t="shared" ref="AF106" si="337">AF100+AF105</f>
        <v>0</v>
      </c>
      <c r="AG106" s="643">
        <f t="shared" ref="AG106" si="338">AG100+AG105</f>
        <v>0</v>
      </c>
      <c r="AH106" s="643">
        <f t="shared" ref="AH106" si="339">AH100+AH105</f>
        <v>0</v>
      </c>
      <c r="AI106" s="643">
        <f t="shared" ref="AI106" si="340">AI100+AI105</f>
        <v>0</v>
      </c>
      <c r="AJ106" s="643">
        <f t="shared" ref="AJ106" si="341">AJ100+AJ105</f>
        <v>0</v>
      </c>
      <c r="AM106" s="163"/>
      <c r="AO106" s="164"/>
      <c r="AP106" s="165"/>
      <c r="AQ106" s="164"/>
      <c r="AR106" s="165"/>
      <c r="AS106" s="164"/>
    </row>
    <row r="107" spans="1:45" s="162" customFormat="1" ht="11.25" outlineLevel="1" x14ac:dyDescent="0.2">
      <c r="A107" s="170" t="s">
        <v>23</v>
      </c>
      <c r="B107" s="643">
        <f>SUM('gadu šķirošana'!C22,'gadu šķirošana'!C29)</f>
        <v>0</v>
      </c>
      <c r="C107" s="643">
        <f>SUM('gadu šķirošana'!D22,'gadu šķirošana'!D29)</f>
        <v>0</v>
      </c>
      <c r="D107" s="643">
        <f>SUM('gadu šķirošana'!E22,'gadu šķirošana'!E29)</f>
        <v>0</v>
      </c>
      <c r="E107" s="643">
        <f>SUM('gadu šķirošana'!F22,'gadu šķirošana'!F29)</f>
        <v>0</v>
      </c>
      <c r="F107" s="643">
        <f>SUM('gadu šķirošana'!G22,'gadu šķirošana'!G29)</f>
        <v>0</v>
      </c>
      <c r="G107" s="643">
        <f>SUM('gadu šķirošana'!H22,'gadu šķirošana'!H29)</f>
        <v>0</v>
      </c>
      <c r="H107" s="643">
        <f>SUM('gadu šķirošana'!I22,'gadu šķirošana'!I29)</f>
        <v>0</v>
      </c>
      <c r="I107" s="643">
        <f>SUM('gadu šķirošana'!J22,'gadu šķirošana'!J29)</f>
        <v>0</v>
      </c>
      <c r="J107" s="643">
        <f>SUM('gadu šķirošana'!K22,'gadu šķirošana'!K29)</f>
        <v>0</v>
      </c>
      <c r="K107" s="643">
        <f>SUM('gadu šķirošana'!L22,'gadu šķirošana'!L29)</f>
        <v>0</v>
      </c>
      <c r="L107" s="643">
        <f>SUM('gadu šķirošana'!M22,'gadu šķirošana'!M29)</f>
        <v>0</v>
      </c>
      <c r="M107" s="643">
        <f>SUM('gadu šķirošana'!N22,'gadu šķirošana'!N29)</f>
        <v>0</v>
      </c>
      <c r="N107" s="643">
        <f>SUM('gadu šķirošana'!O22,'gadu šķirošana'!O29)</f>
        <v>0</v>
      </c>
      <c r="O107" s="643">
        <f>SUM('gadu šķirošana'!P22,'gadu šķirošana'!P29)</f>
        <v>0</v>
      </c>
      <c r="P107" s="643">
        <f>SUM('gadu šķirošana'!Q22,'gadu šķirošana'!Q29)</f>
        <v>0</v>
      </c>
      <c r="Q107" s="643">
        <f>SUM('gadu šķirošana'!R22,'gadu šķirošana'!R29)</f>
        <v>0</v>
      </c>
      <c r="R107" s="643">
        <f>SUM('gadu šķirošana'!S22,'gadu šķirošana'!S29)</f>
        <v>0</v>
      </c>
      <c r="S107" s="643">
        <f>SUM('gadu šķirošana'!T22,'gadu šķirošana'!T29)</f>
        <v>0</v>
      </c>
      <c r="T107" s="643">
        <f>SUM('gadu šķirošana'!U22,'gadu šķirošana'!U29)</f>
        <v>0</v>
      </c>
      <c r="U107" s="643">
        <f>SUM('gadu šķirošana'!V22,'gadu šķirošana'!V29)</f>
        <v>0</v>
      </c>
      <c r="V107" s="643">
        <f>SUM('gadu šķirošana'!W22,'gadu šķirošana'!W29)</f>
        <v>0</v>
      </c>
      <c r="W107" s="643">
        <f>SUM('gadu šķirošana'!X22,'gadu šķirošana'!X29)</f>
        <v>0</v>
      </c>
      <c r="X107" s="643">
        <f>SUM('gadu šķirošana'!Y22,'gadu šķirošana'!Y29)</f>
        <v>0</v>
      </c>
      <c r="Y107" s="643">
        <f>SUM('gadu šķirošana'!Z22,'gadu šķirošana'!Z29)</f>
        <v>0</v>
      </c>
      <c r="Z107" s="643">
        <f>SUM('gadu šķirošana'!AA22,'gadu šķirošana'!AA29)</f>
        <v>0</v>
      </c>
      <c r="AA107" s="643">
        <f>SUM('gadu šķirošana'!AB22,'gadu šķirošana'!AB29)</f>
        <v>0</v>
      </c>
      <c r="AB107" s="643">
        <f>SUM('gadu šķirošana'!AC22,'gadu šķirošana'!AC29)</f>
        <v>0</v>
      </c>
      <c r="AC107" s="643">
        <f>SUM('gadu šķirošana'!AD22,'gadu šķirošana'!AD29)</f>
        <v>0</v>
      </c>
      <c r="AD107" s="643">
        <f>SUM('gadu šķirošana'!AE22,'gadu šķirošana'!AE29)</f>
        <v>0</v>
      </c>
      <c r="AE107" s="643">
        <f>SUM('gadu šķirošana'!AF22,'gadu šķirošana'!AF29)</f>
        <v>0</v>
      </c>
      <c r="AF107" s="643">
        <f>SUM('gadu šķirošana'!AG22,'gadu šķirošana'!AG29)</f>
        <v>0</v>
      </c>
      <c r="AG107" s="643">
        <f>SUM('gadu šķirošana'!AH22,'gadu šķirošana'!AH29)</f>
        <v>0</v>
      </c>
      <c r="AH107" s="643">
        <f>SUM('gadu šķirošana'!AI22,'gadu šķirošana'!AI29)</f>
        <v>0</v>
      </c>
      <c r="AI107" s="643">
        <f>SUM('gadu šķirošana'!AJ22,'gadu šķirošana'!AJ29)</f>
        <v>0</v>
      </c>
      <c r="AJ107" s="643">
        <f>SUM('gadu šķirošana'!AK22,'gadu šķirošana'!AK29)</f>
        <v>0</v>
      </c>
      <c r="AM107" s="163"/>
      <c r="AO107" s="164"/>
      <c r="AP107" s="165"/>
      <c r="AQ107" s="164"/>
      <c r="AR107" s="165"/>
      <c r="AS107" s="164"/>
    </row>
    <row r="108" spans="1:45" outlineLevel="1" x14ac:dyDescent="0.2">
      <c r="A108" s="170" t="s">
        <v>397</v>
      </c>
      <c r="B108" s="642">
        <f>B106+B107</f>
        <v>0</v>
      </c>
      <c r="C108" s="642">
        <f t="shared" ref="C108:I108" si="342">C106+C107</f>
        <v>0</v>
      </c>
      <c r="D108" s="642">
        <f t="shared" si="342"/>
        <v>0</v>
      </c>
      <c r="E108" s="642">
        <f t="shared" si="342"/>
        <v>0</v>
      </c>
      <c r="F108" s="642">
        <f t="shared" si="342"/>
        <v>0</v>
      </c>
      <c r="G108" s="642">
        <f t="shared" si="342"/>
        <v>0</v>
      </c>
      <c r="H108" s="642">
        <f t="shared" si="342"/>
        <v>0</v>
      </c>
      <c r="I108" s="642">
        <f t="shared" si="342"/>
        <v>0</v>
      </c>
      <c r="J108" s="642">
        <f t="shared" ref="J108" si="343">J106+J107</f>
        <v>0</v>
      </c>
      <c r="K108" s="642">
        <f t="shared" ref="K108" si="344">K106+K107</f>
        <v>0</v>
      </c>
      <c r="L108" s="642">
        <f t="shared" ref="L108" si="345">L106+L107</f>
        <v>0</v>
      </c>
      <c r="M108" s="642">
        <f t="shared" ref="M108" si="346">M106+M107</f>
        <v>0</v>
      </c>
      <c r="N108" s="642">
        <f t="shared" ref="N108" si="347">N106+N107</f>
        <v>0</v>
      </c>
      <c r="O108" s="642">
        <f t="shared" ref="O108:P108" si="348">O106+O107</f>
        <v>0</v>
      </c>
      <c r="P108" s="642">
        <f t="shared" si="348"/>
        <v>0</v>
      </c>
      <c r="Q108" s="642">
        <f t="shared" ref="Q108" si="349">Q106+Q107</f>
        <v>0</v>
      </c>
      <c r="R108" s="642">
        <f t="shared" ref="R108" si="350">R106+R107</f>
        <v>0</v>
      </c>
      <c r="S108" s="642">
        <f t="shared" ref="S108" si="351">S106+S107</f>
        <v>0</v>
      </c>
      <c r="T108" s="642">
        <f t="shared" ref="T108" si="352">T106+T107</f>
        <v>0</v>
      </c>
      <c r="U108" s="642">
        <f t="shared" ref="U108" si="353">U106+U107</f>
        <v>0</v>
      </c>
      <c r="V108" s="642">
        <f t="shared" ref="V108:W108" si="354">V106+V107</f>
        <v>0</v>
      </c>
      <c r="W108" s="642">
        <f t="shared" si="354"/>
        <v>0</v>
      </c>
      <c r="X108" s="642">
        <f t="shared" ref="X108" si="355">X106+X107</f>
        <v>0</v>
      </c>
      <c r="Y108" s="642">
        <f t="shared" ref="Y108" si="356">Y106+Y107</f>
        <v>0</v>
      </c>
      <c r="Z108" s="642">
        <f t="shared" ref="Z108" si="357">Z106+Z107</f>
        <v>0</v>
      </c>
      <c r="AA108" s="642">
        <f t="shared" ref="AA108" si="358">AA106+AA107</f>
        <v>0</v>
      </c>
      <c r="AB108" s="642">
        <f t="shared" ref="AB108" si="359">AB106+AB107</f>
        <v>0</v>
      </c>
      <c r="AC108" s="642">
        <f t="shared" ref="AC108:AD108" si="360">AC106+AC107</f>
        <v>0</v>
      </c>
      <c r="AD108" s="642">
        <f t="shared" si="360"/>
        <v>0</v>
      </c>
      <c r="AE108" s="642">
        <f t="shared" ref="AE108" si="361">AE106+AE107</f>
        <v>0</v>
      </c>
      <c r="AF108" s="642">
        <f t="shared" ref="AF108" si="362">AF106+AF107</f>
        <v>0</v>
      </c>
      <c r="AG108" s="642">
        <f t="shared" ref="AG108" si="363">AG106+AG107</f>
        <v>0</v>
      </c>
      <c r="AH108" s="642">
        <f t="shared" ref="AH108" si="364">AH106+AH107</f>
        <v>0</v>
      </c>
      <c r="AI108" s="642">
        <f t="shared" ref="AI108" si="365">AI106+AI107</f>
        <v>0</v>
      </c>
      <c r="AJ108" s="642">
        <f t="shared" ref="AJ108" si="366">AJ106+AJ107</f>
        <v>0</v>
      </c>
    </row>
    <row r="109" spans="1:45" outlineLevel="1" x14ac:dyDescent="0.2">
      <c r="A109" s="170"/>
      <c r="B109" s="642"/>
      <c r="C109" s="644"/>
      <c r="D109" s="644"/>
      <c r="E109" s="644"/>
      <c r="F109" s="644"/>
      <c r="G109" s="642"/>
      <c r="H109" s="642"/>
      <c r="I109" s="642"/>
      <c r="J109" s="642"/>
      <c r="K109" s="642"/>
      <c r="L109" s="642"/>
      <c r="M109" s="642"/>
      <c r="N109" s="642"/>
      <c r="O109" s="642"/>
      <c r="P109" s="642"/>
      <c r="Q109" s="642"/>
      <c r="R109" s="642"/>
      <c r="S109" s="642"/>
      <c r="T109" s="642"/>
      <c r="U109" s="642"/>
      <c r="V109" s="642"/>
      <c r="W109" s="642"/>
      <c r="X109" s="642"/>
      <c r="Y109" s="642"/>
      <c r="Z109" s="642"/>
      <c r="AA109" s="642"/>
      <c r="AB109" s="642"/>
      <c r="AC109" s="642"/>
      <c r="AD109" s="642"/>
      <c r="AE109" s="642"/>
      <c r="AF109" s="642"/>
      <c r="AG109" s="642"/>
      <c r="AH109" s="642"/>
      <c r="AI109" s="642"/>
      <c r="AJ109" s="642"/>
    </row>
    <row r="110" spans="1:45" outlineLevel="1" x14ac:dyDescent="0.2">
      <c r="A110" s="170">
        <v>0</v>
      </c>
      <c r="B110" s="642">
        <v>0</v>
      </c>
      <c r="C110" s="644">
        <v>0</v>
      </c>
      <c r="D110" s="644">
        <v>0</v>
      </c>
      <c r="E110" s="644">
        <v>0</v>
      </c>
      <c r="F110" s="644">
        <v>0</v>
      </c>
      <c r="G110" s="642">
        <v>0</v>
      </c>
      <c r="H110" s="642">
        <v>0</v>
      </c>
      <c r="I110" s="642">
        <v>0</v>
      </c>
      <c r="J110" s="642">
        <v>0</v>
      </c>
      <c r="K110" s="642">
        <v>0</v>
      </c>
      <c r="L110" s="642">
        <v>0</v>
      </c>
      <c r="M110" s="642">
        <v>0</v>
      </c>
      <c r="N110" s="642">
        <v>0</v>
      </c>
      <c r="O110" s="642">
        <v>0</v>
      </c>
      <c r="P110" s="642">
        <v>0</v>
      </c>
      <c r="Q110" s="642">
        <v>0</v>
      </c>
      <c r="R110" s="642">
        <v>0</v>
      </c>
      <c r="S110" s="642">
        <v>0</v>
      </c>
      <c r="T110" s="642">
        <v>0</v>
      </c>
      <c r="U110" s="642">
        <v>0</v>
      </c>
      <c r="V110" s="642">
        <v>0</v>
      </c>
      <c r="W110" s="642">
        <v>0</v>
      </c>
      <c r="X110" s="642">
        <v>0</v>
      </c>
      <c r="Y110" s="642">
        <v>0</v>
      </c>
      <c r="Z110" s="642">
        <v>0</v>
      </c>
      <c r="AA110" s="642">
        <v>0</v>
      </c>
      <c r="AB110" s="642">
        <v>0</v>
      </c>
      <c r="AC110" s="642">
        <v>0</v>
      </c>
      <c r="AD110" s="642">
        <v>0</v>
      </c>
      <c r="AE110" s="642">
        <v>0</v>
      </c>
      <c r="AF110" s="642">
        <v>0</v>
      </c>
      <c r="AG110" s="642">
        <v>0</v>
      </c>
      <c r="AH110" s="642">
        <v>0</v>
      </c>
      <c r="AI110" s="642">
        <v>0</v>
      </c>
      <c r="AJ110" s="642">
        <v>0</v>
      </c>
    </row>
    <row r="111" spans="1:45" outlineLevel="1" x14ac:dyDescent="0.2">
      <c r="A111" s="170"/>
      <c r="B111" s="642"/>
      <c r="C111" s="644"/>
      <c r="D111" s="644"/>
      <c r="E111" s="644"/>
      <c r="F111" s="644"/>
      <c r="G111" s="642"/>
      <c r="H111" s="642"/>
      <c r="I111" s="642"/>
      <c r="J111" s="642"/>
      <c r="K111" s="642"/>
      <c r="L111" s="642"/>
      <c r="M111" s="642"/>
      <c r="N111" s="642"/>
      <c r="O111" s="642"/>
      <c r="P111" s="642"/>
      <c r="Q111" s="642"/>
      <c r="R111" s="642"/>
      <c r="S111" s="642"/>
      <c r="T111" s="642"/>
      <c r="U111" s="642"/>
      <c r="V111" s="642"/>
      <c r="W111" s="642"/>
      <c r="X111" s="642"/>
      <c r="Y111" s="642"/>
      <c r="Z111" s="642"/>
      <c r="AA111" s="642"/>
      <c r="AB111" s="642"/>
      <c r="AC111" s="642"/>
      <c r="AD111" s="642"/>
      <c r="AE111" s="642"/>
      <c r="AF111" s="642"/>
      <c r="AG111" s="642"/>
      <c r="AH111" s="642"/>
      <c r="AI111" s="642"/>
      <c r="AJ111" s="642"/>
    </row>
    <row r="112" spans="1:45" s="162" customFormat="1" ht="11.25" outlineLevel="1" x14ac:dyDescent="0.2">
      <c r="A112" s="169" t="s">
        <v>394</v>
      </c>
      <c r="B112" s="642">
        <f t="shared" ref="B112:AH112" si="367">SUM(B102:B103,B110)</f>
        <v>0</v>
      </c>
      <c r="C112" s="644">
        <f>'Datu ievade'!C63</f>
        <v>0</v>
      </c>
      <c r="D112" s="644">
        <f>'Datu ievade'!D63</f>
        <v>0</v>
      </c>
      <c r="E112" s="644">
        <f>'Datu ievade'!E63</f>
        <v>0</v>
      </c>
      <c r="F112" s="644">
        <f>'Datu ievade'!F63</f>
        <v>0</v>
      </c>
      <c r="G112" s="644">
        <f>'Datu ievade'!G63</f>
        <v>0</v>
      </c>
      <c r="H112" s="644">
        <f>'Datu ievade'!H63</f>
        <v>0</v>
      </c>
      <c r="I112" s="644">
        <f>'Datu ievade'!I63</f>
        <v>0</v>
      </c>
      <c r="J112" s="644">
        <f>'Datu ievade'!J63</f>
        <v>0</v>
      </c>
      <c r="K112" s="642">
        <f t="shared" si="367"/>
        <v>0</v>
      </c>
      <c r="L112" s="642">
        <f t="shared" si="367"/>
        <v>0</v>
      </c>
      <c r="M112" s="642">
        <f t="shared" si="367"/>
        <v>0</v>
      </c>
      <c r="N112" s="642">
        <f t="shared" si="367"/>
        <v>0</v>
      </c>
      <c r="O112" s="642">
        <f t="shared" si="367"/>
        <v>0</v>
      </c>
      <c r="P112" s="642">
        <f t="shared" si="367"/>
        <v>0</v>
      </c>
      <c r="Q112" s="642">
        <f t="shared" si="367"/>
        <v>0</v>
      </c>
      <c r="R112" s="642">
        <f t="shared" si="367"/>
        <v>0</v>
      </c>
      <c r="S112" s="642">
        <f t="shared" si="367"/>
        <v>0</v>
      </c>
      <c r="T112" s="642">
        <f t="shared" si="367"/>
        <v>0</v>
      </c>
      <c r="U112" s="642">
        <f t="shared" si="367"/>
        <v>0</v>
      </c>
      <c r="V112" s="642">
        <f t="shared" si="367"/>
        <v>0</v>
      </c>
      <c r="W112" s="642">
        <f t="shared" si="367"/>
        <v>0</v>
      </c>
      <c r="X112" s="642">
        <f t="shared" si="367"/>
        <v>0</v>
      </c>
      <c r="Y112" s="642">
        <f t="shared" si="367"/>
        <v>0</v>
      </c>
      <c r="Z112" s="642">
        <f t="shared" si="367"/>
        <v>0</v>
      </c>
      <c r="AA112" s="642">
        <f t="shared" si="367"/>
        <v>0</v>
      </c>
      <c r="AB112" s="642">
        <f t="shared" si="367"/>
        <v>0</v>
      </c>
      <c r="AC112" s="642">
        <f t="shared" si="367"/>
        <v>0</v>
      </c>
      <c r="AD112" s="642">
        <f t="shared" si="367"/>
        <v>0</v>
      </c>
      <c r="AE112" s="642">
        <f t="shared" si="367"/>
        <v>0</v>
      </c>
      <c r="AF112" s="642">
        <f t="shared" si="367"/>
        <v>0</v>
      </c>
      <c r="AG112" s="642">
        <f t="shared" si="367"/>
        <v>0</v>
      </c>
      <c r="AH112" s="642">
        <f t="shared" si="367"/>
        <v>0</v>
      </c>
      <c r="AI112" s="642">
        <f>SUM(AI102:AI103,AI110)</f>
        <v>0</v>
      </c>
      <c r="AJ112" s="642">
        <f>SUM(AJ102:AJ103,AJ110)</f>
        <v>0</v>
      </c>
      <c r="AM112" s="163"/>
      <c r="AO112" s="164"/>
      <c r="AP112" s="165"/>
      <c r="AQ112" s="164"/>
      <c r="AR112" s="165"/>
      <c r="AS112" s="164"/>
    </row>
    <row r="113" spans="1:45" s="162" customFormat="1" ht="11.25" outlineLevel="1" x14ac:dyDescent="0.2">
      <c r="A113" s="169" t="s">
        <v>395</v>
      </c>
      <c r="B113" s="642">
        <f t="shared" ref="B113:AH113" si="368">SUM(B97:B99,MAX(B104-B110,0))</f>
        <v>0</v>
      </c>
      <c r="C113" s="644">
        <f>C114-'Datu ievade'!C73</f>
        <v>0</v>
      </c>
      <c r="D113" s="644">
        <f>D114-'Datu ievade'!D73</f>
        <v>0</v>
      </c>
      <c r="E113" s="644">
        <f>E114-'Datu ievade'!E73</f>
        <v>0</v>
      </c>
      <c r="F113" s="644">
        <f>F114-'Datu ievade'!F73</f>
        <v>0</v>
      </c>
      <c r="G113" s="644">
        <f>G114-'Datu ievade'!G73</f>
        <v>0</v>
      </c>
      <c r="H113" s="644">
        <f>H114-'Datu ievade'!H73</f>
        <v>0</v>
      </c>
      <c r="I113" s="644">
        <f>I114-'Datu ievade'!I73</f>
        <v>0</v>
      </c>
      <c r="J113" s="642">
        <f t="shared" si="368"/>
        <v>0</v>
      </c>
      <c r="K113" s="642">
        <f t="shared" si="368"/>
        <v>0</v>
      </c>
      <c r="L113" s="642">
        <f t="shared" si="368"/>
        <v>0</v>
      </c>
      <c r="M113" s="642">
        <f t="shared" si="368"/>
        <v>0</v>
      </c>
      <c r="N113" s="642">
        <f t="shared" si="368"/>
        <v>0</v>
      </c>
      <c r="O113" s="642">
        <f t="shared" si="368"/>
        <v>0</v>
      </c>
      <c r="P113" s="642">
        <f t="shared" si="368"/>
        <v>0</v>
      </c>
      <c r="Q113" s="642">
        <f t="shared" si="368"/>
        <v>0</v>
      </c>
      <c r="R113" s="642">
        <f t="shared" si="368"/>
        <v>0</v>
      </c>
      <c r="S113" s="642">
        <f t="shared" si="368"/>
        <v>0</v>
      </c>
      <c r="T113" s="642">
        <f t="shared" si="368"/>
        <v>0</v>
      </c>
      <c r="U113" s="642">
        <f t="shared" si="368"/>
        <v>0</v>
      </c>
      <c r="V113" s="642">
        <f t="shared" si="368"/>
        <v>0</v>
      </c>
      <c r="W113" s="642">
        <f t="shared" si="368"/>
        <v>0</v>
      </c>
      <c r="X113" s="642">
        <f t="shared" si="368"/>
        <v>0</v>
      </c>
      <c r="Y113" s="642">
        <f t="shared" si="368"/>
        <v>0</v>
      </c>
      <c r="Z113" s="642">
        <f t="shared" si="368"/>
        <v>0</v>
      </c>
      <c r="AA113" s="642">
        <f t="shared" si="368"/>
        <v>0</v>
      </c>
      <c r="AB113" s="642">
        <f t="shared" si="368"/>
        <v>0</v>
      </c>
      <c r="AC113" s="642">
        <f t="shared" si="368"/>
        <v>0</v>
      </c>
      <c r="AD113" s="642">
        <f t="shared" si="368"/>
        <v>0</v>
      </c>
      <c r="AE113" s="642">
        <f t="shared" si="368"/>
        <v>0</v>
      </c>
      <c r="AF113" s="642">
        <f t="shared" si="368"/>
        <v>0</v>
      </c>
      <c r="AG113" s="642">
        <f t="shared" si="368"/>
        <v>0</v>
      </c>
      <c r="AH113" s="642">
        <f t="shared" si="368"/>
        <v>0</v>
      </c>
      <c r="AI113" s="642">
        <f>SUM(AI97:AI99,MAX(AI104-AI110,0))</f>
        <v>0</v>
      </c>
      <c r="AJ113" s="642">
        <f>SUM(AJ97:AJ99,MAX(AJ104-AJ110,0))</f>
        <v>0</v>
      </c>
      <c r="AM113" s="163"/>
      <c r="AO113" s="164"/>
      <c r="AP113" s="165"/>
      <c r="AQ113" s="164"/>
      <c r="AR113" s="165"/>
      <c r="AS113" s="164"/>
    </row>
    <row r="114" spans="1:45" s="162" customFormat="1" ht="11.25" outlineLevel="1" x14ac:dyDescent="0.2">
      <c r="A114" s="169" t="s">
        <v>398</v>
      </c>
      <c r="B114" s="642">
        <f>B113+B107</f>
        <v>0</v>
      </c>
      <c r="C114" s="644">
        <f>'Datu ievade'!C74</f>
        <v>0</v>
      </c>
      <c r="D114" s="644">
        <f>'Datu ievade'!D74</f>
        <v>0</v>
      </c>
      <c r="E114" s="644">
        <f>'Datu ievade'!E74</f>
        <v>0</v>
      </c>
      <c r="F114" s="644">
        <f>'Datu ievade'!F74</f>
        <v>0</v>
      </c>
      <c r="G114" s="644">
        <f>'Datu ievade'!G74</f>
        <v>0</v>
      </c>
      <c r="H114" s="644">
        <f>'Datu ievade'!H74</f>
        <v>0</v>
      </c>
      <c r="I114" s="644">
        <f>'Datu ievade'!I74</f>
        <v>0</v>
      </c>
      <c r="J114" s="642">
        <f t="shared" ref="J114:AH114" si="369">J113+J107</f>
        <v>0</v>
      </c>
      <c r="K114" s="642">
        <f t="shared" si="369"/>
        <v>0</v>
      </c>
      <c r="L114" s="642">
        <f t="shared" si="369"/>
        <v>0</v>
      </c>
      <c r="M114" s="642">
        <f t="shared" si="369"/>
        <v>0</v>
      </c>
      <c r="N114" s="642">
        <f t="shared" si="369"/>
        <v>0</v>
      </c>
      <c r="O114" s="642">
        <f t="shared" si="369"/>
        <v>0</v>
      </c>
      <c r="P114" s="642">
        <f t="shared" si="369"/>
        <v>0</v>
      </c>
      <c r="Q114" s="642">
        <f t="shared" si="369"/>
        <v>0</v>
      </c>
      <c r="R114" s="642">
        <f t="shared" si="369"/>
        <v>0</v>
      </c>
      <c r="S114" s="642">
        <f t="shared" si="369"/>
        <v>0</v>
      </c>
      <c r="T114" s="642">
        <f t="shared" si="369"/>
        <v>0</v>
      </c>
      <c r="U114" s="642">
        <f t="shared" si="369"/>
        <v>0</v>
      </c>
      <c r="V114" s="642">
        <f t="shared" si="369"/>
        <v>0</v>
      </c>
      <c r="W114" s="642">
        <f t="shared" si="369"/>
        <v>0</v>
      </c>
      <c r="X114" s="642">
        <f t="shared" si="369"/>
        <v>0</v>
      </c>
      <c r="Y114" s="642">
        <f t="shared" si="369"/>
        <v>0</v>
      </c>
      <c r="Z114" s="642">
        <f t="shared" si="369"/>
        <v>0</v>
      </c>
      <c r="AA114" s="642">
        <f t="shared" si="369"/>
        <v>0</v>
      </c>
      <c r="AB114" s="642">
        <f t="shared" si="369"/>
        <v>0</v>
      </c>
      <c r="AC114" s="642">
        <f t="shared" si="369"/>
        <v>0</v>
      </c>
      <c r="AD114" s="642">
        <f t="shared" si="369"/>
        <v>0</v>
      </c>
      <c r="AE114" s="642">
        <f t="shared" si="369"/>
        <v>0</v>
      </c>
      <c r="AF114" s="642">
        <f t="shared" si="369"/>
        <v>0</v>
      </c>
      <c r="AG114" s="642">
        <f t="shared" si="369"/>
        <v>0</v>
      </c>
      <c r="AH114" s="642">
        <f t="shared" si="369"/>
        <v>0</v>
      </c>
      <c r="AI114" s="642">
        <f>AI113+AI107</f>
        <v>0</v>
      </c>
      <c r="AJ114" s="642">
        <f>AJ113+AJ107</f>
        <v>0</v>
      </c>
      <c r="AM114" s="163"/>
      <c r="AO114" s="164"/>
      <c r="AP114" s="165"/>
      <c r="AQ114" s="164"/>
      <c r="AR114" s="165"/>
      <c r="AS114" s="164"/>
    </row>
    <row r="115" spans="1:45" s="142" customFormat="1" x14ac:dyDescent="0.2">
      <c r="A115" s="155"/>
      <c r="B115" s="641"/>
      <c r="C115" s="641"/>
      <c r="D115" s="641"/>
      <c r="E115" s="641"/>
      <c r="F115" s="641"/>
      <c r="G115" s="641"/>
      <c r="H115" s="641"/>
      <c r="I115" s="641"/>
      <c r="J115" s="641"/>
      <c r="K115" s="641"/>
      <c r="L115" s="641"/>
      <c r="M115" s="641"/>
      <c r="N115" s="641"/>
      <c r="O115" s="641"/>
      <c r="P115" s="641"/>
      <c r="Q115" s="641"/>
      <c r="R115" s="641"/>
      <c r="S115" s="641"/>
      <c r="T115" s="641"/>
      <c r="U115" s="641"/>
      <c r="V115" s="641"/>
      <c r="W115" s="641"/>
      <c r="X115" s="641"/>
      <c r="Y115" s="641"/>
      <c r="Z115" s="641"/>
      <c r="AA115" s="641"/>
      <c r="AB115" s="641"/>
      <c r="AC115" s="641"/>
      <c r="AD115" s="641"/>
      <c r="AE115" s="641"/>
      <c r="AF115" s="641"/>
      <c r="AG115" s="641"/>
      <c r="AH115" s="641"/>
      <c r="AI115" s="641"/>
      <c r="AJ115" s="641"/>
      <c r="AM115" s="119"/>
      <c r="AO115" s="139"/>
      <c r="AP115" s="118"/>
      <c r="AQ115" s="139"/>
      <c r="AR115" s="118"/>
      <c r="AS115" s="139"/>
    </row>
    <row r="116" spans="1:45" s="142" customFormat="1" ht="17.25" customHeight="1" x14ac:dyDescent="0.2">
      <c r="A116" s="171" t="s">
        <v>111</v>
      </c>
      <c r="B116" s="645"/>
      <c r="C116" s="645"/>
      <c r="D116" s="645"/>
      <c r="E116" s="645"/>
      <c r="F116" s="645"/>
      <c r="G116" s="645"/>
      <c r="H116" s="645"/>
      <c r="I116" s="645"/>
      <c r="J116" s="645"/>
      <c r="K116" s="645"/>
      <c r="L116" s="645"/>
      <c r="M116" s="645"/>
      <c r="N116" s="645"/>
      <c r="O116" s="645"/>
      <c r="P116" s="645"/>
      <c r="Q116" s="645"/>
      <c r="R116" s="645"/>
      <c r="S116" s="645"/>
      <c r="T116" s="645"/>
      <c r="U116" s="645"/>
      <c r="V116" s="645"/>
      <c r="W116" s="645"/>
      <c r="X116" s="645"/>
      <c r="Y116" s="645"/>
      <c r="Z116" s="645"/>
      <c r="AA116" s="645"/>
      <c r="AB116" s="645"/>
      <c r="AC116" s="645"/>
      <c r="AD116" s="645"/>
      <c r="AE116" s="645"/>
      <c r="AF116" s="645"/>
      <c r="AG116" s="645"/>
      <c r="AH116" s="645"/>
      <c r="AI116" s="645"/>
      <c r="AJ116" s="645"/>
      <c r="AM116" s="119"/>
      <c r="AO116" s="139"/>
      <c r="AP116" s="118"/>
      <c r="AQ116" s="139"/>
      <c r="AR116" s="118"/>
      <c r="AS116" s="139"/>
    </row>
    <row r="117" spans="1:45" s="142" customFormat="1" x14ac:dyDescent="0.2">
      <c r="A117" s="154" t="s">
        <v>112</v>
      </c>
      <c r="B117" s="638">
        <f>SUM(D106:AG106)</f>
        <v>0</v>
      </c>
      <c r="C117" s="172"/>
      <c r="D117" s="172"/>
      <c r="E117" s="172"/>
      <c r="F117" s="172"/>
      <c r="G117" s="172"/>
      <c r="H117" s="172"/>
      <c r="I117" s="172"/>
      <c r="J117" s="172"/>
      <c r="K117" s="172"/>
      <c r="L117" s="172"/>
      <c r="M117" s="172"/>
      <c r="N117" s="172"/>
      <c r="O117" s="172"/>
      <c r="P117" s="172"/>
      <c r="Q117" s="172"/>
      <c r="R117" s="172"/>
      <c r="S117" s="172"/>
      <c r="T117" s="172"/>
      <c r="U117" s="172"/>
      <c r="V117" s="172"/>
      <c r="W117" s="172"/>
      <c r="X117" s="172"/>
      <c r="Y117" s="172"/>
      <c r="Z117" s="172"/>
      <c r="AA117" s="172"/>
      <c r="AB117" s="172"/>
      <c r="AC117" s="172"/>
      <c r="AD117" s="172"/>
      <c r="AE117" s="172"/>
      <c r="AF117" s="172"/>
      <c r="AG117" s="172"/>
      <c r="AH117" s="172"/>
      <c r="AI117" s="172"/>
      <c r="AJ117" s="172"/>
      <c r="AM117" s="119"/>
      <c r="AO117" s="139"/>
      <c r="AP117" s="118"/>
      <c r="AQ117" s="139"/>
      <c r="AR117" s="118"/>
      <c r="AS117" s="139"/>
    </row>
    <row r="118" spans="1:45" s="142" customFormat="1" x14ac:dyDescent="0.2">
      <c r="A118" s="154" t="s">
        <v>113</v>
      </c>
      <c r="B118" s="638">
        <f>NPV('Kopējie pieņēmumi'!$B$16,D106:AG106)</f>
        <v>0</v>
      </c>
      <c r="C118" s="1043" t="s">
        <v>399</v>
      </c>
      <c r="D118" s="1044"/>
      <c r="E118" s="1044"/>
      <c r="F118" s="1044" t="s">
        <v>400</v>
      </c>
      <c r="G118" s="1044"/>
      <c r="H118" s="1044"/>
      <c r="I118" s="1044"/>
      <c r="J118" s="1044"/>
      <c r="K118" s="1044"/>
      <c r="L118" s="1044"/>
      <c r="M118" s="1044"/>
      <c r="N118" s="1044"/>
      <c r="O118" s="1044"/>
      <c r="P118" s="1044"/>
      <c r="Q118" s="1044"/>
      <c r="R118" s="1044"/>
      <c r="S118" s="1044"/>
      <c r="T118" s="1044"/>
      <c r="U118" s="1044"/>
      <c r="V118" s="1044"/>
      <c r="W118" s="1044"/>
      <c r="X118" s="1044"/>
      <c r="Y118" s="1044"/>
      <c r="Z118" s="1044"/>
      <c r="AA118" s="1044"/>
      <c r="AB118" s="1044"/>
      <c r="AC118" s="1044"/>
      <c r="AD118" s="173"/>
      <c r="AE118" s="172"/>
      <c r="AF118" s="172"/>
      <c r="AG118" s="172"/>
      <c r="AH118" s="172"/>
      <c r="AI118" s="172"/>
      <c r="AJ118" s="172"/>
      <c r="AM118" s="119"/>
      <c r="AO118" s="139"/>
      <c r="AP118" s="118"/>
      <c r="AQ118" s="139"/>
      <c r="AR118" s="118"/>
      <c r="AS118" s="139"/>
    </row>
    <row r="119" spans="1:45" s="142" customFormat="1" x14ac:dyDescent="0.2">
      <c r="A119" s="88" t="s">
        <v>114</v>
      </c>
      <c r="B119" s="638">
        <f>SUM(D112:AG112)</f>
        <v>0</v>
      </c>
      <c r="C119" s="172"/>
      <c r="D119" s="172"/>
      <c r="E119" s="172"/>
      <c r="F119" s="172"/>
      <c r="G119" s="172"/>
      <c r="H119" s="172"/>
      <c r="I119" s="172"/>
      <c r="J119" s="172"/>
      <c r="K119" s="172"/>
      <c r="L119" s="172"/>
      <c r="M119" s="172"/>
      <c r="N119" s="172"/>
      <c r="O119" s="172"/>
      <c r="P119" s="172"/>
      <c r="Q119" s="172"/>
      <c r="R119" s="172"/>
      <c r="S119" s="172"/>
      <c r="T119" s="172"/>
      <c r="U119" s="172"/>
      <c r="V119" s="172"/>
      <c r="W119" s="172"/>
      <c r="X119" s="172"/>
      <c r="Y119" s="172"/>
      <c r="Z119" s="172"/>
      <c r="AA119" s="172"/>
      <c r="AB119" s="172"/>
      <c r="AC119" s="172"/>
      <c r="AD119" s="172"/>
      <c r="AE119" s="172"/>
      <c r="AF119" s="172"/>
      <c r="AG119" s="172"/>
      <c r="AH119" s="172"/>
      <c r="AI119" s="172"/>
      <c r="AJ119" s="172"/>
      <c r="AM119" s="119"/>
      <c r="AO119" s="139"/>
      <c r="AP119" s="118"/>
      <c r="AQ119" s="139"/>
      <c r="AR119" s="118"/>
      <c r="AS119" s="139"/>
    </row>
    <row r="120" spans="1:45" s="142" customFormat="1" x14ac:dyDescent="0.2">
      <c r="A120" s="154" t="s">
        <v>115</v>
      </c>
      <c r="B120" s="638">
        <f>NPV('Kopējie pieņēmumi'!$B$16,D112:AG112)</f>
        <v>0</v>
      </c>
      <c r="C120" s="1043" t="s">
        <v>399</v>
      </c>
      <c r="D120" s="1044"/>
      <c r="E120" s="1044"/>
      <c r="F120" s="172"/>
      <c r="G120" s="172"/>
      <c r="H120" s="172"/>
      <c r="I120" s="172"/>
      <c r="J120" s="172"/>
      <c r="K120" s="172"/>
      <c r="L120" s="172"/>
      <c r="M120" s="172"/>
      <c r="N120" s="172"/>
      <c r="O120" s="172"/>
      <c r="P120" s="172"/>
      <c r="Q120" s="172"/>
      <c r="R120" s="172"/>
      <c r="S120" s="172"/>
      <c r="T120" s="172"/>
      <c r="U120" s="172"/>
      <c r="V120" s="172"/>
      <c r="W120" s="172"/>
      <c r="X120" s="172"/>
      <c r="Y120" s="172"/>
      <c r="Z120" s="172"/>
      <c r="AA120" s="172"/>
      <c r="AB120" s="172"/>
      <c r="AC120" s="172"/>
      <c r="AD120" s="172"/>
      <c r="AE120" s="172"/>
      <c r="AF120" s="172"/>
      <c r="AG120" s="172"/>
      <c r="AH120" s="172"/>
      <c r="AI120" s="172"/>
      <c r="AJ120" s="172"/>
      <c r="AM120" s="119"/>
      <c r="AO120" s="139"/>
      <c r="AP120" s="118"/>
      <c r="AQ120" s="139"/>
      <c r="AR120" s="118"/>
      <c r="AS120" s="139"/>
    </row>
    <row r="121" spans="1:45" s="142" customFormat="1" x14ac:dyDescent="0.2">
      <c r="A121" s="154" t="s">
        <v>116</v>
      </c>
      <c r="B121" s="634" t="e">
        <f>NPV('Kopējie pieņēmumi'!$B$16,'Saimnieciskas pamatdarbibas NP'!D161:AG161)</f>
        <v>#DIV/0!</v>
      </c>
      <c r="C121" s="1043" t="s">
        <v>399</v>
      </c>
      <c r="D121" s="1044"/>
      <c r="E121" s="1044"/>
      <c r="F121" s="172"/>
      <c r="G121" s="172"/>
      <c r="H121" s="172"/>
      <c r="I121" s="172"/>
      <c r="J121" s="172"/>
      <c r="K121" s="172"/>
      <c r="L121" s="172"/>
      <c r="M121" s="172"/>
      <c r="N121" s="172"/>
      <c r="O121" s="172"/>
      <c r="P121" s="172"/>
      <c r="Q121" s="172"/>
      <c r="R121" s="172"/>
      <c r="S121" s="172"/>
      <c r="T121" s="172"/>
      <c r="U121" s="172"/>
      <c r="V121" s="172"/>
      <c r="W121" s="172"/>
      <c r="X121" s="172"/>
      <c r="Y121" s="172"/>
      <c r="Z121" s="172"/>
      <c r="AA121" s="172"/>
      <c r="AB121" s="172"/>
      <c r="AC121" s="172"/>
      <c r="AD121" s="172"/>
      <c r="AE121" s="172"/>
      <c r="AF121" s="172"/>
      <c r="AG121" s="172"/>
      <c r="AH121" s="172"/>
      <c r="AI121" s="172"/>
      <c r="AJ121" s="172"/>
      <c r="AM121" s="119"/>
      <c r="AO121" s="139"/>
      <c r="AP121" s="118"/>
      <c r="AQ121" s="139"/>
      <c r="AR121" s="118"/>
      <c r="AS121" s="139"/>
    </row>
    <row r="122" spans="1:45" s="142" customFormat="1" x14ac:dyDescent="0.2">
      <c r="A122" s="142" t="s">
        <v>117</v>
      </c>
      <c r="B122" s="634" t="e">
        <f>NPV('Kopējie pieņēmumi'!$B$16,'Saimnieciskas pamatdarbibas NP'!D160:AG160)</f>
        <v>#DIV/0!</v>
      </c>
      <c r="C122" s="1043" t="s">
        <v>399</v>
      </c>
      <c r="D122" s="1044"/>
      <c r="E122" s="1044"/>
      <c r="F122" s="172"/>
      <c r="G122" s="172"/>
      <c r="H122" s="172"/>
      <c r="I122" s="172"/>
      <c r="J122" s="172"/>
      <c r="K122" s="172"/>
      <c r="L122" s="172"/>
      <c r="M122" s="172"/>
      <c r="N122" s="172"/>
      <c r="O122" s="172"/>
      <c r="P122" s="172"/>
      <c r="Q122" s="172"/>
      <c r="R122" s="172"/>
      <c r="S122" s="172"/>
      <c r="T122" s="172"/>
      <c r="U122" s="172"/>
      <c r="V122" s="172"/>
      <c r="W122" s="172"/>
      <c r="X122" s="172"/>
      <c r="Y122" s="172"/>
      <c r="Z122" s="172"/>
      <c r="AA122" s="172"/>
      <c r="AB122" s="172"/>
      <c r="AC122" s="172"/>
      <c r="AD122" s="172"/>
      <c r="AE122" s="172"/>
      <c r="AF122" s="172"/>
      <c r="AG122" s="172"/>
      <c r="AH122" s="172"/>
      <c r="AI122" s="172"/>
      <c r="AJ122" s="172"/>
      <c r="AM122" s="119"/>
      <c r="AO122" s="139"/>
      <c r="AP122" s="118"/>
      <c r="AQ122" s="139"/>
      <c r="AR122" s="118"/>
      <c r="AS122" s="139"/>
    </row>
    <row r="123" spans="1:45" s="142" customFormat="1" x14ac:dyDescent="0.2">
      <c r="A123" s="154" t="s">
        <v>118</v>
      </c>
      <c r="B123" s="634">
        <f>NPV('Kopējie pieņēmumi'!$B$17,'Saimnieciskas pamatdarbibas NP'!D151:AG151)</f>
        <v>0</v>
      </c>
      <c r="C123" s="1043" t="s">
        <v>399</v>
      </c>
      <c r="D123" s="1044"/>
      <c r="E123" s="1044"/>
      <c r="F123" s="172"/>
      <c r="G123" s="172"/>
      <c r="H123" s="172"/>
      <c r="I123" s="172"/>
      <c r="J123" s="172"/>
      <c r="K123" s="172"/>
      <c r="L123" s="172"/>
      <c r="M123" s="172"/>
      <c r="N123" s="172"/>
      <c r="O123" s="172"/>
      <c r="P123" s="172"/>
      <c r="Q123" s="172"/>
      <c r="R123" s="172"/>
      <c r="S123" s="172"/>
      <c r="T123" s="172"/>
      <c r="U123" s="172"/>
      <c r="V123" s="172"/>
      <c r="W123" s="172"/>
      <c r="X123" s="172"/>
      <c r="Y123" s="172"/>
      <c r="Z123" s="172"/>
      <c r="AA123" s="172"/>
      <c r="AB123" s="172"/>
      <c r="AC123" s="172"/>
      <c r="AD123" s="172"/>
      <c r="AE123" s="172"/>
      <c r="AF123" s="172"/>
      <c r="AG123" s="172"/>
      <c r="AH123" s="172"/>
      <c r="AI123" s="172"/>
      <c r="AJ123" s="172"/>
      <c r="AM123" s="119"/>
      <c r="AO123" s="139"/>
      <c r="AP123" s="118"/>
      <c r="AQ123" s="139"/>
      <c r="AR123" s="118"/>
      <c r="AS123" s="139"/>
    </row>
    <row r="124" spans="1:45" s="142" customFormat="1" x14ac:dyDescent="0.2">
      <c r="A124" s="142" t="s">
        <v>119</v>
      </c>
      <c r="B124" s="634" t="e">
        <f>NPV('Kopējie pieņēmumi'!$B$16,D196:AG196)</f>
        <v>#DIV/0!</v>
      </c>
      <c r="C124" s="1043" t="s">
        <v>399</v>
      </c>
      <c r="D124" s="1044"/>
      <c r="E124" s="1044"/>
      <c r="F124" s="172"/>
      <c r="G124" s="172"/>
      <c r="H124" s="172"/>
      <c r="I124" s="172"/>
      <c r="J124" s="172"/>
      <c r="K124" s="172"/>
      <c r="L124" s="172"/>
      <c r="M124" s="172"/>
      <c r="N124" s="172"/>
      <c r="O124" s="172"/>
      <c r="P124" s="172"/>
      <c r="Q124" s="172"/>
      <c r="R124" s="172"/>
      <c r="S124" s="172"/>
      <c r="T124" s="172"/>
      <c r="U124" s="172"/>
      <c r="V124" s="172"/>
      <c r="W124" s="172"/>
      <c r="X124" s="172"/>
      <c r="Y124" s="172"/>
      <c r="Z124" s="172"/>
      <c r="AA124" s="172"/>
      <c r="AB124" s="172"/>
      <c r="AC124" s="172"/>
      <c r="AD124" s="172"/>
      <c r="AE124" s="172"/>
      <c r="AF124" s="172"/>
      <c r="AG124" s="172"/>
      <c r="AH124" s="172"/>
      <c r="AI124" s="172"/>
      <c r="AJ124" s="172"/>
      <c r="AM124" s="119"/>
      <c r="AO124" s="139"/>
      <c r="AP124" s="118"/>
      <c r="AQ124" s="139"/>
      <c r="AR124" s="118"/>
      <c r="AS124" s="139"/>
    </row>
    <row r="125" spans="1:45" s="142" customFormat="1" x14ac:dyDescent="0.2">
      <c r="A125" s="88" t="s">
        <v>120</v>
      </c>
      <c r="B125" s="634">
        <f>NPV('Kopējie pieņēmumi'!$B$17,D197:AF197)</f>
        <v>0</v>
      </c>
      <c r="C125" s="1043" t="s">
        <v>399</v>
      </c>
      <c r="D125" s="1044"/>
      <c r="E125" s="1044"/>
      <c r="F125" s="172"/>
      <c r="G125" s="172"/>
      <c r="H125" s="172"/>
      <c r="I125" s="172"/>
      <c r="J125" s="172"/>
      <c r="K125" s="172"/>
      <c r="L125" s="172"/>
      <c r="M125" s="172"/>
      <c r="N125" s="172"/>
      <c r="O125" s="172"/>
      <c r="P125" s="172"/>
      <c r="Q125" s="172"/>
      <c r="R125" s="172"/>
      <c r="S125" s="172"/>
      <c r="T125" s="172"/>
      <c r="U125" s="172"/>
      <c r="V125" s="172"/>
      <c r="W125" s="172"/>
      <c r="X125" s="172"/>
      <c r="Y125" s="172"/>
      <c r="Z125" s="172"/>
      <c r="AA125" s="172"/>
      <c r="AB125" s="172"/>
      <c r="AC125" s="172"/>
      <c r="AD125" s="172"/>
      <c r="AE125" s="172"/>
      <c r="AF125" s="172"/>
      <c r="AG125" s="172"/>
      <c r="AH125" s="172"/>
      <c r="AI125" s="172"/>
      <c r="AJ125" s="172"/>
      <c r="AM125" s="119"/>
      <c r="AO125" s="139"/>
      <c r="AP125" s="118"/>
      <c r="AQ125" s="139"/>
      <c r="AR125" s="118"/>
      <c r="AS125" s="139"/>
    </row>
    <row r="126" spans="1:45" s="142" customFormat="1" x14ac:dyDescent="0.2">
      <c r="A126" s="88" t="s">
        <v>121</v>
      </c>
      <c r="B126" s="634">
        <f>IF(('Kopējie pieņēmumi'!$B$31-1)=Aprekini!B75,B81+B87+B93,0)</f>
        <v>0</v>
      </c>
      <c r="C126" s="634">
        <f>IF(('Kopējie pieņēmumi'!$B$31-1)=Aprekini!C75,C81+C87+C93,0)</f>
        <v>0</v>
      </c>
      <c r="D126" s="634">
        <f>IF(('Kopējie pieņēmumi'!$B$31-1)=Aprekini!D75,D81+D87+D93,0)</f>
        <v>0</v>
      </c>
      <c r="E126" s="634">
        <f>IF(('Kopējie pieņēmumi'!$B$31-1)=Aprekini!E75,E81+E87+E93,0)</f>
        <v>0</v>
      </c>
      <c r="F126" s="634">
        <f>IF(('Kopējie pieņēmumi'!$B$31-1)=Aprekini!F75,F81+F87+F93,0)</f>
        <v>0</v>
      </c>
      <c r="G126" s="634">
        <f>IF(('Kopējie pieņēmumi'!$B$31-1)=Aprekini!G75,G81+G87+G93,0)</f>
        <v>0</v>
      </c>
      <c r="H126" s="634">
        <f>IF(('Kopējie pieņēmumi'!$B$31-1)=Aprekini!H75,H81+H87+H93,0)</f>
        <v>0</v>
      </c>
      <c r="I126" s="634">
        <f>IF(('Kopējie pieņēmumi'!$B$31-1)=Aprekini!I75,I81+I87+I93,0)</f>
        <v>0</v>
      </c>
      <c r="J126" s="634">
        <f>IF(('Kopējie pieņēmumi'!$B$31-1)=Aprekini!J75,J81+J87+J93,0)</f>
        <v>0</v>
      </c>
      <c r="K126" s="634">
        <f>IF(('Kopējie pieņēmumi'!$B$31-1)=Aprekini!K75,K81+K87+K93,0)</f>
        <v>0</v>
      </c>
      <c r="L126" s="634">
        <f>IF(('Kopējie pieņēmumi'!$B$31-1)=Aprekini!L75,L81+L87+L93,0)</f>
        <v>0</v>
      </c>
      <c r="M126" s="634">
        <f>IF(('Kopējie pieņēmumi'!$B$31-1)=Aprekini!M75,M81+M87+M93,0)</f>
        <v>0</v>
      </c>
      <c r="N126" s="634">
        <f>IF(('Kopējie pieņēmumi'!$B$31-1)=Aprekini!N75,N81+N87+N93,0)</f>
        <v>0</v>
      </c>
      <c r="O126" s="634">
        <f>IF(('Kopējie pieņēmumi'!$B$31-1)=Aprekini!O75,O81+O87+O93,0)</f>
        <v>0</v>
      </c>
      <c r="P126" s="634">
        <f>IF(('Kopējie pieņēmumi'!$B$31-1)=Aprekini!P75,P81+P87+P93,0)</f>
        <v>0</v>
      </c>
      <c r="Q126" s="634">
        <f>IF(('Kopējie pieņēmumi'!$B$31-1)=Aprekini!Q75,Q81+Q87+Q93,0)</f>
        <v>0</v>
      </c>
      <c r="R126" s="634">
        <f>IF(('Kopējie pieņēmumi'!$B$31-1)=Aprekini!R75,R81+R87+R93,0)</f>
        <v>0</v>
      </c>
      <c r="S126" s="634">
        <f>IF(('Kopējie pieņēmumi'!$B$31-1)=Aprekini!S75,S81+S87+S93,0)</f>
        <v>0</v>
      </c>
      <c r="T126" s="634">
        <f>IF(('Kopējie pieņēmumi'!$B$31-1)=Aprekini!T75,T81+T87+T93,0)</f>
        <v>0</v>
      </c>
      <c r="U126" s="634">
        <f>IF(('Kopējie pieņēmumi'!$B$31-1)=Aprekini!U75,U81+U87+U93,0)</f>
        <v>0</v>
      </c>
      <c r="V126" s="634">
        <f>IF(('Kopējie pieņēmumi'!$B$31-1)=Aprekini!V75,V81+V87+V93,0)</f>
        <v>0</v>
      </c>
      <c r="W126" s="634">
        <f>IF(('Kopējie pieņēmumi'!$B$31-1)=Aprekini!W75,W81+W87+W93,0)</f>
        <v>0</v>
      </c>
      <c r="X126" s="634">
        <f>IF(('Kopējie pieņēmumi'!$B$31-1)=Aprekini!X75,X81+X87+X93,0)</f>
        <v>0</v>
      </c>
      <c r="Y126" s="634">
        <f>IF(('Kopējie pieņēmumi'!$B$31-1)=Aprekini!Y75,Y81+Y87+Y93,0)</f>
        <v>0</v>
      </c>
      <c r="Z126" s="634">
        <f>IF(('Kopējie pieņēmumi'!$B$31-1)=Aprekini!Z75,Z81+Z87+Z93,0)</f>
        <v>0</v>
      </c>
      <c r="AA126" s="634">
        <f>IF(('Kopējie pieņēmumi'!$B$31-1)=Aprekini!AA75,AA81+AA87+AA93,0)</f>
        <v>0</v>
      </c>
      <c r="AB126" s="634">
        <f>IF(('Kopējie pieņēmumi'!$B$31-1)=Aprekini!AB75,AB81+AB87+AB93,0)</f>
        <v>0</v>
      </c>
      <c r="AC126" s="634">
        <f>IF(('Kopējie pieņēmumi'!$B$31-1)=Aprekini!AC75,AC81+AC87+AC93,0)</f>
        <v>0</v>
      </c>
      <c r="AD126" s="634">
        <f>IF(('Kopējie pieņēmumi'!$B$31-1)=Aprekini!AD75,AD81+AD87+AD93,0)</f>
        <v>0</v>
      </c>
      <c r="AE126" s="634">
        <f>IF(('Kopējie pieņēmumi'!$B$31-1)=Aprekini!AE75,AE81+AE87+AE93,0)</f>
        <v>0</v>
      </c>
      <c r="AF126" s="634">
        <f>IF(('Kopējie pieņēmumi'!$B$31-1)=Aprekini!AF75,AF81+AF87+AF93,0)</f>
        <v>0</v>
      </c>
      <c r="AG126" s="634">
        <f>IF(('Kopējie pieņēmumi'!$B$31-1)=Aprekini!AG75,AG81+AG87+AG93,0)</f>
        <v>0</v>
      </c>
      <c r="AH126" s="634">
        <f>IF(('Kopējie pieņēmumi'!$B$31-1)=Aprekini!AH75,AH81+AH87+AH93,0)</f>
        <v>0</v>
      </c>
      <c r="AI126" s="634">
        <f>IF(('Kopējie pieņēmumi'!$B$31-1)=Aprekini!AI75,AI81+AI87+AI93,0)</f>
        <v>0</v>
      </c>
      <c r="AJ126" s="634">
        <f>IF(('Kopējie pieņēmumi'!$B$31-1)=Aprekini!AJ75,AJ81+AJ87+AJ93,0)</f>
        <v>0</v>
      </c>
      <c r="AM126" s="119"/>
      <c r="AO126" s="139"/>
      <c r="AP126" s="118"/>
      <c r="AQ126" s="139"/>
      <c r="AR126" s="118"/>
      <c r="AS126" s="139"/>
    </row>
    <row r="127" spans="1:45" s="142" customFormat="1" x14ac:dyDescent="0.2">
      <c r="A127" s="88" t="s">
        <v>121</v>
      </c>
      <c r="B127" s="634">
        <f>SUM(D126:AJ126)</f>
        <v>0</v>
      </c>
      <c r="C127" s="1043" t="s">
        <v>399</v>
      </c>
      <c r="D127" s="1044"/>
      <c r="E127" s="1044"/>
      <c r="F127" s="172"/>
      <c r="G127" s="172"/>
      <c r="H127" s="172"/>
      <c r="I127" s="172"/>
      <c r="J127" s="172"/>
      <c r="K127" s="172"/>
      <c r="L127" s="172"/>
      <c r="M127" s="172"/>
      <c r="N127" s="172"/>
      <c r="O127" s="172"/>
      <c r="P127" s="172"/>
      <c r="Q127" s="172"/>
      <c r="R127" s="172"/>
      <c r="S127" s="172"/>
      <c r="T127" s="172"/>
      <c r="U127" s="172"/>
      <c r="V127" s="172"/>
      <c r="W127" s="172"/>
      <c r="X127" s="172"/>
      <c r="Y127" s="172"/>
      <c r="Z127" s="172"/>
      <c r="AA127" s="172"/>
      <c r="AB127" s="172"/>
      <c r="AC127" s="172"/>
      <c r="AD127" s="172"/>
      <c r="AE127" s="172"/>
      <c r="AF127" s="172"/>
      <c r="AG127" s="172"/>
      <c r="AH127" s="172"/>
      <c r="AI127" s="172"/>
      <c r="AJ127" s="172"/>
      <c r="AM127" s="119"/>
      <c r="AO127" s="139"/>
      <c r="AP127" s="118"/>
      <c r="AQ127" s="139"/>
      <c r="AR127" s="118"/>
      <c r="AS127" s="139"/>
    </row>
    <row r="128" spans="1:45" s="142" customFormat="1" x14ac:dyDescent="0.2">
      <c r="A128" s="88" t="s">
        <v>122</v>
      </c>
      <c r="B128" s="634">
        <f>NPV('Kopējie pieņēmumi'!$B$16,Aprekini!D126:AG126)</f>
        <v>0</v>
      </c>
      <c r="C128" s="1043" t="s">
        <v>399</v>
      </c>
      <c r="D128" s="1044"/>
      <c r="E128" s="1044"/>
      <c r="F128" s="172"/>
      <c r="G128" s="172"/>
      <c r="H128" s="172"/>
      <c r="I128" s="172"/>
      <c r="J128" s="172"/>
      <c r="K128" s="172"/>
      <c r="L128" s="172"/>
      <c r="M128" s="172"/>
      <c r="N128" s="172"/>
      <c r="O128" s="172"/>
      <c r="P128" s="172"/>
      <c r="Q128" s="172"/>
      <c r="R128" s="172"/>
      <c r="S128" s="172"/>
      <c r="T128" s="172"/>
      <c r="U128" s="172"/>
      <c r="V128" s="172"/>
      <c r="W128" s="172"/>
      <c r="X128" s="172"/>
      <c r="Y128" s="172"/>
      <c r="Z128" s="172"/>
      <c r="AA128" s="172"/>
      <c r="AB128" s="172"/>
      <c r="AC128" s="172"/>
      <c r="AD128" s="172"/>
      <c r="AE128" s="172"/>
      <c r="AF128" s="172"/>
      <c r="AG128" s="172"/>
      <c r="AH128" s="172"/>
      <c r="AI128" s="172"/>
      <c r="AJ128" s="172"/>
      <c r="AM128" s="119"/>
      <c r="AO128" s="139"/>
      <c r="AP128" s="118"/>
      <c r="AQ128" s="139"/>
      <c r="AR128" s="118"/>
      <c r="AS128" s="139"/>
    </row>
    <row r="129" spans="1:253" s="142" customFormat="1" x14ac:dyDescent="0.2">
      <c r="A129" s="171" t="s">
        <v>123</v>
      </c>
      <c r="B129" s="174"/>
      <c r="C129" s="172"/>
      <c r="D129" s="172"/>
      <c r="E129" s="172"/>
      <c r="F129" s="172"/>
      <c r="G129" s="172"/>
      <c r="H129" s="172"/>
      <c r="I129" s="172"/>
      <c r="J129" s="172"/>
      <c r="K129" s="172"/>
      <c r="L129" s="172"/>
      <c r="M129" s="172"/>
      <c r="N129" s="172"/>
      <c r="O129" s="172"/>
      <c r="P129" s="172"/>
      <c r="Q129" s="172"/>
      <c r="R129" s="172"/>
      <c r="S129" s="172"/>
      <c r="T129" s="172"/>
      <c r="U129" s="172"/>
      <c r="V129" s="172"/>
      <c r="W129" s="172"/>
      <c r="X129" s="172"/>
      <c r="Y129" s="172"/>
      <c r="Z129" s="172"/>
      <c r="AA129" s="172"/>
      <c r="AB129" s="172"/>
      <c r="AC129" s="172"/>
      <c r="AD129" s="172"/>
      <c r="AE129" s="172"/>
      <c r="AF129" s="172"/>
      <c r="AG129" s="172"/>
      <c r="AH129" s="172"/>
      <c r="AI129" s="172"/>
      <c r="AJ129" s="172"/>
      <c r="AM129" s="119"/>
      <c r="AO129" s="139"/>
      <c r="AP129" s="118"/>
      <c r="AQ129" s="139"/>
      <c r="AR129" s="118"/>
      <c r="AS129" s="139"/>
    </row>
    <row r="130" spans="1:253" s="142" customFormat="1" x14ac:dyDescent="0.2">
      <c r="A130" s="154" t="s">
        <v>124</v>
      </c>
      <c r="B130" s="68">
        <f>IFERROR(SUM(B100:AH100)/SUM(B106:AH106),0)</f>
        <v>0</v>
      </c>
      <c r="AM130" s="119"/>
      <c r="AO130" s="139"/>
      <c r="AP130" s="118"/>
      <c r="AQ130" s="139"/>
      <c r="AR130" s="118"/>
      <c r="AS130" s="139"/>
    </row>
    <row r="131" spans="1:253" s="142" customFormat="1" x14ac:dyDescent="0.2">
      <c r="A131" s="154" t="s">
        <v>125</v>
      </c>
      <c r="B131" s="68">
        <f>1-B130</f>
        <v>1</v>
      </c>
      <c r="AM131" s="119"/>
      <c r="AO131" s="139"/>
      <c r="AP131" s="118"/>
      <c r="AQ131" s="139"/>
      <c r="AR131" s="118"/>
      <c r="AS131" s="139"/>
    </row>
    <row r="132" spans="1:253" s="142" customFormat="1" x14ac:dyDescent="0.2">
      <c r="AM132" s="119"/>
      <c r="AO132" s="139"/>
      <c r="AP132" s="118"/>
      <c r="AQ132" s="139"/>
      <c r="AR132" s="118"/>
      <c r="AS132" s="139"/>
    </row>
    <row r="133" spans="1:253" s="142" customFormat="1" ht="31.5" x14ac:dyDescent="0.2">
      <c r="A133" s="175" t="s">
        <v>287</v>
      </c>
      <c r="B133" s="176"/>
      <c r="C133" s="176"/>
      <c r="D133" s="176"/>
      <c r="E133" s="177"/>
      <c r="F133" s="177"/>
      <c r="G133" s="177"/>
      <c r="H133" s="177"/>
      <c r="I133" s="177"/>
      <c r="J133" s="177"/>
      <c r="K133" s="177"/>
      <c r="L133" s="177"/>
      <c r="M133" s="177"/>
      <c r="N133" s="177"/>
      <c r="O133" s="177"/>
      <c r="P133" s="177"/>
      <c r="Q133" s="177"/>
      <c r="R133" s="177"/>
      <c r="S133" s="178"/>
      <c r="T133" s="178"/>
      <c r="U133" s="178"/>
      <c r="V133" s="178"/>
      <c r="W133" s="178"/>
      <c r="X133" s="178"/>
      <c r="Y133" s="178"/>
      <c r="Z133" s="178"/>
      <c r="AA133" s="178"/>
      <c r="AB133" s="178"/>
      <c r="AC133" s="178"/>
      <c r="AD133" s="178"/>
      <c r="AE133" s="178"/>
      <c r="AF133" s="178"/>
      <c r="AG133" s="178"/>
      <c r="AH133" s="178"/>
      <c r="AI133" s="178"/>
      <c r="AJ133" s="178"/>
      <c r="AK133" s="162"/>
      <c r="AL133" s="162"/>
      <c r="AM133" s="119"/>
      <c r="AN133" s="162"/>
      <c r="AO133" s="139"/>
      <c r="AP133" s="118"/>
      <c r="AQ133" s="139"/>
      <c r="AR133" s="118"/>
      <c r="AS133" s="139"/>
      <c r="AT133" s="162"/>
      <c r="AU133" s="162"/>
      <c r="AV133" s="162"/>
      <c r="AW133" s="162"/>
      <c r="AX133" s="162"/>
      <c r="AY133" s="162"/>
      <c r="AZ133" s="162"/>
      <c r="BA133" s="162"/>
      <c r="BB133" s="162"/>
      <c r="BC133" s="162"/>
      <c r="BD133" s="162"/>
      <c r="BE133" s="162"/>
      <c r="BF133" s="162"/>
      <c r="BG133" s="162"/>
      <c r="BH133" s="162"/>
      <c r="BI133" s="162"/>
      <c r="BJ133" s="162"/>
      <c r="BK133" s="162"/>
      <c r="BL133" s="162"/>
      <c r="BM133" s="162"/>
      <c r="BN133" s="162"/>
      <c r="BO133" s="162"/>
      <c r="BP133" s="162"/>
      <c r="BQ133" s="162"/>
      <c r="BR133" s="162"/>
      <c r="BS133" s="162"/>
      <c r="BT133" s="162"/>
      <c r="BU133" s="162"/>
      <c r="BV133" s="162"/>
      <c r="BW133" s="162"/>
      <c r="BX133" s="162"/>
      <c r="BY133" s="162"/>
      <c r="BZ133" s="162"/>
      <c r="CA133" s="162"/>
      <c r="CB133" s="162"/>
      <c r="CC133" s="162"/>
      <c r="CD133" s="162"/>
      <c r="CE133" s="162"/>
      <c r="CF133" s="162"/>
      <c r="CG133" s="162"/>
      <c r="CH133" s="162"/>
      <c r="CI133" s="162"/>
      <c r="CJ133" s="162"/>
      <c r="CK133" s="162"/>
      <c r="CL133" s="162"/>
      <c r="CM133" s="162"/>
      <c r="CN133" s="162"/>
      <c r="CO133" s="162"/>
      <c r="CP133" s="162"/>
      <c r="CQ133" s="162"/>
      <c r="CR133" s="162"/>
      <c r="CS133" s="162"/>
      <c r="CT133" s="162"/>
      <c r="CU133" s="162"/>
      <c r="CV133" s="162"/>
      <c r="CW133" s="162"/>
      <c r="CX133" s="162"/>
      <c r="CY133" s="162"/>
      <c r="CZ133" s="162"/>
      <c r="DA133" s="162"/>
      <c r="DB133" s="162"/>
      <c r="DC133" s="162"/>
      <c r="DD133" s="162"/>
      <c r="DE133" s="162"/>
      <c r="DF133" s="162"/>
      <c r="DG133" s="162"/>
      <c r="DH133" s="162"/>
      <c r="DI133" s="162"/>
      <c r="DJ133" s="162"/>
      <c r="DK133" s="162"/>
      <c r="DL133" s="162"/>
      <c r="DM133" s="162"/>
      <c r="DN133" s="162"/>
      <c r="DO133" s="162"/>
      <c r="DP133" s="162"/>
      <c r="DQ133" s="162"/>
      <c r="DR133" s="162"/>
      <c r="DS133" s="162"/>
      <c r="DT133" s="162"/>
      <c r="DU133" s="162"/>
      <c r="DV133" s="162"/>
      <c r="DW133" s="162"/>
      <c r="DX133" s="162"/>
      <c r="DY133" s="162"/>
      <c r="DZ133" s="162"/>
      <c r="EA133" s="162"/>
      <c r="EB133" s="162"/>
      <c r="EC133" s="162"/>
      <c r="ED133" s="162"/>
      <c r="EE133" s="162"/>
      <c r="EF133" s="162"/>
      <c r="EG133" s="162"/>
      <c r="EH133" s="162"/>
      <c r="EI133" s="162"/>
      <c r="EJ133" s="162"/>
      <c r="EK133" s="162"/>
      <c r="EL133" s="162"/>
      <c r="EM133" s="162"/>
      <c r="EN133" s="162"/>
      <c r="EO133" s="162"/>
      <c r="EP133" s="162"/>
      <c r="EQ133" s="162"/>
      <c r="ER133" s="162"/>
      <c r="ES133" s="162"/>
      <c r="ET133" s="162"/>
      <c r="EU133" s="162"/>
      <c r="EV133" s="162"/>
      <c r="EW133" s="162"/>
      <c r="EX133" s="162"/>
      <c r="EY133" s="162"/>
      <c r="EZ133" s="162"/>
      <c r="FA133" s="162"/>
      <c r="FB133" s="162"/>
      <c r="FC133" s="162"/>
      <c r="FD133" s="162"/>
      <c r="FE133" s="162"/>
      <c r="FF133" s="162"/>
      <c r="FG133" s="162"/>
      <c r="FH133" s="162"/>
      <c r="FI133" s="162"/>
      <c r="FJ133" s="162"/>
      <c r="FK133" s="162"/>
      <c r="FL133" s="162"/>
      <c r="FM133" s="162"/>
      <c r="FN133" s="162"/>
      <c r="FO133" s="162"/>
      <c r="FP133" s="162"/>
      <c r="FQ133" s="162"/>
      <c r="FR133" s="162"/>
      <c r="FS133" s="162"/>
      <c r="FT133" s="162"/>
      <c r="FU133" s="162"/>
      <c r="FV133" s="162"/>
      <c r="FW133" s="162"/>
      <c r="FX133" s="162"/>
      <c r="FY133" s="162"/>
      <c r="FZ133" s="162"/>
      <c r="GA133" s="162"/>
      <c r="GB133" s="162"/>
      <c r="GC133" s="162"/>
      <c r="GD133" s="162"/>
      <c r="GE133" s="162"/>
      <c r="GF133" s="162"/>
      <c r="GG133" s="162"/>
      <c r="GH133" s="162"/>
      <c r="GI133" s="162"/>
      <c r="GJ133" s="162"/>
      <c r="GK133" s="162"/>
      <c r="GL133" s="162"/>
      <c r="GM133" s="162"/>
      <c r="GN133" s="162"/>
      <c r="GO133" s="162"/>
      <c r="GP133" s="162"/>
      <c r="GQ133" s="162"/>
      <c r="GR133" s="162"/>
      <c r="GS133" s="162"/>
      <c r="GT133" s="162"/>
      <c r="GU133" s="162"/>
      <c r="GV133" s="162"/>
      <c r="GW133" s="162"/>
      <c r="GX133" s="162"/>
      <c r="GY133" s="162"/>
      <c r="GZ133" s="162"/>
      <c r="HA133" s="162"/>
      <c r="HB133" s="162"/>
      <c r="HC133" s="162"/>
      <c r="HD133" s="162"/>
      <c r="HE133" s="162"/>
      <c r="HF133" s="162"/>
      <c r="HG133" s="162"/>
      <c r="HH133" s="162"/>
      <c r="HI133" s="162"/>
      <c r="HJ133" s="162"/>
      <c r="HK133" s="162"/>
      <c r="HL133" s="162"/>
      <c r="HM133" s="162"/>
      <c r="HN133" s="162"/>
      <c r="HO133" s="162"/>
      <c r="HP133" s="162"/>
      <c r="HQ133" s="162"/>
      <c r="HR133" s="162"/>
      <c r="HS133" s="162"/>
      <c r="HT133" s="162"/>
      <c r="HU133" s="162"/>
      <c r="HV133" s="162"/>
      <c r="HW133" s="162"/>
      <c r="HX133" s="162"/>
      <c r="HY133" s="162"/>
      <c r="HZ133" s="162"/>
      <c r="IA133" s="162"/>
      <c r="IB133" s="162"/>
      <c r="IC133" s="162"/>
      <c r="ID133" s="162"/>
      <c r="IE133" s="162"/>
      <c r="IF133" s="162"/>
      <c r="IG133" s="162"/>
      <c r="IH133" s="162"/>
      <c r="II133" s="162"/>
      <c r="IJ133" s="162"/>
      <c r="IK133" s="162"/>
      <c r="IL133" s="162"/>
      <c r="IM133" s="162"/>
      <c r="IN133" s="162"/>
      <c r="IO133" s="162"/>
      <c r="IP133" s="162"/>
      <c r="IQ133" s="162"/>
      <c r="IR133" s="162"/>
      <c r="IS133" s="162"/>
    </row>
    <row r="134" spans="1:253" s="142" customFormat="1" x14ac:dyDescent="0.2">
      <c r="A134" s="179"/>
      <c r="B134" s="122"/>
      <c r="C134" s="122"/>
      <c r="D134" s="122"/>
      <c r="E134" s="122"/>
      <c r="F134" s="122"/>
      <c r="G134" s="122"/>
      <c r="H134" s="122"/>
      <c r="I134" s="122"/>
      <c r="J134" s="122"/>
      <c r="K134" s="180" t="s">
        <v>16</v>
      </c>
      <c r="L134" s="122"/>
      <c r="M134" s="122"/>
      <c r="O134" s="122"/>
      <c r="P134" s="122"/>
      <c r="Q134" s="122"/>
      <c r="R134" s="122"/>
      <c r="S134" s="122"/>
      <c r="T134" s="122"/>
      <c r="U134" s="122"/>
      <c r="V134" s="122"/>
      <c r="W134" s="122"/>
      <c r="X134" s="122"/>
      <c r="Y134" s="122"/>
      <c r="Z134" s="122"/>
      <c r="AA134" s="122"/>
      <c r="AB134" s="122"/>
      <c r="AC134" s="122"/>
      <c r="AD134" s="122"/>
      <c r="AE134" s="122"/>
      <c r="AF134" s="122"/>
      <c r="AG134" s="122"/>
      <c r="AH134" s="122"/>
      <c r="AI134" s="122"/>
      <c r="AJ134" s="122"/>
      <c r="AM134" s="119"/>
      <c r="AO134" s="139"/>
      <c r="AP134" s="118"/>
      <c r="AQ134" s="139"/>
      <c r="AR134" s="118"/>
      <c r="AS134" s="139"/>
    </row>
    <row r="135" spans="1:253" s="184" customFormat="1" x14ac:dyDescent="0.2">
      <c r="A135" s="181" t="s">
        <v>126</v>
      </c>
      <c r="B135" s="182">
        <f>Aprekini!B5</f>
        <v>2016</v>
      </c>
      <c r="C135" s="182">
        <f t="shared" ref="C135:AG135" si="370">B135+1</f>
        <v>2017</v>
      </c>
      <c r="D135" s="182">
        <f t="shared" si="370"/>
        <v>2018</v>
      </c>
      <c r="E135" s="182">
        <f t="shared" si="370"/>
        <v>2019</v>
      </c>
      <c r="F135" s="182">
        <f t="shared" si="370"/>
        <v>2020</v>
      </c>
      <c r="G135" s="182">
        <f t="shared" si="370"/>
        <v>2021</v>
      </c>
      <c r="H135" s="182">
        <f t="shared" si="370"/>
        <v>2022</v>
      </c>
      <c r="I135" s="182">
        <f t="shared" si="370"/>
        <v>2023</v>
      </c>
      <c r="J135" s="182">
        <f t="shared" si="370"/>
        <v>2024</v>
      </c>
      <c r="K135" s="182">
        <f t="shared" si="370"/>
        <v>2025</v>
      </c>
      <c r="L135" s="182">
        <f t="shared" si="370"/>
        <v>2026</v>
      </c>
      <c r="M135" s="182">
        <f t="shared" si="370"/>
        <v>2027</v>
      </c>
      <c r="N135" s="182">
        <f t="shared" si="370"/>
        <v>2028</v>
      </c>
      <c r="O135" s="182">
        <f t="shared" si="370"/>
        <v>2029</v>
      </c>
      <c r="P135" s="182">
        <f t="shared" si="370"/>
        <v>2030</v>
      </c>
      <c r="Q135" s="182">
        <f t="shared" si="370"/>
        <v>2031</v>
      </c>
      <c r="R135" s="182">
        <f t="shared" si="370"/>
        <v>2032</v>
      </c>
      <c r="S135" s="182">
        <f t="shared" si="370"/>
        <v>2033</v>
      </c>
      <c r="T135" s="182">
        <f t="shared" si="370"/>
        <v>2034</v>
      </c>
      <c r="U135" s="182">
        <f t="shared" si="370"/>
        <v>2035</v>
      </c>
      <c r="V135" s="183">
        <f t="shared" si="370"/>
        <v>2036</v>
      </c>
      <c r="W135" s="183">
        <f t="shared" si="370"/>
        <v>2037</v>
      </c>
      <c r="X135" s="183">
        <f t="shared" si="370"/>
        <v>2038</v>
      </c>
      <c r="Y135" s="183">
        <f t="shared" si="370"/>
        <v>2039</v>
      </c>
      <c r="Z135" s="183">
        <f t="shared" si="370"/>
        <v>2040</v>
      </c>
      <c r="AA135" s="183">
        <f t="shared" si="370"/>
        <v>2041</v>
      </c>
      <c r="AB135" s="183">
        <f t="shared" si="370"/>
        <v>2042</v>
      </c>
      <c r="AC135" s="183">
        <f t="shared" si="370"/>
        <v>2043</v>
      </c>
      <c r="AD135" s="183">
        <f t="shared" si="370"/>
        <v>2044</v>
      </c>
      <c r="AE135" s="183">
        <f t="shared" si="370"/>
        <v>2045</v>
      </c>
      <c r="AF135" s="183">
        <f t="shared" si="370"/>
        <v>2046</v>
      </c>
      <c r="AG135" s="183">
        <f t="shared" si="370"/>
        <v>2047</v>
      </c>
      <c r="AH135" s="183">
        <f>AG135+1</f>
        <v>2048</v>
      </c>
      <c r="AI135" s="183">
        <f>AH135+1</f>
        <v>2049</v>
      </c>
      <c r="AJ135" s="183">
        <f>AI135+1</f>
        <v>2050</v>
      </c>
      <c r="AM135" s="119"/>
      <c r="AO135" s="139"/>
      <c r="AP135" s="118"/>
      <c r="AQ135" s="139"/>
      <c r="AR135" s="118"/>
      <c r="AS135" s="139"/>
    </row>
    <row r="136" spans="1:253" s="184" customFormat="1" x14ac:dyDescent="0.2">
      <c r="A136" s="154" t="s">
        <v>127</v>
      </c>
      <c r="B136" s="646">
        <f>'gadu šķirošana'!C17*'gadu šķirošana'!C$71</f>
        <v>0</v>
      </c>
      <c r="C136" s="647">
        <f>'gadu šķirošana'!D17</f>
        <v>0</v>
      </c>
      <c r="D136" s="647">
        <f>'gadu šķirošana'!E17</f>
        <v>0</v>
      </c>
      <c r="E136" s="647">
        <f>'gadu šķirošana'!F17</f>
        <v>0</v>
      </c>
      <c r="F136" s="647">
        <f>'gadu šķirošana'!G17</f>
        <v>0</v>
      </c>
      <c r="G136" s="647">
        <f>'gadu šķirošana'!H17</f>
        <v>0</v>
      </c>
      <c r="H136" s="647">
        <f>'gadu šķirošana'!I17</f>
        <v>0</v>
      </c>
      <c r="I136" s="647">
        <f>'gadu šķirošana'!J17</f>
        <v>0</v>
      </c>
      <c r="J136" s="647">
        <f>'gadu šķirošana'!K17</f>
        <v>0</v>
      </c>
      <c r="K136" s="647">
        <f>'gadu šķirošana'!L17</f>
        <v>0</v>
      </c>
      <c r="L136" s="647">
        <f>'gadu šķirošana'!M17</f>
        <v>0</v>
      </c>
      <c r="M136" s="647">
        <f>'gadu šķirošana'!N17</f>
        <v>0</v>
      </c>
      <c r="N136" s="647">
        <f>'gadu šķirošana'!O17</f>
        <v>0</v>
      </c>
      <c r="O136" s="647">
        <f>'gadu šķirošana'!P17</f>
        <v>0</v>
      </c>
      <c r="P136" s="647">
        <f>'gadu šķirošana'!Q17</f>
        <v>0</v>
      </c>
      <c r="Q136" s="647">
        <f>'gadu šķirošana'!R17</f>
        <v>0</v>
      </c>
      <c r="R136" s="647">
        <f>'gadu šķirošana'!S17</f>
        <v>0</v>
      </c>
      <c r="S136" s="647">
        <f>'gadu šķirošana'!T17</f>
        <v>0</v>
      </c>
      <c r="T136" s="647">
        <f>'gadu šķirošana'!U17</f>
        <v>0</v>
      </c>
      <c r="U136" s="647">
        <f>'gadu šķirošana'!V17</f>
        <v>0</v>
      </c>
      <c r="V136" s="647">
        <f>'gadu šķirošana'!W17</f>
        <v>0</v>
      </c>
      <c r="W136" s="647">
        <f>'gadu šķirošana'!X17</f>
        <v>0</v>
      </c>
      <c r="X136" s="647">
        <f>'gadu šķirošana'!Y17</f>
        <v>0</v>
      </c>
      <c r="Y136" s="647">
        <f>'gadu šķirošana'!Z17</f>
        <v>0</v>
      </c>
      <c r="Z136" s="647">
        <f>'gadu šķirošana'!AA17</f>
        <v>0</v>
      </c>
      <c r="AA136" s="647">
        <f>'gadu šķirošana'!AB17</f>
        <v>0</v>
      </c>
      <c r="AB136" s="647">
        <f>'gadu šķirošana'!AC17</f>
        <v>0</v>
      </c>
      <c r="AC136" s="647">
        <f>'gadu šķirošana'!AD17</f>
        <v>0</v>
      </c>
      <c r="AD136" s="647">
        <f>'gadu šķirošana'!AE17</f>
        <v>0</v>
      </c>
      <c r="AE136" s="647">
        <f>'gadu šķirošana'!AF17</f>
        <v>0</v>
      </c>
      <c r="AF136" s="647">
        <f>'gadu šķirošana'!AG17</f>
        <v>0</v>
      </c>
      <c r="AG136" s="647">
        <f>'gadu šķirošana'!AH17</f>
        <v>0</v>
      </c>
      <c r="AH136" s="647">
        <f>'gadu šķirošana'!AI17</f>
        <v>0</v>
      </c>
      <c r="AI136" s="647">
        <f>'gadu šķirošana'!AJ17</f>
        <v>0</v>
      </c>
      <c r="AJ136" s="647">
        <f>'gadu šķirošana'!AK17</f>
        <v>0</v>
      </c>
      <c r="AK136" s="185"/>
      <c r="AM136" s="119"/>
      <c r="AO136" s="139"/>
      <c r="AP136" s="118"/>
      <c r="AQ136" s="139"/>
      <c r="AR136" s="118"/>
      <c r="AS136" s="139"/>
    </row>
    <row r="137" spans="1:253" s="184" customFormat="1" x14ac:dyDescent="0.2">
      <c r="A137" s="154" t="s">
        <v>128</v>
      </c>
      <c r="B137" s="646">
        <f>'gadu šķirošana'!C18*'gadu šķirošana'!C$71</f>
        <v>0</v>
      </c>
      <c r="C137" s="647">
        <f>'gadu šķirošana'!D18</f>
        <v>0</v>
      </c>
      <c r="D137" s="647">
        <f>'gadu šķirošana'!E18</f>
        <v>0</v>
      </c>
      <c r="E137" s="647">
        <f>'gadu šķirošana'!F18</f>
        <v>0</v>
      </c>
      <c r="F137" s="647">
        <f>'gadu šķirošana'!G18</f>
        <v>0</v>
      </c>
      <c r="G137" s="647">
        <f>'gadu šķirošana'!H18</f>
        <v>0</v>
      </c>
      <c r="H137" s="647">
        <f>'gadu šķirošana'!I18</f>
        <v>0</v>
      </c>
      <c r="I137" s="647">
        <f>'gadu šķirošana'!J18</f>
        <v>0</v>
      </c>
      <c r="J137" s="647">
        <f>'gadu šķirošana'!K18</f>
        <v>0</v>
      </c>
      <c r="K137" s="647">
        <f>'gadu šķirošana'!L18</f>
        <v>0</v>
      </c>
      <c r="L137" s="647">
        <f>'gadu šķirošana'!M18</f>
        <v>0</v>
      </c>
      <c r="M137" s="647">
        <f>'gadu šķirošana'!N18</f>
        <v>0</v>
      </c>
      <c r="N137" s="647">
        <f>'gadu šķirošana'!O18</f>
        <v>0</v>
      </c>
      <c r="O137" s="647">
        <f>'gadu šķirošana'!P18</f>
        <v>0</v>
      </c>
      <c r="P137" s="647">
        <f>'gadu šķirošana'!Q18</f>
        <v>0</v>
      </c>
      <c r="Q137" s="647">
        <f>'gadu šķirošana'!R18</f>
        <v>0</v>
      </c>
      <c r="R137" s="647">
        <f>'gadu šķirošana'!S18</f>
        <v>0</v>
      </c>
      <c r="S137" s="647">
        <f>'gadu šķirošana'!T18</f>
        <v>0</v>
      </c>
      <c r="T137" s="647">
        <f>'gadu šķirošana'!U18</f>
        <v>0</v>
      </c>
      <c r="U137" s="647">
        <f>'gadu šķirošana'!V18</f>
        <v>0</v>
      </c>
      <c r="V137" s="647">
        <f>'gadu šķirošana'!W18</f>
        <v>0</v>
      </c>
      <c r="W137" s="647">
        <f>'gadu šķirošana'!X18</f>
        <v>0</v>
      </c>
      <c r="X137" s="647">
        <f>'gadu šķirošana'!Y18</f>
        <v>0</v>
      </c>
      <c r="Y137" s="647">
        <f>'gadu šķirošana'!Z18</f>
        <v>0</v>
      </c>
      <c r="Z137" s="647">
        <f>'gadu šķirošana'!AA18</f>
        <v>0</v>
      </c>
      <c r="AA137" s="647">
        <f>'gadu šķirošana'!AB18</f>
        <v>0</v>
      </c>
      <c r="AB137" s="647">
        <f>'gadu šķirošana'!AC18</f>
        <v>0</v>
      </c>
      <c r="AC137" s="647">
        <f>'gadu šķirošana'!AD18</f>
        <v>0</v>
      </c>
      <c r="AD137" s="647">
        <f>'gadu šķirošana'!AE18</f>
        <v>0</v>
      </c>
      <c r="AE137" s="647">
        <f>'gadu šķirošana'!AF18</f>
        <v>0</v>
      </c>
      <c r="AF137" s="647">
        <f>'gadu šķirošana'!AG18</f>
        <v>0</v>
      </c>
      <c r="AG137" s="647">
        <f>'gadu šķirošana'!AH18</f>
        <v>0</v>
      </c>
      <c r="AH137" s="647">
        <f>'gadu šķirošana'!AI18</f>
        <v>0</v>
      </c>
      <c r="AI137" s="647">
        <f>'gadu šķirošana'!AJ18</f>
        <v>0</v>
      </c>
      <c r="AJ137" s="647">
        <f>'gadu šķirošana'!AK18</f>
        <v>0</v>
      </c>
      <c r="AK137" s="185"/>
      <c r="AM137" s="119"/>
      <c r="AO137" s="139"/>
      <c r="AP137" s="118"/>
      <c r="AQ137" s="139"/>
      <c r="AR137" s="118"/>
      <c r="AS137" s="139"/>
    </row>
    <row r="138" spans="1:253" s="184" customFormat="1" x14ac:dyDescent="0.2">
      <c r="A138" s="186" t="s">
        <v>129</v>
      </c>
      <c r="B138" s="648">
        <f t="shared" ref="B138:AG138" si="371">B136+B137</f>
        <v>0</v>
      </c>
      <c r="C138" s="649">
        <f t="shared" si="371"/>
        <v>0</v>
      </c>
      <c r="D138" s="649">
        <f t="shared" si="371"/>
        <v>0</v>
      </c>
      <c r="E138" s="649">
        <f t="shared" si="371"/>
        <v>0</v>
      </c>
      <c r="F138" s="649">
        <f t="shared" si="371"/>
        <v>0</v>
      </c>
      <c r="G138" s="649">
        <f t="shared" si="371"/>
        <v>0</v>
      </c>
      <c r="H138" s="649">
        <f t="shared" si="371"/>
        <v>0</v>
      </c>
      <c r="I138" s="649">
        <f t="shared" si="371"/>
        <v>0</v>
      </c>
      <c r="J138" s="649">
        <f t="shared" si="371"/>
        <v>0</v>
      </c>
      <c r="K138" s="649">
        <f t="shared" si="371"/>
        <v>0</v>
      </c>
      <c r="L138" s="649">
        <f t="shared" si="371"/>
        <v>0</v>
      </c>
      <c r="M138" s="649">
        <f t="shared" si="371"/>
        <v>0</v>
      </c>
      <c r="N138" s="649">
        <f t="shared" si="371"/>
        <v>0</v>
      </c>
      <c r="O138" s="649">
        <f t="shared" si="371"/>
        <v>0</v>
      </c>
      <c r="P138" s="649">
        <f t="shared" si="371"/>
        <v>0</v>
      </c>
      <c r="Q138" s="649">
        <f t="shared" si="371"/>
        <v>0</v>
      </c>
      <c r="R138" s="649">
        <f t="shared" si="371"/>
        <v>0</v>
      </c>
      <c r="S138" s="649">
        <f t="shared" si="371"/>
        <v>0</v>
      </c>
      <c r="T138" s="649">
        <f t="shared" si="371"/>
        <v>0</v>
      </c>
      <c r="U138" s="649">
        <f t="shared" si="371"/>
        <v>0</v>
      </c>
      <c r="V138" s="649">
        <f t="shared" si="371"/>
        <v>0</v>
      </c>
      <c r="W138" s="649">
        <f t="shared" si="371"/>
        <v>0</v>
      </c>
      <c r="X138" s="649">
        <f t="shared" si="371"/>
        <v>0</v>
      </c>
      <c r="Y138" s="649">
        <f t="shared" si="371"/>
        <v>0</v>
      </c>
      <c r="Z138" s="649">
        <f t="shared" si="371"/>
        <v>0</v>
      </c>
      <c r="AA138" s="649">
        <f t="shared" si="371"/>
        <v>0</v>
      </c>
      <c r="AB138" s="649">
        <f t="shared" si="371"/>
        <v>0</v>
      </c>
      <c r="AC138" s="649">
        <f t="shared" si="371"/>
        <v>0</v>
      </c>
      <c r="AD138" s="649">
        <f t="shared" si="371"/>
        <v>0</v>
      </c>
      <c r="AE138" s="649">
        <f t="shared" si="371"/>
        <v>0</v>
      </c>
      <c r="AF138" s="649">
        <f t="shared" si="371"/>
        <v>0</v>
      </c>
      <c r="AG138" s="649">
        <f t="shared" si="371"/>
        <v>0</v>
      </c>
      <c r="AH138" s="649">
        <f>AH136+AH137</f>
        <v>0</v>
      </c>
      <c r="AI138" s="649">
        <f>AI136+AI137</f>
        <v>0</v>
      </c>
      <c r="AJ138" s="649">
        <f>AJ136+AJ137</f>
        <v>0</v>
      </c>
      <c r="AK138" s="185"/>
      <c r="AM138" s="119"/>
      <c r="AO138" s="139"/>
      <c r="AP138" s="118"/>
      <c r="AQ138" s="139"/>
      <c r="AR138" s="118"/>
      <c r="AS138" s="139"/>
    </row>
    <row r="139" spans="1:253" s="184" customFormat="1" x14ac:dyDescent="0.2">
      <c r="A139" s="154" t="s">
        <v>130</v>
      </c>
      <c r="B139" s="646">
        <f>SUM('gadu šķirošana'!C19:C21)*'gadu šķirošana'!C71</f>
        <v>0</v>
      </c>
      <c r="C139" s="647">
        <f>SUM('gadu šķirošana'!D19:D21)</f>
        <v>0</v>
      </c>
      <c r="D139" s="647">
        <f>SUM('gadu šķirošana'!E19:E21)</f>
        <v>0</v>
      </c>
      <c r="E139" s="647">
        <f>SUM('gadu šķirošana'!F19:F21)</f>
        <v>0</v>
      </c>
      <c r="F139" s="647">
        <f>SUM('gadu šķirošana'!G19:G21)</f>
        <v>0</v>
      </c>
      <c r="G139" s="647">
        <f>SUM('gadu šķirošana'!H19:H21)</f>
        <v>0</v>
      </c>
      <c r="H139" s="647">
        <f>SUM('gadu šķirošana'!I19:I21)</f>
        <v>0</v>
      </c>
      <c r="I139" s="647">
        <f>SUM('gadu šķirošana'!J19:J21)</f>
        <v>0</v>
      </c>
      <c r="J139" s="647">
        <f>SUM('gadu šķirošana'!K19:K21)</f>
        <v>0</v>
      </c>
      <c r="K139" s="647">
        <f>SUM('gadu šķirošana'!L19:L21)</f>
        <v>0</v>
      </c>
      <c r="L139" s="647">
        <f>SUM('gadu šķirošana'!M19:M21)</f>
        <v>0</v>
      </c>
      <c r="M139" s="647">
        <f>SUM('gadu šķirošana'!N19:N21)</f>
        <v>0</v>
      </c>
      <c r="N139" s="647">
        <f>SUM('gadu šķirošana'!O19:O21)</f>
        <v>0</v>
      </c>
      <c r="O139" s="647">
        <f>SUM('gadu šķirošana'!P19:P21)</f>
        <v>0</v>
      </c>
      <c r="P139" s="647">
        <f>SUM('gadu šķirošana'!Q19:Q21)</f>
        <v>0</v>
      </c>
      <c r="Q139" s="647">
        <f>SUM('gadu šķirošana'!R19:R21)</f>
        <v>0</v>
      </c>
      <c r="R139" s="647">
        <f>SUM('gadu šķirošana'!S19:S21)</f>
        <v>0</v>
      </c>
      <c r="S139" s="647">
        <f>SUM('gadu šķirošana'!T19:T21)</f>
        <v>0</v>
      </c>
      <c r="T139" s="647">
        <f>SUM('gadu šķirošana'!U19:U21)</f>
        <v>0</v>
      </c>
      <c r="U139" s="647">
        <f>SUM('gadu šķirošana'!V19:V21)</f>
        <v>0</v>
      </c>
      <c r="V139" s="647">
        <f>SUM('gadu šķirošana'!W19:W21)</f>
        <v>0</v>
      </c>
      <c r="W139" s="647">
        <f>SUM('gadu šķirošana'!X19:X21)</f>
        <v>0</v>
      </c>
      <c r="X139" s="647">
        <f>SUM('gadu šķirošana'!Y19:Y21)</f>
        <v>0</v>
      </c>
      <c r="Y139" s="647">
        <f>SUM('gadu šķirošana'!Z19:Z21)</f>
        <v>0</v>
      </c>
      <c r="Z139" s="647">
        <f>SUM('gadu šķirošana'!AA19:AA21)</f>
        <v>0</v>
      </c>
      <c r="AA139" s="647">
        <f>SUM('gadu šķirošana'!AB19:AB21)</f>
        <v>0</v>
      </c>
      <c r="AB139" s="647">
        <f>SUM('gadu šķirošana'!AC19:AC21)</f>
        <v>0</v>
      </c>
      <c r="AC139" s="647">
        <f>SUM('gadu šķirošana'!AD19:AD21)</f>
        <v>0</v>
      </c>
      <c r="AD139" s="647">
        <f>SUM('gadu šķirošana'!AE19:AE21)</f>
        <v>0</v>
      </c>
      <c r="AE139" s="647">
        <f>SUM('gadu šķirošana'!AF19:AF21)</f>
        <v>0</v>
      </c>
      <c r="AF139" s="647">
        <f>SUM('gadu šķirošana'!AG19:AG21)</f>
        <v>0</v>
      </c>
      <c r="AG139" s="647">
        <f>SUM('gadu šķirošana'!AH19:AH21)</f>
        <v>0</v>
      </c>
      <c r="AH139" s="647">
        <f>SUM('gadu šķirošana'!AI19:AI21)</f>
        <v>0</v>
      </c>
      <c r="AI139" s="647">
        <f>SUM('gadu šķirošana'!AJ19:AJ21)</f>
        <v>0</v>
      </c>
      <c r="AJ139" s="647">
        <f>SUM('gadu šķirošana'!AK19:AK21)</f>
        <v>0</v>
      </c>
      <c r="AK139" s="185"/>
      <c r="AM139" s="119"/>
      <c r="AO139" s="139"/>
      <c r="AP139" s="118"/>
      <c r="AQ139" s="139"/>
      <c r="AR139" s="118"/>
      <c r="AS139" s="139"/>
    </row>
    <row r="140" spans="1:253" s="184" customFormat="1" x14ac:dyDescent="0.2">
      <c r="A140" s="186" t="s">
        <v>131</v>
      </c>
      <c r="B140" s="648">
        <f>B139</f>
        <v>0</v>
      </c>
      <c r="C140" s="649">
        <f>C139</f>
        <v>0</v>
      </c>
      <c r="D140" s="649">
        <f t="shared" ref="D140:AH140" si="372">D139</f>
        <v>0</v>
      </c>
      <c r="E140" s="649">
        <f t="shared" si="372"/>
        <v>0</v>
      </c>
      <c r="F140" s="649">
        <f t="shared" si="372"/>
        <v>0</v>
      </c>
      <c r="G140" s="649">
        <f t="shared" si="372"/>
        <v>0</v>
      </c>
      <c r="H140" s="649">
        <f t="shared" si="372"/>
        <v>0</v>
      </c>
      <c r="I140" s="649">
        <f t="shared" si="372"/>
        <v>0</v>
      </c>
      <c r="J140" s="649">
        <f t="shared" si="372"/>
        <v>0</v>
      </c>
      <c r="K140" s="649">
        <f t="shared" si="372"/>
        <v>0</v>
      </c>
      <c r="L140" s="649">
        <f t="shared" si="372"/>
        <v>0</v>
      </c>
      <c r="M140" s="649">
        <f t="shared" si="372"/>
        <v>0</v>
      </c>
      <c r="N140" s="649">
        <f t="shared" si="372"/>
        <v>0</v>
      </c>
      <c r="O140" s="649">
        <f t="shared" si="372"/>
        <v>0</v>
      </c>
      <c r="P140" s="649">
        <f t="shared" si="372"/>
        <v>0</v>
      </c>
      <c r="Q140" s="649">
        <f t="shared" si="372"/>
        <v>0</v>
      </c>
      <c r="R140" s="649">
        <f t="shared" si="372"/>
        <v>0</v>
      </c>
      <c r="S140" s="649">
        <f t="shared" si="372"/>
        <v>0</v>
      </c>
      <c r="T140" s="649">
        <f t="shared" si="372"/>
        <v>0</v>
      </c>
      <c r="U140" s="649">
        <f t="shared" si="372"/>
        <v>0</v>
      </c>
      <c r="V140" s="649">
        <f t="shared" si="372"/>
        <v>0</v>
      </c>
      <c r="W140" s="649">
        <f t="shared" si="372"/>
        <v>0</v>
      </c>
      <c r="X140" s="649">
        <f t="shared" si="372"/>
        <v>0</v>
      </c>
      <c r="Y140" s="649">
        <f t="shared" si="372"/>
        <v>0</v>
      </c>
      <c r="Z140" s="649">
        <f t="shared" si="372"/>
        <v>0</v>
      </c>
      <c r="AA140" s="649">
        <f t="shared" si="372"/>
        <v>0</v>
      </c>
      <c r="AB140" s="649">
        <f t="shared" si="372"/>
        <v>0</v>
      </c>
      <c r="AC140" s="649">
        <f t="shared" si="372"/>
        <v>0</v>
      </c>
      <c r="AD140" s="649">
        <f t="shared" si="372"/>
        <v>0</v>
      </c>
      <c r="AE140" s="649">
        <f t="shared" si="372"/>
        <v>0</v>
      </c>
      <c r="AF140" s="649">
        <f t="shared" si="372"/>
        <v>0</v>
      </c>
      <c r="AG140" s="649">
        <f t="shared" si="372"/>
        <v>0</v>
      </c>
      <c r="AH140" s="649">
        <f t="shared" si="372"/>
        <v>0</v>
      </c>
      <c r="AI140" s="649">
        <f>AI139</f>
        <v>0</v>
      </c>
      <c r="AJ140" s="649">
        <f>AJ139</f>
        <v>0</v>
      </c>
      <c r="AK140" s="185"/>
      <c r="AM140" s="119"/>
      <c r="AO140" s="139"/>
      <c r="AP140" s="118"/>
      <c r="AQ140" s="139"/>
      <c r="AR140" s="118"/>
      <c r="AS140" s="139"/>
    </row>
    <row r="141" spans="1:253" s="184" customFormat="1" x14ac:dyDescent="0.2">
      <c r="A141" s="186" t="s">
        <v>132</v>
      </c>
      <c r="B141" s="648">
        <f t="shared" ref="B141:AH141" si="373">B140+B138</f>
        <v>0</v>
      </c>
      <c r="C141" s="649">
        <f t="shared" si="373"/>
        <v>0</v>
      </c>
      <c r="D141" s="649">
        <f t="shared" si="373"/>
        <v>0</v>
      </c>
      <c r="E141" s="649">
        <f t="shared" si="373"/>
        <v>0</v>
      </c>
      <c r="F141" s="649">
        <f t="shared" si="373"/>
        <v>0</v>
      </c>
      <c r="G141" s="649">
        <f t="shared" si="373"/>
        <v>0</v>
      </c>
      <c r="H141" s="649">
        <f t="shared" si="373"/>
        <v>0</v>
      </c>
      <c r="I141" s="649">
        <f t="shared" si="373"/>
        <v>0</v>
      </c>
      <c r="J141" s="649">
        <f t="shared" si="373"/>
        <v>0</v>
      </c>
      <c r="K141" s="649">
        <f t="shared" si="373"/>
        <v>0</v>
      </c>
      <c r="L141" s="649">
        <f t="shared" si="373"/>
        <v>0</v>
      </c>
      <c r="M141" s="649">
        <f t="shared" si="373"/>
        <v>0</v>
      </c>
      <c r="N141" s="649">
        <f t="shared" si="373"/>
        <v>0</v>
      </c>
      <c r="O141" s="649">
        <f t="shared" si="373"/>
        <v>0</v>
      </c>
      <c r="P141" s="649">
        <f t="shared" si="373"/>
        <v>0</v>
      </c>
      <c r="Q141" s="649">
        <f t="shared" si="373"/>
        <v>0</v>
      </c>
      <c r="R141" s="649">
        <f t="shared" si="373"/>
        <v>0</v>
      </c>
      <c r="S141" s="649">
        <f t="shared" si="373"/>
        <v>0</v>
      </c>
      <c r="T141" s="649">
        <f t="shared" si="373"/>
        <v>0</v>
      </c>
      <c r="U141" s="649">
        <f t="shared" si="373"/>
        <v>0</v>
      </c>
      <c r="V141" s="649">
        <f t="shared" si="373"/>
        <v>0</v>
      </c>
      <c r="W141" s="649">
        <f t="shared" si="373"/>
        <v>0</v>
      </c>
      <c r="X141" s="649">
        <f t="shared" si="373"/>
        <v>0</v>
      </c>
      <c r="Y141" s="649">
        <f t="shared" si="373"/>
        <v>0</v>
      </c>
      <c r="Z141" s="649">
        <f t="shared" si="373"/>
        <v>0</v>
      </c>
      <c r="AA141" s="649">
        <f t="shared" si="373"/>
        <v>0</v>
      </c>
      <c r="AB141" s="649">
        <f t="shared" si="373"/>
        <v>0</v>
      </c>
      <c r="AC141" s="649">
        <f t="shared" si="373"/>
        <v>0</v>
      </c>
      <c r="AD141" s="649">
        <f t="shared" si="373"/>
        <v>0</v>
      </c>
      <c r="AE141" s="649">
        <f t="shared" si="373"/>
        <v>0</v>
      </c>
      <c r="AF141" s="649">
        <f t="shared" si="373"/>
        <v>0</v>
      </c>
      <c r="AG141" s="649">
        <f t="shared" si="373"/>
        <v>0</v>
      </c>
      <c r="AH141" s="649">
        <f t="shared" si="373"/>
        <v>0</v>
      </c>
      <c r="AI141" s="649">
        <f>AI140+AI138</f>
        <v>0</v>
      </c>
      <c r="AJ141" s="649">
        <f>AJ140+AJ138</f>
        <v>0</v>
      </c>
      <c r="AK141" s="185"/>
      <c r="AM141" s="119"/>
      <c r="AO141" s="139"/>
      <c r="AP141" s="118"/>
      <c r="AQ141" s="139"/>
      <c r="AR141" s="118"/>
      <c r="AS141" s="139"/>
    </row>
    <row r="142" spans="1:253" s="184" customFormat="1" x14ac:dyDescent="0.2">
      <c r="A142" s="179"/>
      <c r="B142" s="650"/>
      <c r="C142" s="651"/>
      <c r="D142" s="651"/>
      <c r="E142" s="651"/>
      <c r="F142" s="651"/>
      <c r="G142" s="651"/>
      <c r="H142" s="651"/>
      <c r="I142" s="651"/>
      <c r="J142" s="651"/>
      <c r="K142" s="652"/>
      <c r="L142" s="651"/>
      <c r="M142" s="651"/>
      <c r="N142" s="653"/>
      <c r="O142" s="651"/>
      <c r="P142" s="651"/>
      <c r="Q142" s="651"/>
      <c r="R142" s="651"/>
      <c r="S142" s="651"/>
      <c r="T142" s="651"/>
      <c r="U142" s="654"/>
      <c r="V142" s="654"/>
      <c r="W142" s="651"/>
      <c r="X142" s="651"/>
      <c r="Y142" s="651"/>
      <c r="Z142" s="655"/>
      <c r="AA142" s="655"/>
      <c r="AB142" s="655"/>
      <c r="AC142" s="655"/>
      <c r="AD142" s="655"/>
      <c r="AE142" s="655"/>
      <c r="AF142" s="655"/>
      <c r="AG142" s="655"/>
      <c r="AH142" s="655"/>
      <c r="AI142" s="655"/>
      <c r="AJ142" s="655"/>
      <c r="AK142" s="185"/>
      <c r="AM142" s="119"/>
      <c r="AO142" s="139"/>
      <c r="AP142" s="118"/>
      <c r="AQ142" s="139"/>
      <c r="AR142" s="118"/>
      <c r="AS142" s="139"/>
    </row>
    <row r="143" spans="1:253" s="184" customFormat="1" x14ac:dyDescent="0.2">
      <c r="A143" s="181" t="s">
        <v>133</v>
      </c>
      <c r="B143" s="656"/>
      <c r="C143" s="657"/>
      <c r="D143" s="657"/>
      <c r="E143" s="657"/>
      <c r="F143" s="657"/>
      <c r="G143" s="657"/>
      <c r="H143" s="657"/>
      <c r="I143" s="657"/>
      <c r="J143" s="657"/>
      <c r="K143" s="657"/>
      <c r="L143" s="657"/>
      <c r="M143" s="657"/>
      <c r="N143" s="657"/>
      <c r="O143" s="657"/>
      <c r="P143" s="657"/>
      <c r="Q143" s="657"/>
      <c r="R143" s="657"/>
      <c r="S143" s="657"/>
      <c r="T143" s="657"/>
      <c r="U143" s="657"/>
      <c r="V143" s="657"/>
      <c r="W143" s="657"/>
      <c r="X143" s="657"/>
      <c r="Y143" s="657"/>
      <c r="Z143" s="658"/>
      <c r="AA143" s="658"/>
      <c r="AB143" s="658"/>
      <c r="AC143" s="658"/>
      <c r="AD143" s="658"/>
      <c r="AE143" s="658"/>
      <c r="AF143" s="658"/>
      <c r="AG143" s="658"/>
      <c r="AH143" s="658"/>
      <c r="AI143" s="658"/>
      <c r="AJ143" s="658"/>
      <c r="AK143" s="185"/>
      <c r="AM143" s="119"/>
      <c r="AO143" s="139"/>
      <c r="AP143" s="118"/>
      <c r="AQ143" s="139"/>
      <c r="AR143" s="118"/>
      <c r="AS143" s="139"/>
    </row>
    <row r="144" spans="1:253" s="184" customFormat="1" x14ac:dyDescent="0.2">
      <c r="A144" s="154" t="s">
        <v>127</v>
      </c>
      <c r="B144" s="646">
        <f>'gadu šķirošana'!C24*'gadu šķirošana'!C$71</f>
        <v>0</v>
      </c>
      <c r="C144" s="647">
        <f>'gadu šķirošana'!D24</f>
        <v>0</v>
      </c>
      <c r="D144" s="647">
        <f>'gadu šķirošana'!E24</f>
        <v>0</v>
      </c>
      <c r="E144" s="647">
        <f>'gadu šķirošana'!F24</f>
        <v>0</v>
      </c>
      <c r="F144" s="647">
        <f>'gadu šķirošana'!G24</f>
        <v>0</v>
      </c>
      <c r="G144" s="647">
        <f>'gadu šķirošana'!H24</f>
        <v>0</v>
      </c>
      <c r="H144" s="647">
        <f>'gadu šķirošana'!I24</f>
        <v>0</v>
      </c>
      <c r="I144" s="647">
        <f>'gadu šķirošana'!J24</f>
        <v>0</v>
      </c>
      <c r="J144" s="647">
        <f>'gadu šķirošana'!K24</f>
        <v>0</v>
      </c>
      <c r="K144" s="647">
        <f>'gadu šķirošana'!L24</f>
        <v>0</v>
      </c>
      <c r="L144" s="647">
        <f>'gadu šķirošana'!M24</f>
        <v>0</v>
      </c>
      <c r="M144" s="647">
        <f>'gadu šķirošana'!N24</f>
        <v>0</v>
      </c>
      <c r="N144" s="647">
        <f>'gadu šķirošana'!O24</f>
        <v>0</v>
      </c>
      <c r="O144" s="647">
        <f>'gadu šķirošana'!P24</f>
        <v>0</v>
      </c>
      <c r="P144" s="647">
        <f>'gadu šķirošana'!Q24</f>
        <v>0</v>
      </c>
      <c r="Q144" s="647">
        <f>'gadu šķirošana'!R24</f>
        <v>0</v>
      </c>
      <c r="R144" s="647">
        <f>'gadu šķirošana'!S24</f>
        <v>0</v>
      </c>
      <c r="S144" s="647">
        <f>'gadu šķirošana'!T24</f>
        <v>0</v>
      </c>
      <c r="T144" s="647">
        <f>'gadu šķirošana'!U24</f>
        <v>0</v>
      </c>
      <c r="U144" s="647">
        <f>'gadu šķirošana'!V24</f>
        <v>0</v>
      </c>
      <c r="V144" s="647">
        <f>'gadu šķirošana'!W24</f>
        <v>0</v>
      </c>
      <c r="W144" s="647">
        <f>'gadu šķirošana'!X24</f>
        <v>0</v>
      </c>
      <c r="X144" s="647">
        <f>'gadu šķirošana'!Y24</f>
        <v>0</v>
      </c>
      <c r="Y144" s="647">
        <f>'gadu šķirošana'!Z24</f>
        <v>0</v>
      </c>
      <c r="Z144" s="647">
        <f>'gadu šķirošana'!AA24</f>
        <v>0</v>
      </c>
      <c r="AA144" s="647">
        <f>'gadu šķirošana'!AB24</f>
        <v>0</v>
      </c>
      <c r="AB144" s="647">
        <f>'gadu šķirošana'!AC24</f>
        <v>0</v>
      </c>
      <c r="AC144" s="647">
        <f>'gadu šķirošana'!AD24</f>
        <v>0</v>
      </c>
      <c r="AD144" s="647">
        <f>'gadu šķirošana'!AE24</f>
        <v>0</v>
      </c>
      <c r="AE144" s="647">
        <f>'gadu šķirošana'!AF24</f>
        <v>0</v>
      </c>
      <c r="AF144" s="647">
        <f>'gadu šķirošana'!AG24</f>
        <v>0</v>
      </c>
      <c r="AG144" s="647">
        <f>'gadu šķirošana'!AH24</f>
        <v>0</v>
      </c>
      <c r="AH144" s="647">
        <f>'gadu šķirošana'!AI24</f>
        <v>0</v>
      </c>
      <c r="AI144" s="647">
        <f>'gadu šķirošana'!AJ24</f>
        <v>0</v>
      </c>
      <c r="AJ144" s="647">
        <f>'gadu šķirošana'!AK24</f>
        <v>0</v>
      </c>
      <c r="AK144" s="185"/>
      <c r="AM144" s="119"/>
      <c r="AO144" s="139"/>
      <c r="AP144" s="118"/>
      <c r="AQ144" s="139"/>
      <c r="AR144" s="118"/>
      <c r="AS144" s="139"/>
    </row>
    <row r="145" spans="1:45" s="184" customFormat="1" x14ac:dyDescent="0.2">
      <c r="A145" s="154" t="s">
        <v>128</v>
      </c>
      <c r="B145" s="646">
        <f>'gadu šķirošana'!C25*'gadu šķirošana'!C$71</f>
        <v>0</v>
      </c>
      <c r="C145" s="647">
        <f>'gadu šķirošana'!D25</f>
        <v>0</v>
      </c>
      <c r="D145" s="647">
        <f>'gadu šķirošana'!E25</f>
        <v>0</v>
      </c>
      <c r="E145" s="647">
        <f>'gadu šķirošana'!F25</f>
        <v>0</v>
      </c>
      <c r="F145" s="647">
        <f>'gadu šķirošana'!G25</f>
        <v>0</v>
      </c>
      <c r="G145" s="647">
        <f>'gadu šķirošana'!H25</f>
        <v>0</v>
      </c>
      <c r="H145" s="647">
        <f>'gadu šķirošana'!I25</f>
        <v>0</v>
      </c>
      <c r="I145" s="647">
        <f>'gadu šķirošana'!J25</f>
        <v>0</v>
      </c>
      <c r="J145" s="647">
        <f>'gadu šķirošana'!K25</f>
        <v>0</v>
      </c>
      <c r="K145" s="647">
        <f>'gadu šķirošana'!L25</f>
        <v>0</v>
      </c>
      <c r="L145" s="647">
        <f>'gadu šķirošana'!M25</f>
        <v>0</v>
      </c>
      <c r="M145" s="647">
        <f>'gadu šķirošana'!N25</f>
        <v>0</v>
      </c>
      <c r="N145" s="647">
        <f>'gadu šķirošana'!O25</f>
        <v>0</v>
      </c>
      <c r="O145" s="647">
        <f>'gadu šķirošana'!P25</f>
        <v>0</v>
      </c>
      <c r="P145" s="647">
        <f>'gadu šķirošana'!Q25</f>
        <v>0</v>
      </c>
      <c r="Q145" s="647">
        <f>'gadu šķirošana'!R25</f>
        <v>0</v>
      </c>
      <c r="R145" s="647">
        <f>'gadu šķirošana'!S25</f>
        <v>0</v>
      </c>
      <c r="S145" s="647">
        <f>'gadu šķirošana'!T25</f>
        <v>0</v>
      </c>
      <c r="T145" s="647">
        <f>'gadu šķirošana'!U25</f>
        <v>0</v>
      </c>
      <c r="U145" s="647">
        <f>'gadu šķirošana'!V25</f>
        <v>0</v>
      </c>
      <c r="V145" s="647">
        <f>'gadu šķirošana'!W25</f>
        <v>0</v>
      </c>
      <c r="W145" s="647">
        <f>'gadu šķirošana'!X25</f>
        <v>0</v>
      </c>
      <c r="X145" s="647">
        <f>'gadu šķirošana'!Y25</f>
        <v>0</v>
      </c>
      <c r="Y145" s="647">
        <f>'gadu šķirošana'!Z25</f>
        <v>0</v>
      </c>
      <c r="Z145" s="647">
        <f>'gadu šķirošana'!AA25</f>
        <v>0</v>
      </c>
      <c r="AA145" s="647">
        <f>'gadu šķirošana'!AB25</f>
        <v>0</v>
      </c>
      <c r="AB145" s="647">
        <f>'gadu šķirošana'!AC25</f>
        <v>0</v>
      </c>
      <c r="AC145" s="647">
        <f>'gadu šķirošana'!AD25</f>
        <v>0</v>
      </c>
      <c r="AD145" s="647">
        <f>'gadu šķirošana'!AE25</f>
        <v>0</v>
      </c>
      <c r="AE145" s="647">
        <f>'gadu šķirošana'!AF25</f>
        <v>0</v>
      </c>
      <c r="AF145" s="647">
        <f>'gadu šķirošana'!AG25</f>
        <v>0</v>
      </c>
      <c r="AG145" s="647">
        <f>'gadu šķirošana'!AH25</f>
        <v>0</v>
      </c>
      <c r="AH145" s="647">
        <f>'gadu šķirošana'!AI25</f>
        <v>0</v>
      </c>
      <c r="AI145" s="647">
        <f>'gadu šķirošana'!AJ25</f>
        <v>0</v>
      </c>
      <c r="AJ145" s="647">
        <f>'gadu šķirošana'!AK25</f>
        <v>0</v>
      </c>
      <c r="AK145" s="185"/>
      <c r="AM145" s="119"/>
      <c r="AO145" s="139"/>
      <c r="AP145" s="118"/>
      <c r="AQ145" s="139"/>
      <c r="AR145" s="118"/>
      <c r="AS145" s="139"/>
    </row>
    <row r="146" spans="1:45" s="184" customFormat="1" x14ac:dyDescent="0.2">
      <c r="A146" s="186" t="s">
        <v>129</v>
      </c>
      <c r="B146" s="648">
        <f t="shared" ref="B146:AG146" si="374">SUM(B144:B145)</f>
        <v>0</v>
      </c>
      <c r="C146" s="649">
        <f t="shared" si="374"/>
        <v>0</v>
      </c>
      <c r="D146" s="649">
        <f t="shared" si="374"/>
        <v>0</v>
      </c>
      <c r="E146" s="649">
        <f t="shared" si="374"/>
        <v>0</v>
      </c>
      <c r="F146" s="649">
        <f t="shared" si="374"/>
        <v>0</v>
      </c>
      <c r="G146" s="649">
        <f t="shared" si="374"/>
        <v>0</v>
      </c>
      <c r="H146" s="649">
        <f t="shared" si="374"/>
        <v>0</v>
      </c>
      <c r="I146" s="649">
        <f t="shared" si="374"/>
        <v>0</v>
      </c>
      <c r="J146" s="649">
        <f t="shared" si="374"/>
        <v>0</v>
      </c>
      <c r="K146" s="649">
        <f t="shared" si="374"/>
        <v>0</v>
      </c>
      <c r="L146" s="649">
        <f t="shared" si="374"/>
        <v>0</v>
      </c>
      <c r="M146" s="649">
        <f t="shared" si="374"/>
        <v>0</v>
      </c>
      <c r="N146" s="649">
        <f t="shared" si="374"/>
        <v>0</v>
      </c>
      <c r="O146" s="649">
        <f t="shared" si="374"/>
        <v>0</v>
      </c>
      <c r="P146" s="649">
        <f t="shared" si="374"/>
        <v>0</v>
      </c>
      <c r="Q146" s="649">
        <f t="shared" si="374"/>
        <v>0</v>
      </c>
      <c r="R146" s="649">
        <f t="shared" si="374"/>
        <v>0</v>
      </c>
      <c r="S146" s="649">
        <f t="shared" si="374"/>
        <v>0</v>
      </c>
      <c r="T146" s="649">
        <f t="shared" si="374"/>
        <v>0</v>
      </c>
      <c r="U146" s="649">
        <f t="shared" si="374"/>
        <v>0</v>
      </c>
      <c r="V146" s="649">
        <f t="shared" si="374"/>
        <v>0</v>
      </c>
      <c r="W146" s="649">
        <f t="shared" si="374"/>
        <v>0</v>
      </c>
      <c r="X146" s="649">
        <f t="shared" si="374"/>
        <v>0</v>
      </c>
      <c r="Y146" s="649">
        <f t="shared" si="374"/>
        <v>0</v>
      </c>
      <c r="Z146" s="649">
        <f t="shared" si="374"/>
        <v>0</v>
      </c>
      <c r="AA146" s="649">
        <f t="shared" si="374"/>
        <v>0</v>
      </c>
      <c r="AB146" s="649">
        <f t="shared" si="374"/>
        <v>0</v>
      </c>
      <c r="AC146" s="649">
        <f t="shared" si="374"/>
        <v>0</v>
      </c>
      <c r="AD146" s="649">
        <f t="shared" si="374"/>
        <v>0</v>
      </c>
      <c r="AE146" s="649">
        <f t="shared" si="374"/>
        <v>0</v>
      </c>
      <c r="AF146" s="649">
        <f t="shared" si="374"/>
        <v>0</v>
      </c>
      <c r="AG146" s="649">
        <f t="shared" si="374"/>
        <v>0</v>
      </c>
      <c r="AH146" s="649">
        <f>SUM(AH144:AH145)</f>
        <v>0</v>
      </c>
      <c r="AI146" s="649">
        <f>SUM(AI144:AI145)</f>
        <v>0</v>
      </c>
      <c r="AJ146" s="649">
        <f>SUM(AJ144:AJ145)</f>
        <v>0</v>
      </c>
      <c r="AK146" s="185"/>
      <c r="AM146" s="119"/>
      <c r="AO146" s="139"/>
      <c r="AP146" s="118"/>
      <c r="AQ146" s="139"/>
      <c r="AR146" s="118"/>
      <c r="AS146" s="139"/>
    </row>
    <row r="147" spans="1:45" s="184" customFormat="1" x14ac:dyDescent="0.2">
      <c r="A147" s="154" t="s">
        <v>130</v>
      </c>
      <c r="B147" s="646">
        <f>SUM('gadu šķirošana'!C26:C28)*'gadu šķirošana'!C71</f>
        <v>0</v>
      </c>
      <c r="C147" s="647">
        <f>SUM('gadu šķirošana'!D26:D28)</f>
        <v>0</v>
      </c>
      <c r="D147" s="647">
        <f>SUM('gadu šķirošana'!E26:E28)</f>
        <v>0</v>
      </c>
      <c r="E147" s="647">
        <f>SUM('gadu šķirošana'!F26:F28)</f>
        <v>0</v>
      </c>
      <c r="F147" s="647">
        <f>SUM('gadu šķirošana'!G26:G28)</f>
        <v>0</v>
      </c>
      <c r="G147" s="647">
        <f>SUM('gadu šķirošana'!H26:H28)</f>
        <v>0</v>
      </c>
      <c r="H147" s="647">
        <f>SUM('gadu šķirošana'!I26:I28)</f>
        <v>0</v>
      </c>
      <c r="I147" s="647">
        <f>SUM('gadu šķirošana'!J26:J28)</f>
        <v>0</v>
      </c>
      <c r="J147" s="647">
        <f>SUM('gadu šķirošana'!K26:K28)</f>
        <v>0</v>
      </c>
      <c r="K147" s="647">
        <f>SUM('gadu šķirošana'!L26:L28)</f>
        <v>0</v>
      </c>
      <c r="L147" s="647">
        <f>SUM('gadu šķirošana'!M26:M28)</f>
        <v>0</v>
      </c>
      <c r="M147" s="647">
        <f>SUM('gadu šķirošana'!N26:N28)</f>
        <v>0</v>
      </c>
      <c r="N147" s="647">
        <f>SUM('gadu šķirošana'!O26:O28)</f>
        <v>0</v>
      </c>
      <c r="O147" s="647">
        <f>SUM('gadu šķirošana'!P26:P28)</f>
        <v>0</v>
      </c>
      <c r="P147" s="647">
        <f>SUM('gadu šķirošana'!Q26:Q28)</f>
        <v>0</v>
      </c>
      <c r="Q147" s="647">
        <f>SUM('gadu šķirošana'!R26:R28)</f>
        <v>0</v>
      </c>
      <c r="R147" s="647">
        <f>SUM('gadu šķirošana'!S26:S28)</f>
        <v>0</v>
      </c>
      <c r="S147" s="647">
        <f>SUM('gadu šķirošana'!T26:T28)</f>
        <v>0</v>
      </c>
      <c r="T147" s="647">
        <f>SUM('gadu šķirošana'!U26:U28)</f>
        <v>0</v>
      </c>
      <c r="U147" s="647">
        <f>SUM('gadu šķirošana'!V26:V28)</f>
        <v>0</v>
      </c>
      <c r="V147" s="647">
        <f>SUM('gadu šķirošana'!W26:W28)</f>
        <v>0</v>
      </c>
      <c r="W147" s="647">
        <f>SUM('gadu šķirošana'!X26:X28)</f>
        <v>0</v>
      </c>
      <c r="X147" s="647">
        <f>SUM('gadu šķirošana'!Y26:Y28)</f>
        <v>0</v>
      </c>
      <c r="Y147" s="647">
        <f>SUM('gadu šķirošana'!Z26:Z28)</f>
        <v>0</v>
      </c>
      <c r="Z147" s="647">
        <f>SUM('gadu šķirošana'!AA26:AA28)</f>
        <v>0</v>
      </c>
      <c r="AA147" s="647">
        <f>SUM('gadu šķirošana'!AB26:AB28)</f>
        <v>0</v>
      </c>
      <c r="AB147" s="647">
        <f>SUM('gadu šķirošana'!AC26:AC28)</f>
        <v>0</v>
      </c>
      <c r="AC147" s="647">
        <f>SUM('gadu šķirošana'!AD26:AD28)</f>
        <v>0</v>
      </c>
      <c r="AD147" s="647">
        <f>SUM('gadu šķirošana'!AE26:AE28)</f>
        <v>0</v>
      </c>
      <c r="AE147" s="647">
        <f>SUM('gadu šķirošana'!AF26:AF28)</f>
        <v>0</v>
      </c>
      <c r="AF147" s="647">
        <f>SUM('gadu šķirošana'!AG26:AG28)</f>
        <v>0</v>
      </c>
      <c r="AG147" s="647">
        <f>SUM('gadu šķirošana'!AH26:AH28)</f>
        <v>0</v>
      </c>
      <c r="AH147" s="647">
        <f>SUM('gadu šķirošana'!AI26:AI28)</f>
        <v>0</v>
      </c>
      <c r="AI147" s="647">
        <f>SUM('gadu šķirošana'!AJ26:AJ28)</f>
        <v>0</v>
      </c>
      <c r="AJ147" s="647">
        <f>SUM('gadu šķirošana'!AK26:AK28)</f>
        <v>0</v>
      </c>
      <c r="AK147" s="185"/>
      <c r="AM147" s="119"/>
      <c r="AO147" s="139"/>
      <c r="AP147" s="118"/>
      <c r="AQ147" s="139"/>
      <c r="AR147" s="118"/>
      <c r="AS147" s="139"/>
    </row>
    <row r="148" spans="1:45" s="184" customFormat="1" x14ac:dyDescent="0.2">
      <c r="A148" s="186" t="s">
        <v>131</v>
      </c>
      <c r="B148" s="648">
        <f t="shared" ref="B148:AH148" si="375">SUM(B147:B147)</f>
        <v>0</v>
      </c>
      <c r="C148" s="659">
        <f t="shared" si="375"/>
        <v>0</v>
      </c>
      <c r="D148" s="659">
        <f t="shared" si="375"/>
        <v>0</v>
      </c>
      <c r="E148" s="659">
        <f t="shared" si="375"/>
        <v>0</v>
      </c>
      <c r="F148" s="659">
        <f t="shared" si="375"/>
        <v>0</v>
      </c>
      <c r="G148" s="648">
        <f t="shared" si="375"/>
        <v>0</v>
      </c>
      <c r="H148" s="648">
        <f t="shared" si="375"/>
        <v>0</v>
      </c>
      <c r="I148" s="648">
        <f t="shared" si="375"/>
        <v>0</v>
      </c>
      <c r="J148" s="648">
        <f t="shared" si="375"/>
        <v>0</v>
      </c>
      <c r="K148" s="648">
        <f t="shared" si="375"/>
        <v>0</v>
      </c>
      <c r="L148" s="648">
        <f t="shared" si="375"/>
        <v>0</v>
      </c>
      <c r="M148" s="648">
        <f t="shared" si="375"/>
        <v>0</v>
      </c>
      <c r="N148" s="648">
        <f t="shared" si="375"/>
        <v>0</v>
      </c>
      <c r="O148" s="648">
        <f t="shared" si="375"/>
        <v>0</v>
      </c>
      <c r="P148" s="648">
        <f t="shared" si="375"/>
        <v>0</v>
      </c>
      <c r="Q148" s="648">
        <f t="shared" si="375"/>
        <v>0</v>
      </c>
      <c r="R148" s="648">
        <f t="shared" si="375"/>
        <v>0</v>
      </c>
      <c r="S148" s="648">
        <f t="shared" si="375"/>
        <v>0</v>
      </c>
      <c r="T148" s="648">
        <f t="shared" si="375"/>
        <v>0</v>
      </c>
      <c r="U148" s="648">
        <f t="shared" si="375"/>
        <v>0</v>
      </c>
      <c r="V148" s="648">
        <f t="shared" si="375"/>
        <v>0</v>
      </c>
      <c r="W148" s="648">
        <f t="shared" si="375"/>
        <v>0</v>
      </c>
      <c r="X148" s="648">
        <f t="shared" si="375"/>
        <v>0</v>
      </c>
      <c r="Y148" s="648">
        <f t="shared" si="375"/>
        <v>0</v>
      </c>
      <c r="Z148" s="648">
        <f t="shared" si="375"/>
        <v>0</v>
      </c>
      <c r="AA148" s="648">
        <f t="shared" si="375"/>
        <v>0</v>
      </c>
      <c r="AB148" s="648">
        <f t="shared" si="375"/>
        <v>0</v>
      </c>
      <c r="AC148" s="648">
        <f t="shared" si="375"/>
        <v>0</v>
      </c>
      <c r="AD148" s="648">
        <f t="shared" si="375"/>
        <v>0</v>
      </c>
      <c r="AE148" s="648">
        <f t="shared" si="375"/>
        <v>0</v>
      </c>
      <c r="AF148" s="648">
        <f t="shared" si="375"/>
        <v>0</v>
      </c>
      <c r="AG148" s="648">
        <f t="shared" si="375"/>
        <v>0</v>
      </c>
      <c r="AH148" s="648">
        <f t="shared" si="375"/>
        <v>0</v>
      </c>
      <c r="AI148" s="648">
        <f>SUM(AI147:AI147)</f>
        <v>0</v>
      </c>
      <c r="AJ148" s="648">
        <f>SUM(AJ147:AJ147)</f>
        <v>0</v>
      </c>
      <c r="AM148" s="119"/>
      <c r="AO148" s="139"/>
      <c r="AP148" s="118"/>
      <c r="AQ148" s="139"/>
      <c r="AR148" s="118"/>
      <c r="AS148" s="139"/>
    </row>
    <row r="149" spans="1:45" s="184" customFormat="1" x14ac:dyDescent="0.2">
      <c r="A149" s="186" t="s">
        <v>132</v>
      </c>
      <c r="B149" s="648">
        <f t="shared" ref="B149:AH149" si="376">B146+B148</f>
        <v>0</v>
      </c>
      <c r="C149" s="659">
        <f t="shared" si="376"/>
        <v>0</v>
      </c>
      <c r="D149" s="659">
        <f t="shared" si="376"/>
        <v>0</v>
      </c>
      <c r="E149" s="659">
        <f t="shared" si="376"/>
        <v>0</v>
      </c>
      <c r="F149" s="659">
        <f t="shared" si="376"/>
        <v>0</v>
      </c>
      <c r="G149" s="648">
        <f t="shared" si="376"/>
        <v>0</v>
      </c>
      <c r="H149" s="648">
        <f t="shared" si="376"/>
        <v>0</v>
      </c>
      <c r="I149" s="648">
        <f t="shared" si="376"/>
        <v>0</v>
      </c>
      <c r="J149" s="648">
        <f t="shared" si="376"/>
        <v>0</v>
      </c>
      <c r="K149" s="648">
        <f t="shared" si="376"/>
        <v>0</v>
      </c>
      <c r="L149" s="648">
        <f t="shared" si="376"/>
        <v>0</v>
      </c>
      <c r="M149" s="648">
        <f t="shared" si="376"/>
        <v>0</v>
      </c>
      <c r="N149" s="648">
        <f t="shared" si="376"/>
        <v>0</v>
      </c>
      <c r="O149" s="648">
        <f t="shared" si="376"/>
        <v>0</v>
      </c>
      <c r="P149" s="648">
        <f t="shared" si="376"/>
        <v>0</v>
      </c>
      <c r="Q149" s="648">
        <f t="shared" si="376"/>
        <v>0</v>
      </c>
      <c r="R149" s="648">
        <f t="shared" si="376"/>
        <v>0</v>
      </c>
      <c r="S149" s="648">
        <f t="shared" si="376"/>
        <v>0</v>
      </c>
      <c r="T149" s="648">
        <f t="shared" si="376"/>
        <v>0</v>
      </c>
      <c r="U149" s="648">
        <f t="shared" si="376"/>
        <v>0</v>
      </c>
      <c r="V149" s="648">
        <f t="shared" si="376"/>
        <v>0</v>
      </c>
      <c r="W149" s="648">
        <f t="shared" si="376"/>
        <v>0</v>
      </c>
      <c r="X149" s="648">
        <f t="shared" si="376"/>
        <v>0</v>
      </c>
      <c r="Y149" s="648">
        <f t="shared" si="376"/>
        <v>0</v>
      </c>
      <c r="Z149" s="648">
        <f t="shared" si="376"/>
        <v>0</v>
      </c>
      <c r="AA149" s="648">
        <f t="shared" si="376"/>
        <v>0</v>
      </c>
      <c r="AB149" s="648">
        <f t="shared" si="376"/>
        <v>0</v>
      </c>
      <c r="AC149" s="648">
        <f t="shared" si="376"/>
        <v>0</v>
      </c>
      <c r="AD149" s="648">
        <f t="shared" si="376"/>
        <v>0</v>
      </c>
      <c r="AE149" s="648">
        <f t="shared" si="376"/>
        <v>0</v>
      </c>
      <c r="AF149" s="648">
        <f t="shared" si="376"/>
        <v>0</v>
      </c>
      <c r="AG149" s="648">
        <f t="shared" si="376"/>
        <v>0</v>
      </c>
      <c r="AH149" s="648">
        <f t="shared" si="376"/>
        <v>0</v>
      </c>
      <c r="AI149" s="648">
        <f>AI146+AI148</f>
        <v>0</v>
      </c>
      <c r="AJ149" s="648">
        <f>AJ146+AJ148</f>
        <v>0</v>
      </c>
      <c r="AM149" s="119"/>
      <c r="AO149" s="139"/>
      <c r="AP149" s="118"/>
      <c r="AQ149" s="139"/>
      <c r="AR149" s="118"/>
      <c r="AS149" s="139"/>
    </row>
    <row r="150" spans="1:45" s="184" customFormat="1" x14ac:dyDescent="0.2">
      <c r="A150" s="179"/>
      <c r="B150" s="650"/>
      <c r="C150" s="660"/>
      <c r="D150" s="660"/>
      <c r="E150" s="660"/>
      <c r="F150" s="660"/>
      <c r="G150" s="650"/>
      <c r="H150" s="650"/>
      <c r="I150" s="650"/>
      <c r="J150" s="650"/>
      <c r="K150" s="661"/>
      <c r="L150" s="650"/>
      <c r="M150" s="650"/>
      <c r="N150" s="662"/>
      <c r="O150" s="650"/>
      <c r="P150" s="650"/>
      <c r="Q150" s="650"/>
      <c r="R150" s="650"/>
      <c r="S150" s="650"/>
      <c r="T150" s="650"/>
      <c r="U150" s="663"/>
      <c r="V150" s="663"/>
      <c r="W150" s="650"/>
      <c r="X150" s="650"/>
      <c r="Y150" s="650"/>
      <c r="Z150" s="664"/>
      <c r="AA150" s="664"/>
      <c r="AB150" s="664"/>
      <c r="AC150" s="664"/>
      <c r="AD150" s="664"/>
      <c r="AE150" s="664"/>
      <c r="AF150" s="664"/>
      <c r="AG150" s="664"/>
      <c r="AH150" s="664"/>
      <c r="AI150" s="664"/>
      <c r="AJ150" s="664"/>
      <c r="AM150" s="119"/>
      <c r="AO150" s="139"/>
      <c r="AP150" s="118"/>
      <c r="AQ150" s="139"/>
      <c r="AR150" s="118"/>
      <c r="AS150" s="139"/>
    </row>
    <row r="151" spans="1:45" s="142" customFormat="1" x14ac:dyDescent="0.2">
      <c r="A151" s="181" t="s">
        <v>44</v>
      </c>
      <c r="B151" s="656"/>
      <c r="C151" s="665"/>
      <c r="D151" s="665"/>
      <c r="E151" s="665"/>
      <c r="F151" s="665"/>
      <c r="G151" s="656"/>
      <c r="H151" s="656"/>
      <c r="I151" s="656"/>
      <c r="J151" s="656"/>
      <c r="K151" s="656"/>
      <c r="L151" s="656"/>
      <c r="M151" s="656"/>
      <c r="N151" s="656"/>
      <c r="O151" s="656"/>
      <c r="P151" s="656"/>
      <c r="Q151" s="656"/>
      <c r="R151" s="656"/>
      <c r="S151" s="656"/>
      <c r="T151" s="656"/>
      <c r="U151" s="656"/>
      <c r="V151" s="656"/>
      <c r="W151" s="656"/>
      <c r="X151" s="656"/>
      <c r="Y151" s="656"/>
      <c r="Z151" s="666"/>
      <c r="AA151" s="666"/>
      <c r="AB151" s="666"/>
      <c r="AC151" s="666"/>
      <c r="AD151" s="666"/>
      <c r="AE151" s="666"/>
      <c r="AF151" s="666"/>
      <c r="AG151" s="666"/>
      <c r="AH151" s="666"/>
      <c r="AI151" s="666"/>
      <c r="AJ151" s="666"/>
      <c r="AM151" s="119"/>
      <c r="AO151" s="139"/>
      <c r="AP151" s="118"/>
      <c r="AQ151" s="139"/>
      <c r="AR151" s="118"/>
      <c r="AS151" s="139"/>
    </row>
    <row r="152" spans="1:45" s="142" customFormat="1" x14ac:dyDescent="0.2">
      <c r="A152" s="154" t="s">
        <v>127</v>
      </c>
      <c r="B152" s="667">
        <f t="shared" ref="B152:AH152" si="377">B136+B144</f>
        <v>0</v>
      </c>
      <c r="C152" s="668">
        <f t="shared" si="377"/>
        <v>0</v>
      </c>
      <c r="D152" s="668">
        <f t="shared" si="377"/>
        <v>0</v>
      </c>
      <c r="E152" s="668">
        <f t="shared" si="377"/>
        <v>0</v>
      </c>
      <c r="F152" s="668">
        <f t="shared" si="377"/>
        <v>0</v>
      </c>
      <c r="G152" s="667">
        <f t="shared" si="377"/>
        <v>0</v>
      </c>
      <c r="H152" s="667">
        <f t="shared" si="377"/>
        <v>0</v>
      </c>
      <c r="I152" s="667">
        <f t="shared" si="377"/>
        <v>0</v>
      </c>
      <c r="J152" s="667">
        <f t="shared" si="377"/>
        <v>0</v>
      </c>
      <c r="K152" s="667">
        <f t="shared" si="377"/>
        <v>0</v>
      </c>
      <c r="L152" s="667">
        <f t="shared" si="377"/>
        <v>0</v>
      </c>
      <c r="M152" s="667">
        <f t="shared" si="377"/>
        <v>0</v>
      </c>
      <c r="N152" s="667">
        <f t="shared" si="377"/>
        <v>0</v>
      </c>
      <c r="O152" s="667">
        <f t="shared" si="377"/>
        <v>0</v>
      </c>
      <c r="P152" s="667">
        <f t="shared" si="377"/>
        <v>0</v>
      </c>
      <c r="Q152" s="667">
        <f t="shared" si="377"/>
        <v>0</v>
      </c>
      <c r="R152" s="667">
        <f t="shared" si="377"/>
        <v>0</v>
      </c>
      <c r="S152" s="667">
        <f t="shared" si="377"/>
        <v>0</v>
      </c>
      <c r="T152" s="667">
        <f t="shared" si="377"/>
        <v>0</v>
      </c>
      <c r="U152" s="667">
        <f t="shared" si="377"/>
        <v>0</v>
      </c>
      <c r="V152" s="667">
        <f t="shared" si="377"/>
        <v>0</v>
      </c>
      <c r="W152" s="667">
        <f t="shared" si="377"/>
        <v>0</v>
      </c>
      <c r="X152" s="667">
        <f t="shared" si="377"/>
        <v>0</v>
      </c>
      <c r="Y152" s="667">
        <f t="shared" si="377"/>
        <v>0</v>
      </c>
      <c r="Z152" s="667">
        <f t="shared" si="377"/>
        <v>0</v>
      </c>
      <c r="AA152" s="667">
        <f t="shared" si="377"/>
        <v>0</v>
      </c>
      <c r="AB152" s="667">
        <f t="shared" si="377"/>
        <v>0</v>
      </c>
      <c r="AC152" s="667">
        <f t="shared" si="377"/>
        <v>0</v>
      </c>
      <c r="AD152" s="667">
        <f t="shared" si="377"/>
        <v>0</v>
      </c>
      <c r="AE152" s="667">
        <f t="shared" si="377"/>
        <v>0</v>
      </c>
      <c r="AF152" s="667">
        <f t="shared" si="377"/>
        <v>0</v>
      </c>
      <c r="AG152" s="667">
        <f t="shared" si="377"/>
        <v>0</v>
      </c>
      <c r="AH152" s="667">
        <f t="shared" si="377"/>
        <v>0</v>
      </c>
      <c r="AI152" s="667">
        <f>AI136+AI144</f>
        <v>0</v>
      </c>
      <c r="AJ152" s="667">
        <f>AJ136+AJ144</f>
        <v>0</v>
      </c>
      <c r="AM152" s="119"/>
      <c r="AO152" s="139"/>
      <c r="AP152" s="118"/>
      <c r="AQ152" s="139"/>
      <c r="AR152" s="118"/>
      <c r="AS152" s="139"/>
    </row>
    <row r="153" spans="1:45" s="142" customFormat="1" x14ac:dyDescent="0.2">
      <c r="A153" s="154" t="s">
        <v>128</v>
      </c>
      <c r="B153" s="667">
        <f t="shared" ref="B153:AH153" si="378">B137+B145</f>
        <v>0</v>
      </c>
      <c r="C153" s="668">
        <f t="shared" si="378"/>
        <v>0</v>
      </c>
      <c r="D153" s="668">
        <f t="shared" si="378"/>
        <v>0</v>
      </c>
      <c r="E153" s="668">
        <f t="shared" si="378"/>
        <v>0</v>
      </c>
      <c r="F153" s="668">
        <f t="shared" si="378"/>
        <v>0</v>
      </c>
      <c r="G153" s="667">
        <f t="shared" si="378"/>
        <v>0</v>
      </c>
      <c r="H153" s="667">
        <f t="shared" si="378"/>
        <v>0</v>
      </c>
      <c r="I153" s="667">
        <f t="shared" si="378"/>
        <v>0</v>
      </c>
      <c r="J153" s="667">
        <f t="shared" si="378"/>
        <v>0</v>
      </c>
      <c r="K153" s="667">
        <f t="shared" si="378"/>
        <v>0</v>
      </c>
      <c r="L153" s="667">
        <f t="shared" si="378"/>
        <v>0</v>
      </c>
      <c r="M153" s="667">
        <f t="shared" si="378"/>
        <v>0</v>
      </c>
      <c r="N153" s="667">
        <f t="shared" si="378"/>
        <v>0</v>
      </c>
      <c r="O153" s="667">
        <f t="shared" si="378"/>
        <v>0</v>
      </c>
      <c r="P153" s="667">
        <f t="shared" si="378"/>
        <v>0</v>
      </c>
      <c r="Q153" s="667">
        <f t="shared" si="378"/>
        <v>0</v>
      </c>
      <c r="R153" s="667">
        <f t="shared" si="378"/>
        <v>0</v>
      </c>
      <c r="S153" s="667">
        <f t="shared" si="378"/>
        <v>0</v>
      </c>
      <c r="T153" s="667">
        <f t="shared" si="378"/>
        <v>0</v>
      </c>
      <c r="U153" s="667">
        <f t="shared" si="378"/>
        <v>0</v>
      </c>
      <c r="V153" s="667">
        <f t="shared" si="378"/>
        <v>0</v>
      </c>
      <c r="W153" s="667">
        <f t="shared" si="378"/>
        <v>0</v>
      </c>
      <c r="X153" s="667">
        <f t="shared" si="378"/>
        <v>0</v>
      </c>
      <c r="Y153" s="667">
        <f t="shared" si="378"/>
        <v>0</v>
      </c>
      <c r="Z153" s="667">
        <f t="shared" si="378"/>
        <v>0</v>
      </c>
      <c r="AA153" s="667">
        <f t="shared" si="378"/>
        <v>0</v>
      </c>
      <c r="AB153" s="667">
        <f t="shared" si="378"/>
        <v>0</v>
      </c>
      <c r="AC153" s="667">
        <f t="shared" si="378"/>
        <v>0</v>
      </c>
      <c r="AD153" s="667">
        <f t="shared" si="378"/>
        <v>0</v>
      </c>
      <c r="AE153" s="667">
        <f t="shared" si="378"/>
        <v>0</v>
      </c>
      <c r="AF153" s="667">
        <f t="shared" si="378"/>
        <v>0</v>
      </c>
      <c r="AG153" s="667">
        <f t="shared" si="378"/>
        <v>0</v>
      </c>
      <c r="AH153" s="667">
        <f t="shared" si="378"/>
        <v>0</v>
      </c>
      <c r="AI153" s="667">
        <f>AI137+AI145</f>
        <v>0</v>
      </c>
      <c r="AJ153" s="667">
        <f>AJ137+AJ145</f>
        <v>0</v>
      </c>
      <c r="AM153" s="119"/>
      <c r="AO153" s="139"/>
      <c r="AP153" s="118"/>
      <c r="AQ153" s="139"/>
      <c r="AR153" s="118"/>
      <c r="AS153" s="139"/>
    </row>
    <row r="154" spans="1:45" s="142" customFormat="1" x14ac:dyDescent="0.2">
      <c r="A154" s="186" t="s">
        <v>129</v>
      </c>
      <c r="B154" s="648">
        <f t="shared" ref="B154:AG154" si="379">SUM(B152:B153)</f>
        <v>0</v>
      </c>
      <c r="C154" s="659">
        <f t="shared" si="379"/>
        <v>0</v>
      </c>
      <c r="D154" s="659">
        <f t="shared" si="379"/>
        <v>0</v>
      </c>
      <c r="E154" s="659">
        <f t="shared" si="379"/>
        <v>0</v>
      </c>
      <c r="F154" s="659">
        <f t="shared" si="379"/>
        <v>0</v>
      </c>
      <c r="G154" s="648">
        <f t="shared" si="379"/>
        <v>0</v>
      </c>
      <c r="H154" s="648">
        <f t="shared" si="379"/>
        <v>0</v>
      </c>
      <c r="I154" s="648">
        <f t="shared" si="379"/>
        <v>0</v>
      </c>
      <c r="J154" s="648">
        <f t="shared" si="379"/>
        <v>0</v>
      </c>
      <c r="K154" s="648">
        <f t="shared" si="379"/>
        <v>0</v>
      </c>
      <c r="L154" s="648">
        <f t="shared" si="379"/>
        <v>0</v>
      </c>
      <c r="M154" s="648">
        <f t="shared" si="379"/>
        <v>0</v>
      </c>
      <c r="N154" s="648">
        <f t="shared" si="379"/>
        <v>0</v>
      </c>
      <c r="O154" s="648">
        <f t="shared" si="379"/>
        <v>0</v>
      </c>
      <c r="P154" s="648">
        <f t="shared" si="379"/>
        <v>0</v>
      </c>
      <c r="Q154" s="648">
        <f t="shared" si="379"/>
        <v>0</v>
      </c>
      <c r="R154" s="648">
        <f t="shared" si="379"/>
        <v>0</v>
      </c>
      <c r="S154" s="648">
        <f t="shared" si="379"/>
        <v>0</v>
      </c>
      <c r="T154" s="648">
        <f t="shared" si="379"/>
        <v>0</v>
      </c>
      <c r="U154" s="648">
        <f t="shared" si="379"/>
        <v>0</v>
      </c>
      <c r="V154" s="648">
        <f t="shared" si="379"/>
        <v>0</v>
      </c>
      <c r="W154" s="648">
        <f t="shared" si="379"/>
        <v>0</v>
      </c>
      <c r="X154" s="648">
        <f t="shared" si="379"/>
        <v>0</v>
      </c>
      <c r="Y154" s="648">
        <f t="shared" si="379"/>
        <v>0</v>
      </c>
      <c r="Z154" s="648">
        <f t="shared" si="379"/>
        <v>0</v>
      </c>
      <c r="AA154" s="648">
        <f t="shared" si="379"/>
        <v>0</v>
      </c>
      <c r="AB154" s="648">
        <f t="shared" si="379"/>
        <v>0</v>
      </c>
      <c r="AC154" s="648">
        <f t="shared" si="379"/>
        <v>0</v>
      </c>
      <c r="AD154" s="648">
        <f t="shared" si="379"/>
        <v>0</v>
      </c>
      <c r="AE154" s="648">
        <f t="shared" si="379"/>
        <v>0</v>
      </c>
      <c r="AF154" s="648">
        <f t="shared" si="379"/>
        <v>0</v>
      </c>
      <c r="AG154" s="648">
        <f t="shared" si="379"/>
        <v>0</v>
      </c>
      <c r="AH154" s="648">
        <f>SUM(AH152:AH153)</f>
        <v>0</v>
      </c>
      <c r="AI154" s="648">
        <f>SUM(AI152:AI153)</f>
        <v>0</v>
      </c>
      <c r="AJ154" s="648">
        <f>SUM(AJ152:AJ153)</f>
        <v>0</v>
      </c>
      <c r="AM154" s="119"/>
      <c r="AO154" s="139"/>
      <c r="AP154" s="118"/>
      <c r="AQ154" s="139"/>
      <c r="AR154" s="118"/>
      <c r="AS154" s="139"/>
    </row>
    <row r="155" spans="1:45" s="142" customFormat="1" x14ac:dyDescent="0.2">
      <c r="A155" s="154" t="s">
        <v>130</v>
      </c>
      <c r="B155" s="667">
        <f t="shared" ref="B155:AH155" si="380">B139+B147</f>
        <v>0</v>
      </c>
      <c r="C155" s="668">
        <f t="shared" si="380"/>
        <v>0</v>
      </c>
      <c r="D155" s="668">
        <f t="shared" si="380"/>
        <v>0</v>
      </c>
      <c r="E155" s="668">
        <f t="shared" si="380"/>
        <v>0</v>
      </c>
      <c r="F155" s="668">
        <f t="shared" si="380"/>
        <v>0</v>
      </c>
      <c r="G155" s="667">
        <f t="shared" si="380"/>
        <v>0</v>
      </c>
      <c r="H155" s="667">
        <f t="shared" si="380"/>
        <v>0</v>
      </c>
      <c r="I155" s="667">
        <f t="shared" si="380"/>
        <v>0</v>
      </c>
      <c r="J155" s="667">
        <f t="shared" si="380"/>
        <v>0</v>
      </c>
      <c r="K155" s="667">
        <f t="shared" si="380"/>
        <v>0</v>
      </c>
      <c r="L155" s="667">
        <f t="shared" si="380"/>
        <v>0</v>
      </c>
      <c r="M155" s="667">
        <f t="shared" si="380"/>
        <v>0</v>
      </c>
      <c r="N155" s="667">
        <f t="shared" si="380"/>
        <v>0</v>
      </c>
      <c r="O155" s="667">
        <f t="shared" si="380"/>
        <v>0</v>
      </c>
      <c r="P155" s="667">
        <f t="shared" si="380"/>
        <v>0</v>
      </c>
      <c r="Q155" s="667">
        <f t="shared" si="380"/>
        <v>0</v>
      </c>
      <c r="R155" s="667">
        <f t="shared" si="380"/>
        <v>0</v>
      </c>
      <c r="S155" s="667">
        <f t="shared" si="380"/>
        <v>0</v>
      </c>
      <c r="T155" s="667">
        <f t="shared" si="380"/>
        <v>0</v>
      </c>
      <c r="U155" s="667">
        <f t="shared" si="380"/>
        <v>0</v>
      </c>
      <c r="V155" s="667">
        <f t="shared" si="380"/>
        <v>0</v>
      </c>
      <c r="W155" s="667">
        <f t="shared" si="380"/>
        <v>0</v>
      </c>
      <c r="X155" s="667">
        <f t="shared" si="380"/>
        <v>0</v>
      </c>
      <c r="Y155" s="667">
        <f t="shared" si="380"/>
        <v>0</v>
      </c>
      <c r="Z155" s="667">
        <f t="shared" si="380"/>
        <v>0</v>
      </c>
      <c r="AA155" s="667">
        <f t="shared" si="380"/>
        <v>0</v>
      </c>
      <c r="AB155" s="667">
        <f t="shared" si="380"/>
        <v>0</v>
      </c>
      <c r="AC155" s="667">
        <f t="shared" si="380"/>
        <v>0</v>
      </c>
      <c r="AD155" s="667">
        <f t="shared" si="380"/>
        <v>0</v>
      </c>
      <c r="AE155" s="667">
        <f t="shared" si="380"/>
        <v>0</v>
      </c>
      <c r="AF155" s="667">
        <f t="shared" si="380"/>
        <v>0</v>
      </c>
      <c r="AG155" s="667">
        <f t="shared" si="380"/>
        <v>0</v>
      </c>
      <c r="AH155" s="667">
        <f t="shared" si="380"/>
        <v>0</v>
      </c>
      <c r="AI155" s="667">
        <f>AI139+AI147</f>
        <v>0</v>
      </c>
      <c r="AJ155" s="667">
        <f>AJ139+AJ147</f>
        <v>0</v>
      </c>
      <c r="AM155" s="119"/>
      <c r="AO155" s="139"/>
      <c r="AP155" s="118"/>
      <c r="AQ155" s="139"/>
      <c r="AR155" s="118"/>
      <c r="AS155" s="139"/>
    </row>
    <row r="156" spans="1:45" s="142" customFormat="1" x14ac:dyDescent="0.2">
      <c r="A156" s="186" t="s">
        <v>131</v>
      </c>
      <c r="B156" s="648">
        <f t="shared" ref="B156:AH156" si="381">SUM(B155:B155)</f>
        <v>0</v>
      </c>
      <c r="C156" s="659">
        <f t="shared" si="381"/>
        <v>0</v>
      </c>
      <c r="D156" s="659">
        <f t="shared" si="381"/>
        <v>0</v>
      </c>
      <c r="E156" s="659">
        <f t="shared" si="381"/>
        <v>0</v>
      </c>
      <c r="F156" s="659">
        <f t="shared" si="381"/>
        <v>0</v>
      </c>
      <c r="G156" s="648">
        <f t="shared" si="381"/>
        <v>0</v>
      </c>
      <c r="H156" s="648">
        <f t="shared" si="381"/>
        <v>0</v>
      </c>
      <c r="I156" s="648">
        <f t="shared" si="381"/>
        <v>0</v>
      </c>
      <c r="J156" s="648">
        <f t="shared" si="381"/>
        <v>0</v>
      </c>
      <c r="K156" s="648">
        <f t="shared" si="381"/>
        <v>0</v>
      </c>
      <c r="L156" s="648">
        <f t="shared" si="381"/>
        <v>0</v>
      </c>
      <c r="M156" s="648">
        <f t="shared" si="381"/>
        <v>0</v>
      </c>
      <c r="N156" s="648">
        <f t="shared" si="381"/>
        <v>0</v>
      </c>
      <c r="O156" s="648">
        <f t="shared" si="381"/>
        <v>0</v>
      </c>
      <c r="P156" s="648">
        <f t="shared" si="381"/>
        <v>0</v>
      </c>
      <c r="Q156" s="648">
        <f t="shared" si="381"/>
        <v>0</v>
      </c>
      <c r="R156" s="648">
        <f t="shared" si="381"/>
        <v>0</v>
      </c>
      <c r="S156" s="648">
        <f t="shared" si="381"/>
        <v>0</v>
      </c>
      <c r="T156" s="648">
        <f t="shared" si="381"/>
        <v>0</v>
      </c>
      <c r="U156" s="648">
        <f t="shared" si="381"/>
        <v>0</v>
      </c>
      <c r="V156" s="648">
        <f t="shared" si="381"/>
        <v>0</v>
      </c>
      <c r="W156" s="648">
        <f t="shared" si="381"/>
        <v>0</v>
      </c>
      <c r="X156" s="648">
        <f t="shared" si="381"/>
        <v>0</v>
      </c>
      <c r="Y156" s="648">
        <f t="shared" si="381"/>
        <v>0</v>
      </c>
      <c r="Z156" s="648">
        <f t="shared" si="381"/>
        <v>0</v>
      </c>
      <c r="AA156" s="648">
        <f t="shared" si="381"/>
        <v>0</v>
      </c>
      <c r="AB156" s="648">
        <f t="shared" si="381"/>
        <v>0</v>
      </c>
      <c r="AC156" s="648">
        <f t="shared" si="381"/>
        <v>0</v>
      </c>
      <c r="AD156" s="648">
        <f t="shared" si="381"/>
        <v>0</v>
      </c>
      <c r="AE156" s="648">
        <f t="shared" si="381"/>
        <v>0</v>
      </c>
      <c r="AF156" s="648">
        <f t="shared" si="381"/>
        <v>0</v>
      </c>
      <c r="AG156" s="648">
        <f t="shared" si="381"/>
        <v>0</v>
      </c>
      <c r="AH156" s="648">
        <f t="shared" si="381"/>
        <v>0</v>
      </c>
      <c r="AI156" s="648">
        <f>SUM(AI155:AI155)</f>
        <v>0</v>
      </c>
      <c r="AJ156" s="648">
        <f>SUM(AJ155:AJ155)</f>
        <v>0</v>
      </c>
      <c r="AM156" s="119"/>
      <c r="AO156" s="139"/>
      <c r="AP156" s="118"/>
      <c r="AQ156" s="139"/>
      <c r="AR156" s="118"/>
      <c r="AS156" s="139"/>
    </row>
    <row r="157" spans="1:45" s="142" customFormat="1" x14ac:dyDescent="0.2">
      <c r="A157" s="186" t="s">
        <v>132</v>
      </c>
      <c r="B157" s="648">
        <f t="shared" ref="B157:AH157" si="382">B154+B156</f>
        <v>0</v>
      </c>
      <c r="C157" s="659">
        <f t="shared" si="382"/>
        <v>0</v>
      </c>
      <c r="D157" s="659">
        <f t="shared" si="382"/>
        <v>0</v>
      </c>
      <c r="E157" s="659">
        <f t="shared" si="382"/>
        <v>0</v>
      </c>
      <c r="F157" s="659">
        <f t="shared" si="382"/>
        <v>0</v>
      </c>
      <c r="G157" s="648">
        <f t="shared" si="382"/>
        <v>0</v>
      </c>
      <c r="H157" s="648">
        <f t="shared" si="382"/>
        <v>0</v>
      </c>
      <c r="I157" s="648">
        <f t="shared" si="382"/>
        <v>0</v>
      </c>
      <c r="J157" s="648">
        <f t="shared" si="382"/>
        <v>0</v>
      </c>
      <c r="K157" s="648">
        <f t="shared" si="382"/>
        <v>0</v>
      </c>
      <c r="L157" s="648">
        <f t="shared" si="382"/>
        <v>0</v>
      </c>
      <c r="M157" s="648">
        <f t="shared" si="382"/>
        <v>0</v>
      </c>
      <c r="N157" s="648">
        <f t="shared" si="382"/>
        <v>0</v>
      </c>
      <c r="O157" s="648">
        <f t="shared" si="382"/>
        <v>0</v>
      </c>
      <c r="P157" s="648">
        <f t="shared" si="382"/>
        <v>0</v>
      </c>
      <c r="Q157" s="648">
        <f t="shared" si="382"/>
        <v>0</v>
      </c>
      <c r="R157" s="648">
        <f t="shared" si="382"/>
        <v>0</v>
      </c>
      <c r="S157" s="648">
        <f t="shared" si="382"/>
        <v>0</v>
      </c>
      <c r="T157" s="648">
        <f t="shared" si="382"/>
        <v>0</v>
      </c>
      <c r="U157" s="648">
        <f t="shared" si="382"/>
        <v>0</v>
      </c>
      <c r="V157" s="648">
        <f t="shared" si="382"/>
        <v>0</v>
      </c>
      <c r="W157" s="648">
        <f t="shared" si="382"/>
        <v>0</v>
      </c>
      <c r="X157" s="648">
        <f t="shared" si="382"/>
        <v>0</v>
      </c>
      <c r="Y157" s="648">
        <f t="shared" si="382"/>
        <v>0</v>
      </c>
      <c r="Z157" s="648">
        <f t="shared" si="382"/>
        <v>0</v>
      </c>
      <c r="AA157" s="648">
        <f t="shared" si="382"/>
        <v>0</v>
      </c>
      <c r="AB157" s="648">
        <f t="shared" si="382"/>
        <v>0</v>
      </c>
      <c r="AC157" s="648">
        <f t="shared" si="382"/>
        <v>0</v>
      </c>
      <c r="AD157" s="648">
        <f t="shared" si="382"/>
        <v>0</v>
      </c>
      <c r="AE157" s="648">
        <f t="shared" si="382"/>
        <v>0</v>
      </c>
      <c r="AF157" s="648">
        <f t="shared" si="382"/>
        <v>0</v>
      </c>
      <c r="AG157" s="648">
        <f t="shared" si="382"/>
        <v>0</v>
      </c>
      <c r="AH157" s="648">
        <f t="shared" si="382"/>
        <v>0</v>
      </c>
      <c r="AI157" s="648">
        <f>AI154+AI156</f>
        <v>0</v>
      </c>
      <c r="AJ157" s="648">
        <f>AJ154+AJ156</f>
        <v>0</v>
      </c>
      <c r="AM157" s="119"/>
      <c r="AO157" s="139"/>
      <c r="AP157" s="118"/>
      <c r="AQ157" s="139"/>
      <c r="AR157" s="118"/>
      <c r="AS157" s="139"/>
    </row>
    <row r="158" spans="1:45" s="142" customFormat="1" x14ac:dyDescent="0.2">
      <c r="A158" s="71"/>
      <c r="B158" s="656"/>
      <c r="C158" s="656"/>
      <c r="D158" s="656"/>
      <c r="E158" s="656"/>
      <c r="F158" s="656"/>
      <c r="G158" s="656"/>
      <c r="H158" s="656"/>
      <c r="I158" s="656"/>
      <c r="J158" s="656"/>
      <c r="K158" s="656"/>
      <c r="L158" s="656"/>
      <c r="M158" s="656"/>
      <c r="N158" s="656"/>
      <c r="O158" s="656"/>
      <c r="P158" s="656"/>
      <c r="Q158" s="656"/>
      <c r="R158" s="656"/>
      <c r="S158" s="656"/>
      <c r="T158" s="656"/>
      <c r="U158" s="656"/>
      <c r="V158" s="656"/>
      <c r="W158" s="656"/>
      <c r="X158" s="656"/>
      <c r="Y158" s="656"/>
      <c r="Z158" s="656"/>
      <c r="AA158" s="656"/>
      <c r="AB158" s="656"/>
      <c r="AC158" s="656"/>
      <c r="AD158" s="656"/>
      <c r="AE158" s="656"/>
      <c r="AF158" s="656"/>
      <c r="AG158" s="656"/>
      <c r="AH158" s="656"/>
      <c r="AI158" s="656"/>
      <c r="AJ158" s="656"/>
      <c r="AM158" s="119"/>
      <c r="AO158" s="139"/>
      <c r="AP158" s="118"/>
      <c r="AQ158" s="139"/>
      <c r="AR158" s="118"/>
      <c r="AS158" s="139"/>
    </row>
    <row r="159" spans="1:45" s="190" customFormat="1" ht="15.75" x14ac:dyDescent="0.2">
      <c r="A159" s="120" t="s">
        <v>288</v>
      </c>
      <c r="B159" s="188"/>
      <c r="C159" s="189"/>
      <c r="D159" s="189"/>
      <c r="E159" s="189"/>
      <c r="F159" s="31"/>
      <c r="G159" s="189"/>
      <c r="H159" s="189"/>
      <c r="I159" s="189"/>
      <c r="J159" s="189"/>
      <c r="K159" s="189"/>
      <c r="L159" s="189"/>
      <c r="M159" s="189"/>
      <c r="N159" s="189"/>
      <c r="O159" s="189"/>
      <c r="P159" s="189"/>
      <c r="Q159" s="189"/>
      <c r="R159" s="189"/>
      <c r="S159" s="189"/>
      <c r="T159" s="189"/>
      <c r="U159" s="189"/>
      <c r="V159" s="189"/>
      <c r="W159" s="189"/>
      <c r="X159" s="189"/>
      <c r="Y159" s="189"/>
      <c r="Z159" s="189"/>
      <c r="AA159" s="189"/>
      <c r="AB159" s="189"/>
      <c r="AC159" s="189"/>
      <c r="AD159" s="189"/>
      <c r="AE159" s="189"/>
      <c r="AF159" s="189"/>
      <c r="AG159" s="189"/>
      <c r="AH159" s="189"/>
      <c r="AI159" s="189"/>
      <c r="AJ159" s="189"/>
      <c r="AM159" s="119"/>
      <c r="AO159" s="139"/>
      <c r="AP159" s="118"/>
      <c r="AQ159" s="139"/>
      <c r="AR159" s="118"/>
      <c r="AS159" s="139"/>
    </row>
    <row r="160" spans="1:45" s="190" customFormat="1" x14ac:dyDescent="0.2">
      <c r="A160" s="191"/>
      <c r="B160" s="192"/>
      <c r="C160" s="192"/>
      <c r="D160" s="192"/>
      <c r="E160" s="192"/>
      <c r="F160" s="155"/>
      <c r="G160" s="192"/>
      <c r="H160" s="192"/>
      <c r="I160" s="192"/>
      <c r="J160" s="192"/>
      <c r="K160" s="192"/>
      <c r="L160" s="192"/>
      <c r="M160" s="192" t="s">
        <v>16</v>
      </c>
      <c r="N160" s="192"/>
      <c r="O160" s="192"/>
      <c r="P160" s="192"/>
      <c r="Q160" s="192"/>
      <c r="R160" s="192"/>
      <c r="S160" s="192"/>
      <c r="T160" s="192"/>
      <c r="U160" s="147"/>
      <c r="V160" s="147"/>
      <c r="W160" s="147"/>
      <c r="X160" s="147"/>
      <c r="Y160" s="147"/>
      <c r="Z160" s="147"/>
      <c r="AA160" s="147"/>
      <c r="AB160" s="147"/>
      <c r="AC160" s="147"/>
      <c r="AD160" s="147"/>
      <c r="AE160" s="147"/>
      <c r="AF160" s="147"/>
      <c r="AG160" s="147"/>
      <c r="AH160" s="147"/>
      <c r="AI160" s="147"/>
      <c r="AJ160" s="147"/>
      <c r="AM160" s="119"/>
      <c r="AO160" s="139"/>
      <c r="AP160" s="118"/>
      <c r="AQ160" s="139"/>
      <c r="AR160" s="118"/>
      <c r="AS160" s="139"/>
    </row>
    <row r="161" spans="1:253" s="190" customFormat="1" x14ac:dyDescent="0.2">
      <c r="A161" s="72"/>
      <c r="B161" s="193">
        <f>Aprekini!B5</f>
        <v>2016</v>
      </c>
      <c r="C161" s="193">
        <f t="shared" ref="C161:AG161" si="383">B161+1</f>
        <v>2017</v>
      </c>
      <c r="D161" s="193">
        <f t="shared" si="383"/>
        <v>2018</v>
      </c>
      <c r="E161" s="193">
        <f t="shared" si="383"/>
        <v>2019</v>
      </c>
      <c r="F161" s="182">
        <f t="shared" si="383"/>
        <v>2020</v>
      </c>
      <c r="G161" s="193">
        <f t="shared" si="383"/>
        <v>2021</v>
      </c>
      <c r="H161" s="193">
        <f t="shared" si="383"/>
        <v>2022</v>
      </c>
      <c r="I161" s="193">
        <f t="shared" si="383"/>
        <v>2023</v>
      </c>
      <c r="J161" s="193">
        <f t="shared" si="383"/>
        <v>2024</v>
      </c>
      <c r="K161" s="193">
        <f t="shared" si="383"/>
        <v>2025</v>
      </c>
      <c r="L161" s="193">
        <f t="shared" si="383"/>
        <v>2026</v>
      </c>
      <c r="M161" s="193">
        <f t="shared" si="383"/>
        <v>2027</v>
      </c>
      <c r="N161" s="193">
        <f t="shared" si="383"/>
        <v>2028</v>
      </c>
      <c r="O161" s="193">
        <f t="shared" si="383"/>
        <v>2029</v>
      </c>
      <c r="P161" s="193">
        <f t="shared" si="383"/>
        <v>2030</v>
      </c>
      <c r="Q161" s="193">
        <f t="shared" si="383"/>
        <v>2031</v>
      </c>
      <c r="R161" s="193">
        <f t="shared" si="383"/>
        <v>2032</v>
      </c>
      <c r="S161" s="193">
        <f t="shared" si="383"/>
        <v>2033</v>
      </c>
      <c r="T161" s="193">
        <f t="shared" si="383"/>
        <v>2034</v>
      </c>
      <c r="U161" s="193">
        <f t="shared" si="383"/>
        <v>2035</v>
      </c>
      <c r="V161" s="193">
        <f t="shared" si="383"/>
        <v>2036</v>
      </c>
      <c r="W161" s="193">
        <f t="shared" si="383"/>
        <v>2037</v>
      </c>
      <c r="X161" s="193">
        <f t="shared" si="383"/>
        <v>2038</v>
      </c>
      <c r="Y161" s="193">
        <f t="shared" si="383"/>
        <v>2039</v>
      </c>
      <c r="Z161" s="193">
        <f t="shared" si="383"/>
        <v>2040</v>
      </c>
      <c r="AA161" s="193">
        <f t="shared" si="383"/>
        <v>2041</v>
      </c>
      <c r="AB161" s="193">
        <f t="shared" si="383"/>
        <v>2042</v>
      </c>
      <c r="AC161" s="193">
        <f t="shared" si="383"/>
        <v>2043</v>
      </c>
      <c r="AD161" s="193">
        <f t="shared" si="383"/>
        <v>2044</v>
      </c>
      <c r="AE161" s="193">
        <f t="shared" si="383"/>
        <v>2045</v>
      </c>
      <c r="AF161" s="193">
        <f t="shared" si="383"/>
        <v>2046</v>
      </c>
      <c r="AG161" s="193">
        <f t="shared" si="383"/>
        <v>2047</v>
      </c>
      <c r="AH161" s="193">
        <f>AG161+1</f>
        <v>2048</v>
      </c>
      <c r="AI161" s="193">
        <f>AH161+1</f>
        <v>2049</v>
      </c>
      <c r="AJ161" s="193">
        <f>AI161+1</f>
        <v>2050</v>
      </c>
      <c r="AM161" s="119"/>
      <c r="AO161" s="139"/>
      <c r="AP161" s="118"/>
      <c r="AQ161" s="139"/>
      <c r="AR161" s="118"/>
      <c r="AS161" s="139"/>
    </row>
    <row r="162" spans="1:253" s="190" customFormat="1" x14ac:dyDescent="0.2">
      <c r="A162" s="194" t="s">
        <v>404</v>
      </c>
      <c r="B162" s="639" t="e">
        <f>B106-B163-B164-B167</f>
        <v>#DIV/0!</v>
      </c>
      <c r="C162" s="639" t="e">
        <f t="shared" ref="C162:AH162" si="384">C106-C163-C164-C167</f>
        <v>#DIV/0!</v>
      </c>
      <c r="D162" s="639" t="e">
        <f t="shared" si="384"/>
        <v>#DIV/0!</v>
      </c>
      <c r="E162" s="639" t="e">
        <f t="shared" si="384"/>
        <v>#DIV/0!</v>
      </c>
      <c r="F162" s="639" t="e">
        <f t="shared" si="384"/>
        <v>#DIV/0!</v>
      </c>
      <c r="G162" s="639" t="e">
        <f t="shared" si="384"/>
        <v>#DIV/0!</v>
      </c>
      <c r="H162" s="639" t="e">
        <f t="shared" si="384"/>
        <v>#DIV/0!</v>
      </c>
      <c r="I162" s="639" t="e">
        <f t="shared" si="384"/>
        <v>#DIV/0!</v>
      </c>
      <c r="J162" s="639" t="e">
        <f t="shared" si="384"/>
        <v>#DIV/0!</v>
      </c>
      <c r="K162" s="639" t="e">
        <f t="shared" si="384"/>
        <v>#DIV/0!</v>
      </c>
      <c r="L162" s="639" t="e">
        <f t="shared" si="384"/>
        <v>#DIV/0!</v>
      </c>
      <c r="M162" s="639" t="e">
        <f t="shared" si="384"/>
        <v>#DIV/0!</v>
      </c>
      <c r="N162" s="639" t="e">
        <f t="shared" si="384"/>
        <v>#DIV/0!</v>
      </c>
      <c r="O162" s="639" t="e">
        <f t="shared" si="384"/>
        <v>#DIV/0!</v>
      </c>
      <c r="P162" s="639" t="e">
        <f t="shared" si="384"/>
        <v>#DIV/0!</v>
      </c>
      <c r="Q162" s="639" t="e">
        <f t="shared" si="384"/>
        <v>#DIV/0!</v>
      </c>
      <c r="R162" s="639" t="e">
        <f t="shared" si="384"/>
        <v>#DIV/0!</v>
      </c>
      <c r="S162" s="639" t="e">
        <f t="shared" si="384"/>
        <v>#DIV/0!</v>
      </c>
      <c r="T162" s="639" t="e">
        <f t="shared" si="384"/>
        <v>#DIV/0!</v>
      </c>
      <c r="U162" s="639" t="e">
        <f t="shared" si="384"/>
        <v>#DIV/0!</v>
      </c>
      <c r="V162" s="639" t="e">
        <f t="shared" si="384"/>
        <v>#DIV/0!</v>
      </c>
      <c r="W162" s="639" t="e">
        <f t="shared" si="384"/>
        <v>#DIV/0!</v>
      </c>
      <c r="X162" s="639" t="e">
        <f t="shared" si="384"/>
        <v>#DIV/0!</v>
      </c>
      <c r="Y162" s="639" t="e">
        <f t="shared" si="384"/>
        <v>#DIV/0!</v>
      </c>
      <c r="Z162" s="639" t="e">
        <f t="shared" si="384"/>
        <v>#DIV/0!</v>
      </c>
      <c r="AA162" s="639" t="e">
        <f t="shared" si="384"/>
        <v>#DIV/0!</v>
      </c>
      <c r="AB162" s="639" t="e">
        <f t="shared" si="384"/>
        <v>#DIV/0!</v>
      </c>
      <c r="AC162" s="639" t="e">
        <f t="shared" si="384"/>
        <v>#DIV/0!</v>
      </c>
      <c r="AD162" s="639" t="e">
        <f t="shared" si="384"/>
        <v>#DIV/0!</v>
      </c>
      <c r="AE162" s="639" t="e">
        <f t="shared" si="384"/>
        <v>#DIV/0!</v>
      </c>
      <c r="AF162" s="639" t="e">
        <f t="shared" si="384"/>
        <v>#DIV/0!</v>
      </c>
      <c r="AG162" s="639" t="e">
        <f t="shared" si="384"/>
        <v>#DIV/0!</v>
      </c>
      <c r="AH162" s="639" t="e">
        <f t="shared" si="384"/>
        <v>#DIV/0!</v>
      </c>
      <c r="AI162" s="639" t="e">
        <f>AI106-AI163-AI164-AI167</f>
        <v>#DIV/0!</v>
      </c>
      <c r="AJ162" s="639" t="e">
        <f>AJ106-AJ163-AJ164-AJ167</f>
        <v>#DIV/0!</v>
      </c>
      <c r="AM162" s="119"/>
      <c r="AO162" s="139"/>
      <c r="AP162" s="118"/>
      <c r="AQ162" s="139"/>
      <c r="AR162" s="118"/>
      <c r="AS162" s="139"/>
    </row>
    <row r="163" spans="1:253" s="190" customFormat="1" x14ac:dyDescent="0.2">
      <c r="A163" s="194" t="s">
        <v>405</v>
      </c>
      <c r="B163" s="668">
        <f>'gadu šķirošana'!C59</f>
        <v>0</v>
      </c>
      <c r="C163" s="668">
        <f>'gadu šķirošana'!D59</f>
        <v>0</v>
      </c>
      <c r="D163" s="668">
        <f>'gadu šķirošana'!E59</f>
        <v>0</v>
      </c>
      <c r="E163" s="668">
        <f>'gadu šķirošana'!F59</f>
        <v>0</v>
      </c>
      <c r="F163" s="668">
        <f>'gadu šķirošana'!G59</f>
        <v>0</v>
      </c>
      <c r="G163" s="668">
        <f>'gadu šķirošana'!H59</f>
        <v>0</v>
      </c>
      <c r="H163" s="668">
        <f>'gadu šķirošana'!I59</f>
        <v>0</v>
      </c>
      <c r="I163" s="668">
        <f>'gadu šķirošana'!J59</f>
        <v>0</v>
      </c>
      <c r="J163" s="668">
        <f>'gadu šķirošana'!K59</f>
        <v>0</v>
      </c>
      <c r="K163" s="668">
        <f>'gadu šķirošana'!L59</f>
        <v>0</v>
      </c>
      <c r="L163" s="668">
        <f>'gadu šķirošana'!M59</f>
        <v>0</v>
      </c>
      <c r="M163" s="668">
        <f>'gadu šķirošana'!N59</f>
        <v>0</v>
      </c>
      <c r="N163" s="668">
        <f>'gadu šķirošana'!O59</f>
        <v>0</v>
      </c>
      <c r="O163" s="668">
        <f>'gadu šķirošana'!P59</f>
        <v>0</v>
      </c>
      <c r="P163" s="668">
        <f>'gadu šķirošana'!Q59</f>
        <v>0</v>
      </c>
      <c r="Q163" s="668">
        <f>'gadu šķirošana'!R59</f>
        <v>0</v>
      </c>
      <c r="R163" s="668">
        <f>'gadu šķirošana'!S59</f>
        <v>0</v>
      </c>
      <c r="S163" s="668">
        <f>'gadu šķirošana'!T59</f>
        <v>0</v>
      </c>
      <c r="T163" s="668">
        <f>'gadu šķirošana'!U59</f>
        <v>0</v>
      </c>
      <c r="U163" s="668">
        <f>'gadu šķirošana'!V59</f>
        <v>0</v>
      </c>
      <c r="V163" s="668">
        <f>'gadu šķirošana'!W59</f>
        <v>0</v>
      </c>
      <c r="W163" s="668">
        <f>'gadu šķirošana'!X59</f>
        <v>0</v>
      </c>
      <c r="X163" s="668">
        <f>'gadu šķirošana'!Y59</f>
        <v>0</v>
      </c>
      <c r="Y163" s="668">
        <f>'gadu šķirošana'!Z59</f>
        <v>0</v>
      </c>
      <c r="Z163" s="668">
        <f>'gadu šķirošana'!AA59</f>
        <v>0</v>
      </c>
      <c r="AA163" s="668">
        <f>'gadu šķirošana'!AB59</f>
        <v>0</v>
      </c>
      <c r="AB163" s="668">
        <f>'gadu šķirošana'!AC59</f>
        <v>0</v>
      </c>
      <c r="AC163" s="668">
        <f>'gadu šķirošana'!AD59</f>
        <v>0</v>
      </c>
      <c r="AD163" s="668">
        <f>'gadu šķirošana'!AE59</f>
        <v>0</v>
      </c>
      <c r="AE163" s="668">
        <f>'gadu šķirošana'!AF59</f>
        <v>0</v>
      </c>
      <c r="AF163" s="668">
        <f>'gadu šķirošana'!AG59</f>
        <v>0</v>
      </c>
      <c r="AG163" s="668">
        <f>'gadu šķirošana'!AH59</f>
        <v>0</v>
      </c>
      <c r="AH163" s="668">
        <f>'gadu šķirošana'!AI59</f>
        <v>0</v>
      </c>
      <c r="AI163" s="668">
        <f>'gadu šķirošana'!AJ59</f>
        <v>0</v>
      </c>
      <c r="AJ163" s="668">
        <f>'gadu šķirošana'!AK59</f>
        <v>0</v>
      </c>
      <c r="AM163" s="119"/>
      <c r="AO163" s="139"/>
      <c r="AP163" s="118"/>
      <c r="AQ163" s="139"/>
      <c r="AR163" s="118"/>
      <c r="AS163" s="139"/>
    </row>
    <row r="164" spans="1:253" s="190" customFormat="1" x14ac:dyDescent="0.2">
      <c r="A164" s="194" t="s">
        <v>134</v>
      </c>
      <c r="B164" s="668">
        <f>$B$171*B112</f>
        <v>0</v>
      </c>
      <c r="C164" s="668">
        <f t="shared" ref="C164:AH164" si="385">$B$171*C112</f>
        <v>0</v>
      </c>
      <c r="D164" s="668">
        <f t="shared" si="385"/>
        <v>0</v>
      </c>
      <c r="E164" s="668">
        <f t="shared" si="385"/>
        <v>0</v>
      </c>
      <c r="F164" s="668">
        <f t="shared" si="385"/>
        <v>0</v>
      </c>
      <c r="G164" s="668">
        <f t="shared" si="385"/>
        <v>0</v>
      </c>
      <c r="H164" s="668">
        <f t="shared" si="385"/>
        <v>0</v>
      </c>
      <c r="I164" s="668">
        <f t="shared" si="385"/>
        <v>0</v>
      </c>
      <c r="J164" s="668">
        <f t="shared" si="385"/>
        <v>0</v>
      </c>
      <c r="K164" s="668">
        <f t="shared" si="385"/>
        <v>0</v>
      </c>
      <c r="L164" s="668">
        <f t="shared" si="385"/>
        <v>0</v>
      </c>
      <c r="M164" s="668">
        <f t="shared" si="385"/>
        <v>0</v>
      </c>
      <c r="N164" s="668">
        <f t="shared" si="385"/>
        <v>0</v>
      </c>
      <c r="O164" s="668">
        <f t="shared" si="385"/>
        <v>0</v>
      </c>
      <c r="P164" s="668">
        <f t="shared" si="385"/>
        <v>0</v>
      </c>
      <c r="Q164" s="668">
        <f t="shared" si="385"/>
        <v>0</v>
      </c>
      <c r="R164" s="668">
        <f t="shared" si="385"/>
        <v>0</v>
      </c>
      <c r="S164" s="668">
        <f t="shared" si="385"/>
        <v>0</v>
      </c>
      <c r="T164" s="668">
        <f t="shared" si="385"/>
        <v>0</v>
      </c>
      <c r="U164" s="668">
        <f t="shared" si="385"/>
        <v>0</v>
      </c>
      <c r="V164" s="668">
        <f t="shared" si="385"/>
        <v>0</v>
      </c>
      <c r="W164" s="668">
        <f t="shared" si="385"/>
        <v>0</v>
      </c>
      <c r="X164" s="668">
        <f t="shared" si="385"/>
        <v>0</v>
      </c>
      <c r="Y164" s="668">
        <f t="shared" si="385"/>
        <v>0</v>
      </c>
      <c r="Z164" s="668">
        <f t="shared" si="385"/>
        <v>0</v>
      </c>
      <c r="AA164" s="668">
        <f t="shared" si="385"/>
        <v>0</v>
      </c>
      <c r="AB164" s="668">
        <f t="shared" si="385"/>
        <v>0</v>
      </c>
      <c r="AC164" s="668">
        <f t="shared" si="385"/>
        <v>0</v>
      </c>
      <c r="AD164" s="668">
        <f t="shared" si="385"/>
        <v>0</v>
      </c>
      <c r="AE164" s="668">
        <f t="shared" si="385"/>
        <v>0</v>
      </c>
      <c r="AF164" s="668">
        <f t="shared" si="385"/>
        <v>0</v>
      </c>
      <c r="AG164" s="668">
        <f t="shared" si="385"/>
        <v>0</v>
      </c>
      <c r="AH164" s="668">
        <f t="shared" si="385"/>
        <v>0</v>
      </c>
      <c r="AI164" s="668">
        <f>$B$171*AI112</f>
        <v>0</v>
      </c>
      <c r="AJ164" s="668">
        <f>$B$171*AJ112</f>
        <v>0</v>
      </c>
      <c r="AM164" s="119"/>
      <c r="AO164" s="139"/>
      <c r="AP164" s="118"/>
      <c r="AQ164" s="139"/>
      <c r="AR164" s="118"/>
      <c r="AS164" s="139"/>
    </row>
    <row r="165" spans="1:253" s="190" customFormat="1" x14ac:dyDescent="0.2">
      <c r="A165" s="90" t="s">
        <v>135</v>
      </c>
      <c r="B165" s="659" t="e">
        <f t="shared" ref="B165:G165" si="386">SUM(B162:B164)</f>
        <v>#DIV/0!</v>
      </c>
      <c r="C165" s="659" t="e">
        <f t="shared" si="386"/>
        <v>#DIV/0!</v>
      </c>
      <c r="D165" s="659" t="e">
        <f t="shared" si="386"/>
        <v>#DIV/0!</v>
      </c>
      <c r="E165" s="659" t="e">
        <f t="shared" si="386"/>
        <v>#DIV/0!</v>
      </c>
      <c r="F165" s="648" t="e">
        <f t="shared" si="386"/>
        <v>#DIV/0!</v>
      </c>
      <c r="G165" s="659" t="e">
        <f t="shared" si="386"/>
        <v>#DIV/0!</v>
      </c>
      <c r="H165" s="659">
        <v>0</v>
      </c>
      <c r="I165" s="659" t="e">
        <f t="shared" ref="I165:AH165" si="387">SUM(I162:I164)</f>
        <v>#DIV/0!</v>
      </c>
      <c r="J165" s="659" t="e">
        <f t="shared" si="387"/>
        <v>#DIV/0!</v>
      </c>
      <c r="K165" s="659" t="e">
        <f t="shared" si="387"/>
        <v>#DIV/0!</v>
      </c>
      <c r="L165" s="659" t="e">
        <f t="shared" si="387"/>
        <v>#DIV/0!</v>
      </c>
      <c r="M165" s="659" t="e">
        <f t="shared" si="387"/>
        <v>#DIV/0!</v>
      </c>
      <c r="N165" s="659" t="e">
        <f t="shared" si="387"/>
        <v>#DIV/0!</v>
      </c>
      <c r="O165" s="659" t="e">
        <f t="shared" si="387"/>
        <v>#DIV/0!</v>
      </c>
      <c r="P165" s="659" t="e">
        <f t="shared" si="387"/>
        <v>#DIV/0!</v>
      </c>
      <c r="Q165" s="659" t="e">
        <f t="shared" si="387"/>
        <v>#DIV/0!</v>
      </c>
      <c r="R165" s="659" t="e">
        <f t="shared" si="387"/>
        <v>#DIV/0!</v>
      </c>
      <c r="S165" s="659" t="e">
        <f t="shared" si="387"/>
        <v>#DIV/0!</v>
      </c>
      <c r="T165" s="659" t="e">
        <f t="shared" si="387"/>
        <v>#DIV/0!</v>
      </c>
      <c r="U165" s="659" t="e">
        <f t="shared" si="387"/>
        <v>#DIV/0!</v>
      </c>
      <c r="V165" s="659" t="e">
        <f t="shared" si="387"/>
        <v>#DIV/0!</v>
      </c>
      <c r="W165" s="659" t="e">
        <f t="shared" si="387"/>
        <v>#DIV/0!</v>
      </c>
      <c r="X165" s="659" t="e">
        <f t="shared" si="387"/>
        <v>#DIV/0!</v>
      </c>
      <c r="Y165" s="659" t="e">
        <f t="shared" si="387"/>
        <v>#DIV/0!</v>
      </c>
      <c r="Z165" s="659" t="e">
        <f t="shared" si="387"/>
        <v>#DIV/0!</v>
      </c>
      <c r="AA165" s="659" t="e">
        <f t="shared" si="387"/>
        <v>#DIV/0!</v>
      </c>
      <c r="AB165" s="659" t="e">
        <f t="shared" si="387"/>
        <v>#DIV/0!</v>
      </c>
      <c r="AC165" s="659" t="e">
        <f t="shared" si="387"/>
        <v>#DIV/0!</v>
      </c>
      <c r="AD165" s="659" t="e">
        <f t="shared" si="387"/>
        <v>#DIV/0!</v>
      </c>
      <c r="AE165" s="659" t="e">
        <f t="shared" si="387"/>
        <v>#DIV/0!</v>
      </c>
      <c r="AF165" s="659" t="e">
        <f t="shared" si="387"/>
        <v>#DIV/0!</v>
      </c>
      <c r="AG165" s="659" t="e">
        <f t="shared" si="387"/>
        <v>#DIV/0!</v>
      </c>
      <c r="AH165" s="659" t="e">
        <f t="shared" si="387"/>
        <v>#DIV/0!</v>
      </c>
      <c r="AI165" s="659" t="e">
        <f>SUM(AI162:AI164)</f>
        <v>#DIV/0!</v>
      </c>
      <c r="AJ165" s="659" t="e">
        <f>SUM(AJ162:AJ164)</f>
        <v>#DIV/0!</v>
      </c>
      <c r="AM165" s="119"/>
      <c r="AO165" s="139"/>
      <c r="AP165" s="118"/>
      <c r="AQ165" s="139"/>
      <c r="AR165" s="118"/>
      <c r="AS165" s="139"/>
    </row>
    <row r="166" spans="1:253" s="190" customFormat="1" x14ac:dyDescent="0.2">
      <c r="A166" s="90" t="s">
        <v>136</v>
      </c>
      <c r="B166" s="659" t="e">
        <f>B162+B164</f>
        <v>#DIV/0!</v>
      </c>
      <c r="C166" s="659" t="e">
        <f t="shared" ref="C166:AH166" si="388">C162+C164</f>
        <v>#DIV/0!</v>
      </c>
      <c r="D166" s="659" t="e">
        <f t="shared" si="388"/>
        <v>#DIV/0!</v>
      </c>
      <c r="E166" s="659" t="e">
        <f t="shared" si="388"/>
        <v>#DIV/0!</v>
      </c>
      <c r="F166" s="659" t="e">
        <f t="shared" si="388"/>
        <v>#DIV/0!</v>
      </c>
      <c r="G166" s="659" t="e">
        <f t="shared" si="388"/>
        <v>#DIV/0!</v>
      </c>
      <c r="H166" s="659" t="e">
        <f t="shared" si="388"/>
        <v>#DIV/0!</v>
      </c>
      <c r="I166" s="659" t="e">
        <f t="shared" si="388"/>
        <v>#DIV/0!</v>
      </c>
      <c r="J166" s="659" t="e">
        <f t="shared" si="388"/>
        <v>#DIV/0!</v>
      </c>
      <c r="K166" s="659" t="e">
        <f t="shared" si="388"/>
        <v>#DIV/0!</v>
      </c>
      <c r="L166" s="659" t="e">
        <f t="shared" si="388"/>
        <v>#DIV/0!</v>
      </c>
      <c r="M166" s="659" t="e">
        <f t="shared" si="388"/>
        <v>#DIV/0!</v>
      </c>
      <c r="N166" s="659" t="e">
        <f t="shared" si="388"/>
        <v>#DIV/0!</v>
      </c>
      <c r="O166" s="659" t="e">
        <f t="shared" si="388"/>
        <v>#DIV/0!</v>
      </c>
      <c r="P166" s="659" t="e">
        <f t="shared" si="388"/>
        <v>#DIV/0!</v>
      </c>
      <c r="Q166" s="659" t="e">
        <f t="shared" si="388"/>
        <v>#DIV/0!</v>
      </c>
      <c r="R166" s="659" t="e">
        <f t="shared" si="388"/>
        <v>#DIV/0!</v>
      </c>
      <c r="S166" s="659" t="e">
        <f t="shared" si="388"/>
        <v>#DIV/0!</v>
      </c>
      <c r="T166" s="659" t="e">
        <f t="shared" si="388"/>
        <v>#DIV/0!</v>
      </c>
      <c r="U166" s="659" t="e">
        <f t="shared" si="388"/>
        <v>#DIV/0!</v>
      </c>
      <c r="V166" s="659" t="e">
        <f t="shared" si="388"/>
        <v>#DIV/0!</v>
      </c>
      <c r="W166" s="659" t="e">
        <f t="shared" si="388"/>
        <v>#DIV/0!</v>
      </c>
      <c r="X166" s="659" t="e">
        <f t="shared" si="388"/>
        <v>#DIV/0!</v>
      </c>
      <c r="Y166" s="659" t="e">
        <f t="shared" si="388"/>
        <v>#DIV/0!</v>
      </c>
      <c r="Z166" s="659" t="e">
        <f t="shared" si="388"/>
        <v>#DIV/0!</v>
      </c>
      <c r="AA166" s="659" t="e">
        <f t="shared" si="388"/>
        <v>#DIV/0!</v>
      </c>
      <c r="AB166" s="659" t="e">
        <f t="shared" si="388"/>
        <v>#DIV/0!</v>
      </c>
      <c r="AC166" s="659" t="e">
        <f t="shared" si="388"/>
        <v>#DIV/0!</v>
      </c>
      <c r="AD166" s="659" t="e">
        <f t="shared" si="388"/>
        <v>#DIV/0!</v>
      </c>
      <c r="AE166" s="659" t="e">
        <f t="shared" si="388"/>
        <v>#DIV/0!</v>
      </c>
      <c r="AF166" s="659" t="e">
        <f t="shared" si="388"/>
        <v>#DIV/0!</v>
      </c>
      <c r="AG166" s="659" t="e">
        <f t="shared" si="388"/>
        <v>#DIV/0!</v>
      </c>
      <c r="AH166" s="659" t="e">
        <f t="shared" si="388"/>
        <v>#DIV/0!</v>
      </c>
      <c r="AI166" s="659" t="e">
        <f>AI162+AI164</f>
        <v>#DIV/0!</v>
      </c>
      <c r="AJ166" s="659" t="e">
        <f>AJ162+AJ164</f>
        <v>#DIV/0!</v>
      </c>
      <c r="AM166" s="119"/>
      <c r="AO166" s="139"/>
      <c r="AP166" s="118"/>
      <c r="AQ166" s="139"/>
      <c r="AR166" s="118"/>
      <c r="AS166" s="139"/>
    </row>
    <row r="167" spans="1:253" s="190" customFormat="1" x14ac:dyDescent="0.2">
      <c r="A167" s="194" t="s">
        <v>249</v>
      </c>
      <c r="B167" s="668" t="e">
        <f>MAX(B112*$B$172,0)</f>
        <v>#DIV/0!</v>
      </c>
      <c r="C167" s="668" t="e">
        <f t="shared" ref="C167:AH167" si="389">MAX(C112*$B$172,0)</f>
        <v>#DIV/0!</v>
      </c>
      <c r="D167" s="668" t="e">
        <f t="shared" si="389"/>
        <v>#DIV/0!</v>
      </c>
      <c r="E167" s="668" t="e">
        <f t="shared" si="389"/>
        <v>#DIV/0!</v>
      </c>
      <c r="F167" s="668" t="e">
        <f t="shared" si="389"/>
        <v>#DIV/0!</v>
      </c>
      <c r="G167" s="668" t="e">
        <f t="shared" si="389"/>
        <v>#DIV/0!</v>
      </c>
      <c r="H167" s="668" t="e">
        <f t="shared" si="389"/>
        <v>#DIV/0!</v>
      </c>
      <c r="I167" s="668" t="e">
        <f t="shared" si="389"/>
        <v>#DIV/0!</v>
      </c>
      <c r="J167" s="668" t="e">
        <f t="shared" si="389"/>
        <v>#DIV/0!</v>
      </c>
      <c r="K167" s="668" t="e">
        <f t="shared" si="389"/>
        <v>#DIV/0!</v>
      </c>
      <c r="L167" s="668" t="e">
        <f t="shared" si="389"/>
        <v>#DIV/0!</v>
      </c>
      <c r="M167" s="668" t="e">
        <f t="shared" si="389"/>
        <v>#DIV/0!</v>
      </c>
      <c r="N167" s="668" t="e">
        <f t="shared" si="389"/>
        <v>#DIV/0!</v>
      </c>
      <c r="O167" s="668" t="e">
        <f t="shared" si="389"/>
        <v>#DIV/0!</v>
      </c>
      <c r="P167" s="668" t="e">
        <f t="shared" si="389"/>
        <v>#DIV/0!</v>
      </c>
      <c r="Q167" s="668" t="e">
        <f t="shared" si="389"/>
        <v>#DIV/0!</v>
      </c>
      <c r="R167" s="668" t="e">
        <f t="shared" si="389"/>
        <v>#DIV/0!</v>
      </c>
      <c r="S167" s="668" t="e">
        <f t="shared" si="389"/>
        <v>#DIV/0!</v>
      </c>
      <c r="T167" s="668" t="e">
        <f t="shared" si="389"/>
        <v>#DIV/0!</v>
      </c>
      <c r="U167" s="668" t="e">
        <f t="shared" si="389"/>
        <v>#DIV/0!</v>
      </c>
      <c r="V167" s="668" t="e">
        <f t="shared" si="389"/>
        <v>#DIV/0!</v>
      </c>
      <c r="W167" s="668" t="e">
        <f t="shared" si="389"/>
        <v>#DIV/0!</v>
      </c>
      <c r="X167" s="668" t="e">
        <f t="shared" si="389"/>
        <v>#DIV/0!</v>
      </c>
      <c r="Y167" s="668" t="e">
        <f t="shared" si="389"/>
        <v>#DIV/0!</v>
      </c>
      <c r="Z167" s="668" t="e">
        <f t="shared" si="389"/>
        <v>#DIV/0!</v>
      </c>
      <c r="AA167" s="668" t="e">
        <f t="shared" si="389"/>
        <v>#DIV/0!</v>
      </c>
      <c r="AB167" s="668" t="e">
        <f t="shared" si="389"/>
        <v>#DIV/0!</v>
      </c>
      <c r="AC167" s="668" t="e">
        <f t="shared" si="389"/>
        <v>#DIV/0!</v>
      </c>
      <c r="AD167" s="668" t="e">
        <f t="shared" si="389"/>
        <v>#DIV/0!</v>
      </c>
      <c r="AE167" s="668" t="e">
        <f t="shared" si="389"/>
        <v>#DIV/0!</v>
      </c>
      <c r="AF167" s="668" t="e">
        <f t="shared" si="389"/>
        <v>#DIV/0!</v>
      </c>
      <c r="AG167" s="668" t="e">
        <f t="shared" si="389"/>
        <v>#DIV/0!</v>
      </c>
      <c r="AH167" s="668" t="e">
        <f t="shared" si="389"/>
        <v>#DIV/0!</v>
      </c>
      <c r="AI167" s="668" t="e">
        <f>MAX(AI112*$B$172,0)</f>
        <v>#DIV/0!</v>
      </c>
      <c r="AJ167" s="668" t="e">
        <f>MAX(AJ112*$B$172,0)</f>
        <v>#DIV/0!</v>
      </c>
      <c r="AM167" s="119"/>
      <c r="AO167" s="139"/>
      <c r="AP167" s="118"/>
      <c r="AQ167" s="139"/>
      <c r="AR167" s="118"/>
      <c r="AS167" s="139"/>
    </row>
    <row r="168" spans="1:253" s="190" customFormat="1" x14ac:dyDescent="0.2">
      <c r="A168" s="90" t="s">
        <v>137</v>
      </c>
      <c r="B168" s="659" t="e">
        <f t="shared" ref="B168:AG168" si="390">B165+B167</f>
        <v>#DIV/0!</v>
      </c>
      <c r="C168" s="648" t="e">
        <f t="shared" si="390"/>
        <v>#DIV/0!</v>
      </c>
      <c r="D168" s="648" t="e">
        <f t="shared" si="390"/>
        <v>#DIV/0!</v>
      </c>
      <c r="E168" s="648" t="e">
        <f t="shared" si="390"/>
        <v>#DIV/0!</v>
      </c>
      <c r="F168" s="648" t="e">
        <f t="shared" si="390"/>
        <v>#DIV/0!</v>
      </c>
      <c r="G168" s="648" t="e">
        <f t="shared" si="390"/>
        <v>#DIV/0!</v>
      </c>
      <c r="H168" s="659">
        <v>0</v>
      </c>
      <c r="I168" s="659" t="e">
        <f t="shared" si="390"/>
        <v>#DIV/0!</v>
      </c>
      <c r="J168" s="659" t="e">
        <f t="shared" si="390"/>
        <v>#DIV/0!</v>
      </c>
      <c r="K168" s="659" t="e">
        <f t="shared" si="390"/>
        <v>#DIV/0!</v>
      </c>
      <c r="L168" s="659" t="e">
        <f t="shared" si="390"/>
        <v>#DIV/0!</v>
      </c>
      <c r="M168" s="659" t="e">
        <f t="shared" si="390"/>
        <v>#DIV/0!</v>
      </c>
      <c r="N168" s="659" t="e">
        <f t="shared" si="390"/>
        <v>#DIV/0!</v>
      </c>
      <c r="O168" s="659" t="e">
        <f t="shared" si="390"/>
        <v>#DIV/0!</v>
      </c>
      <c r="P168" s="659" t="e">
        <f t="shared" si="390"/>
        <v>#DIV/0!</v>
      </c>
      <c r="Q168" s="659" t="e">
        <f t="shared" si="390"/>
        <v>#DIV/0!</v>
      </c>
      <c r="R168" s="659" t="e">
        <f t="shared" si="390"/>
        <v>#DIV/0!</v>
      </c>
      <c r="S168" s="659" t="e">
        <f t="shared" si="390"/>
        <v>#DIV/0!</v>
      </c>
      <c r="T168" s="659" t="e">
        <f t="shared" si="390"/>
        <v>#DIV/0!</v>
      </c>
      <c r="U168" s="659" t="e">
        <f t="shared" si="390"/>
        <v>#DIV/0!</v>
      </c>
      <c r="V168" s="659" t="e">
        <f t="shared" si="390"/>
        <v>#DIV/0!</v>
      </c>
      <c r="W168" s="659" t="e">
        <f t="shared" si="390"/>
        <v>#DIV/0!</v>
      </c>
      <c r="X168" s="659" t="e">
        <f t="shared" si="390"/>
        <v>#DIV/0!</v>
      </c>
      <c r="Y168" s="659" t="e">
        <f t="shared" si="390"/>
        <v>#DIV/0!</v>
      </c>
      <c r="Z168" s="659" t="e">
        <f t="shared" si="390"/>
        <v>#DIV/0!</v>
      </c>
      <c r="AA168" s="659" t="e">
        <f t="shared" si="390"/>
        <v>#DIV/0!</v>
      </c>
      <c r="AB168" s="659" t="e">
        <f t="shared" si="390"/>
        <v>#DIV/0!</v>
      </c>
      <c r="AC168" s="659" t="e">
        <f t="shared" si="390"/>
        <v>#DIV/0!</v>
      </c>
      <c r="AD168" s="659" t="e">
        <f t="shared" si="390"/>
        <v>#DIV/0!</v>
      </c>
      <c r="AE168" s="659" t="e">
        <f t="shared" si="390"/>
        <v>#DIV/0!</v>
      </c>
      <c r="AF168" s="659" t="e">
        <f t="shared" si="390"/>
        <v>#DIV/0!</v>
      </c>
      <c r="AG168" s="659" t="e">
        <f t="shared" si="390"/>
        <v>#DIV/0!</v>
      </c>
      <c r="AH168" s="659" t="e">
        <f>AH165+AH167</f>
        <v>#DIV/0!</v>
      </c>
      <c r="AI168" s="659" t="e">
        <f>AI165+AI167</f>
        <v>#DIV/0!</v>
      </c>
      <c r="AJ168" s="659" t="e">
        <f>AJ165+AJ167</f>
        <v>#DIV/0!</v>
      </c>
      <c r="AM168" s="119"/>
      <c r="AO168" s="139"/>
      <c r="AP168" s="118"/>
      <c r="AQ168" s="139"/>
      <c r="AR168" s="118"/>
      <c r="AS168" s="139"/>
    </row>
    <row r="169" spans="1:253" s="142" customFormat="1" x14ac:dyDescent="0.2">
      <c r="A169" s="143"/>
      <c r="B169" s="172"/>
      <c r="C169" s="172"/>
      <c r="D169" s="172"/>
      <c r="E169" s="172"/>
      <c r="F169" s="172"/>
      <c r="G169" s="172"/>
      <c r="H169" s="172"/>
      <c r="I169" s="172"/>
      <c r="J169" s="172"/>
      <c r="K169" s="172"/>
      <c r="L169" s="172"/>
      <c r="M169" s="172"/>
      <c r="N169" s="172"/>
      <c r="O169" s="172"/>
      <c r="P169" s="172"/>
      <c r="Q169" s="172"/>
      <c r="R169" s="172"/>
      <c r="S169" s="172"/>
      <c r="AM169" s="119"/>
      <c r="AO169" s="139"/>
      <c r="AP169" s="118"/>
      <c r="AQ169" s="139"/>
      <c r="AR169" s="118"/>
      <c r="AS169" s="139"/>
    </row>
    <row r="170" spans="1:253" s="142" customFormat="1" x14ac:dyDescent="0.2">
      <c r="A170" s="195" t="s">
        <v>406</v>
      </c>
      <c r="AM170" s="119"/>
      <c r="AO170" s="139"/>
      <c r="AP170" s="118"/>
      <c r="AQ170" s="139"/>
      <c r="AR170" s="118"/>
      <c r="AS170" s="139"/>
    </row>
    <row r="171" spans="1:253" s="142" customFormat="1" outlineLevel="1" x14ac:dyDescent="0.2">
      <c r="A171" s="170" t="s">
        <v>409</v>
      </c>
      <c r="B171" s="26">
        <f>'Kopējie pieņēmumi'!B35</f>
        <v>0</v>
      </c>
      <c r="AM171" s="119"/>
      <c r="AO171" s="139"/>
      <c r="AP171" s="118"/>
      <c r="AQ171" s="139"/>
      <c r="AR171" s="118"/>
      <c r="AS171" s="139"/>
    </row>
    <row r="172" spans="1:253" s="142" customFormat="1" outlineLevel="1" x14ac:dyDescent="0.2">
      <c r="A172" s="170" t="s">
        <v>408</v>
      </c>
      <c r="B172" s="26" t="e">
        <f>Līdzfinansējums!F39</f>
        <v>#DIV/0!</v>
      </c>
      <c r="AM172" s="119"/>
      <c r="AO172" s="139"/>
      <c r="AP172" s="118"/>
      <c r="AQ172" s="139"/>
      <c r="AR172" s="118"/>
      <c r="AS172" s="139"/>
    </row>
    <row r="173" spans="1:253" s="142" customFormat="1" outlineLevel="1" x14ac:dyDescent="0.2">
      <c r="A173" s="170" t="s">
        <v>138</v>
      </c>
      <c r="B173" s="26" t="e">
        <f>B171+B172</f>
        <v>#DIV/0!</v>
      </c>
      <c r="AM173" s="119"/>
      <c r="AO173" s="139"/>
      <c r="AP173" s="118"/>
      <c r="AQ173" s="139"/>
      <c r="AR173" s="118"/>
      <c r="AS173" s="139"/>
    </row>
    <row r="174" spans="1:253" s="142" customFormat="1" x14ac:dyDescent="0.2">
      <c r="A174" s="143"/>
      <c r="AM174" s="119"/>
      <c r="AO174" s="139"/>
      <c r="AP174" s="118"/>
      <c r="AQ174" s="139"/>
      <c r="AR174" s="118"/>
      <c r="AS174" s="139"/>
    </row>
    <row r="175" spans="1:253" s="142" customFormat="1" ht="31.5" x14ac:dyDescent="0.2">
      <c r="A175" s="175" t="s">
        <v>289</v>
      </c>
      <c r="B175" s="177"/>
      <c r="C175" s="177"/>
      <c r="D175" s="177"/>
      <c r="E175" s="177"/>
      <c r="F175" s="177"/>
      <c r="G175" s="177"/>
      <c r="H175" s="177"/>
      <c r="I175" s="177"/>
      <c r="J175" s="177"/>
      <c r="K175" s="177"/>
      <c r="L175" s="177"/>
      <c r="M175" s="177"/>
      <c r="N175" s="177"/>
      <c r="O175" s="177"/>
      <c r="P175" s="178"/>
      <c r="Q175" s="178"/>
      <c r="R175" s="178"/>
      <c r="S175" s="178"/>
      <c r="T175" s="178"/>
      <c r="U175" s="178"/>
      <c r="V175" s="178"/>
      <c r="W175" s="178"/>
      <c r="X175" s="178"/>
      <c r="Y175" s="178"/>
      <c r="Z175" s="178"/>
      <c r="AA175" s="178"/>
      <c r="AB175" s="178"/>
      <c r="AC175" s="178"/>
      <c r="AD175" s="178"/>
      <c r="AE175" s="178"/>
      <c r="AF175" s="178"/>
      <c r="AG175" s="178"/>
      <c r="AH175" s="178"/>
      <c r="AI175" s="178"/>
      <c r="AJ175" s="178"/>
      <c r="AK175" s="162"/>
      <c r="AL175" s="162"/>
      <c r="AM175" s="119"/>
      <c r="AN175" s="162"/>
      <c r="AO175" s="139"/>
      <c r="AP175" s="118"/>
      <c r="AQ175" s="139"/>
      <c r="AR175" s="118"/>
      <c r="AS175" s="139"/>
      <c r="AT175" s="162"/>
      <c r="AU175" s="162"/>
      <c r="AV175" s="162"/>
      <c r="AW175" s="162"/>
      <c r="AX175" s="162"/>
      <c r="AY175" s="162"/>
      <c r="AZ175" s="162"/>
      <c r="BA175" s="162"/>
      <c r="BB175" s="162"/>
      <c r="BC175" s="162"/>
      <c r="BD175" s="162"/>
      <c r="BE175" s="162"/>
      <c r="BF175" s="162"/>
      <c r="BG175" s="162"/>
      <c r="BH175" s="162"/>
      <c r="BI175" s="162"/>
      <c r="BJ175" s="162"/>
      <c r="BK175" s="162"/>
      <c r="BL175" s="162"/>
      <c r="BM175" s="162"/>
      <c r="BN175" s="162"/>
      <c r="BO175" s="162"/>
      <c r="BP175" s="162"/>
      <c r="BQ175" s="162"/>
      <c r="BR175" s="162"/>
      <c r="BS175" s="162"/>
      <c r="BT175" s="162"/>
      <c r="BU175" s="162"/>
      <c r="BV175" s="162"/>
      <c r="BW175" s="162"/>
      <c r="BX175" s="162"/>
      <c r="BY175" s="162"/>
      <c r="BZ175" s="162"/>
      <c r="CA175" s="162"/>
      <c r="CB175" s="162"/>
      <c r="CC175" s="162"/>
      <c r="CD175" s="162"/>
      <c r="CE175" s="162"/>
      <c r="CF175" s="162"/>
      <c r="CG175" s="162"/>
      <c r="CH175" s="162"/>
      <c r="CI175" s="162"/>
      <c r="CJ175" s="162"/>
      <c r="CK175" s="162"/>
      <c r="CL175" s="162"/>
      <c r="CM175" s="162"/>
      <c r="CN175" s="162"/>
      <c r="CO175" s="162"/>
      <c r="CP175" s="162"/>
      <c r="CQ175" s="162"/>
      <c r="CR175" s="162"/>
      <c r="CS175" s="162"/>
      <c r="CT175" s="162"/>
      <c r="CU175" s="162"/>
      <c r="CV175" s="162"/>
      <c r="CW175" s="162"/>
      <c r="CX175" s="162"/>
      <c r="CY175" s="162"/>
      <c r="CZ175" s="162"/>
      <c r="DA175" s="162"/>
      <c r="DB175" s="162"/>
      <c r="DC175" s="162"/>
      <c r="DD175" s="162"/>
      <c r="DE175" s="162"/>
      <c r="DF175" s="162"/>
      <c r="DG175" s="162"/>
      <c r="DH175" s="162"/>
      <c r="DI175" s="162"/>
      <c r="DJ175" s="162"/>
      <c r="DK175" s="162"/>
      <c r="DL175" s="162"/>
      <c r="DM175" s="162"/>
      <c r="DN175" s="162"/>
      <c r="DO175" s="162"/>
      <c r="DP175" s="162"/>
      <c r="DQ175" s="162"/>
      <c r="DR175" s="162"/>
      <c r="DS175" s="162"/>
      <c r="DT175" s="162"/>
      <c r="DU175" s="162"/>
      <c r="DV175" s="162"/>
      <c r="DW175" s="162"/>
      <c r="DX175" s="162"/>
      <c r="DY175" s="162"/>
      <c r="DZ175" s="162"/>
      <c r="EA175" s="162"/>
      <c r="EB175" s="162"/>
      <c r="EC175" s="162"/>
      <c r="ED175" s="162"/>
      <c r="EE175" s="162"/>
      <c r="EF175" s="162"/>
      <c r="EG175" s="162"/>
      <c r="EH175" s="162"/>
      <c r="EI175" s="162"/>
      <c r="EJ175" s="162"/>
      <c r="EK175" s="162"/>
      <c r="EL175" s="162"/>
      <c r="EM175" s="162"/>
      <c r="EN175" s="162"/>
      <c r="EO175" s="162"/>
      <c r="EP175" s="162"/>
      <c r="EQ175" s="162"/>
      <c r="ER175" s="162"/>
      <c r="ES175" s="162"/>
      <c r="ET175" s="162"/>
      <c r="EU175" s="162"/>
      <c r="EV175" s="162"/>
      <c r="EW175" s="162"/>
      <c r="EX175" s="162"/>
      <c r="EY175" s="162"/>
      <c r="EZ175" s="162"/>
      <c r="FA175" s="162"/>
      <c r="FB175" s="162"/>
      <c r="FC175" s="162"/>
      <c r="FD175" s="162"/>
      <c r="FE175" s="162"/>
      <c r="FF175" s="162"/>
      <c r="FG175" s="162"/>
      <c r="FH175" s="162"/>
      <c r="FI175" s="162"/>
      <c r="FJ175" s="162"/>
      <c r="FK175" s="162"/>
      <c r="FL175" s="162"/>
      <c r="FM175" s="162"/>
      <c r="FN175" s="162"/>
      <c r="FO175" s="162"/>
      <c r="FP175" s="162"/>
      <c r="FQ175" s="162"/>
      <c r="FR175" s="162"/>
      <c r="FS175" s="162"/>
      <c r="FT175" s="162"/>
      <c r="FU175" s="162"/>
      <c r="FV175" s="162"/>
      <c r="FW175" s="162"/>
      <c r="FX175" s="162"/>
      <c r="FY175" s="162"/>
      <c r="FZ175" s="162"/>
      <c r="GA175" s="162"/>
      <c r="GB175" s="162"/>
      <c r="GC175" s="162"/>
      <c r="GD175" s="162"/>
      <c r="GE175" s="162"/>
      <c r="GF175" s="162"/>
      <c r="GG175" s="162"/>
      <c r="GH175" s="162"/>
      <c r="GI175" s="162"/>
      <c r="GJ175" s="162"/>
      <c r="GK175" s="162"/>
      <c r="GL175" s="162"/>
      <c r="GM175" s="162"/>
      <c r="GN175" s="162"/>
      <c r="GO175" s="162"/>
      <c r="GP175" s="162"/>
      <c r="GQ175" s="162"/>
      <c r="GR175" s="162"/>
      <c r="GS175" s="162"/>
      <c r="GT175" s="162"/>
      <c r="GU175" s="162"/>
      <c r="GV175" s="162"/>
      <c r="GW175" s="162"/>
      <c r="GX175" s="162"/>
      <c r="GY175" s="162"/>
      <c r="GZ175" s="162"/>
      <c r="HA175" s="162"/>
      <c r="HB175" s="162"/>
      <c r="HC175" s="162"/>
      <c r="HD175" s="162"/>
      <c r="HE175" s="162"/>
      <c r="HF175" s="162"/>
      <c r="HG175" s="162"/>
      <c r="HH175" s="162"/>
      <c r="HI175" s="162"/>
      <c r="HJ175" s="162"/>
      <c r="HK175" s="162"/>
      <c r="HL175" s="162"/>
      <c r="HM175" s="162"/>
      <c r="HN175" s="162"/>
      <c r="HO175" s="162"/>
      <c r="HP175" s="162"/>
      <c r="HQ175" s="162"/>
      <c r="HR175" s="162"/>
      <c r="HS175" s="162"/>
      <c r="HT175" s="162"/>
      <c r="HU175" s="162"/>
      <c r="HV175" s="162"/>
      <c r="HW175" s="162"/>
      <c r="HX175" s="162"/>
      <c r="HY175" s="162"/>
      <c r="HZ175" s="162"/>
      <c r="IA175" s="162"/>
      <c r="IB175" s="162"/>
      <c r="IC175" s="162"/>
      <c r="ID175" s="162"/>
      <c r="IE175" s="162"/>
      <c r="IF175" s="162"/>
      <c r="IG175" s="162"/>
      <c r="IH175" s="162"/>
      <c r="II175" s="162"/>
      <c r="IJ175" s="162"/>
      <c r="IK175" s="162"/>
      <c r="IL175" s="162"/>
      <c r="IM175" s="162"/>
      <c r="IN175" s="162"/>
      <c r="IO175" s="162"/>
      <c r="IP175" s="162"/>
      <c r="IQ175" s="162"/>
      <c r="IR175" s="162"/>
      <c r="IS175" s="162"/>
    </row>
    <row r="176" spans="1:253" s="142" customFormat="1" x14ac:dyDescent="0.2">
      <c r="A176" s="30"/>
      <c r="B176" s="31"/>
      <c r="C176" s="31"/>
      <c r="D176" s="31"/>
      <c r="E176" s="31"/>
      <c r="G176" s="31" t="s">
        <v>16</v>
      </c>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M176" s="119"/>
      <c r="AO176" s="139"/>
      <c r="AP176" s="118"/>
      <c r="AQ176" s="139"/>
      <c r="AR176" s="118"/>
      <c r="AS176" s="139"/>
    </row>
    <row r="177" spans="1:253" s="142" customFormat="1" x14ac:dyDescent="0.2">
      <c r="A177" s="30"/>
      <c r="B177" s="33">
        <f>Aprekini!B5</f>
        <v>2016</v>
      </c>
      <c r="C177" s="33">
        <f t="shared" ref="C177:AG177" si="391">B177+1</f>
        <v>2017</v>
      </c>
      <c r="D177" s="33">
        <f t="shared" si="391"/>
        <v>2018</v>
      </c>
      <c r="E177" s="33">
        <f t="shared" si="391"/>
        <v>2019</v>
      </c>
      <c r="F177" s="33">
        <f t="shared" si="391"/>
        <v>2020</v>
      </c>
      <c r="G177" s="33">
        <f t="shared" si="391"/>
        <v>2021</v>
      </c>
      <c r="H177" s="33">
        <f t="shared" si="391"/>
        <v>2022</v>
      </c>
      <c r="I177" s="33">
        <f t="shared" si="391"/>
        <v>2023</v>
      </c>
      <c r="J177" s="33">
        <f t="shared" si="391"/>
        <v>2024</v>
      </c>
      <c r="K177" s="33">
        <f t="shared" si="391"/>
        <v>2025</v>
      </c>
      <c r="L177" s="33">
        <f t="shared" si="391"/>
        <v>2026</v>
      </c>
      <c r="M177" s="33">
        <f t="shared" si="391"/>
        <v>2027</v>
      </c>
      <c r="N177" s="33">
        <f t="shared" si="391"/>
        <v>2028</v>
      </c>
      <c r="O177" s="33">
        <f t="shared" si="391"/>
        <v>2029</v>
      </c>
      <c r="P177" s="33">
        <f t="shared" si="391"/>
        <v>2030</v>
      </c>
      <c r="Q177" s="33">
        <f t="shared" si="391"/>
        <v>2031</v>
      </c>
      <c r="R177" s="33">
        <f t="shared" si="391"/>
        <v>2032</v>
      </c>
      <c r="S177" s="33">
        <f t="shared" si="391"/>
        <v>2033</v>
      </c>
      <c r="T177" s="33">
        <f t="shared" si="391"/>
        <v>2034</v>
      </c>
      <c r="U177" s="183">
        <f t="shared" si="391"/>
        <v>2035</v>
      </c>
      <c r="V177" s="183">
        <f t="shared" si="391"/>
        <v>2036</v>
      </c>
      <c r="W177" s="183">
        <f t="shared" si="391"/>
        <v>2037</v>
      </c>
      <c r="X177" s="183">
        <f t="shared" si="391"/>
        <v>2038</v>
      </c>
      <c r="Y177" s="183">
        <f t="shared" si="391"/>
        <v>2039</v>
      </c>
      <c r="Z177" s="183">
        <f t="shared" si="391"/>
        <v>2040</v>
      </c>
      <c r="AA177" s="183">
        <f t="shared" si="391"/>
        <v>2041</v>
      </c>
      <c r="AB177" s="183">
        <f t="shared" si="391"/>
        <v>2042</v>
      </c>
      <c r="AC177" s="183">
        <f t="shared" si="391"/>
        <v>2043</v>
      </c>
      <c r="AD177" s="183">
        <f t="shared" si="391"/>
        <v>2044</v>
      </c>
      <c r="AE177" s="183">
        <f t="shared" si="391"/>
        <v>2045</v>
      </c>
      <c r="AF177" s="183">
        <f t="shared" si="391"/>
        <v>2046</v>
      </c>
      <c r="AG177" s="183">
        <f t="shared" si="391"/>
        <v>2047</v>
      </c>
      <c r="AH177" s="183">
        <f>AG177+1</f>
        <v>2048</v>
      </c>
      <c r="AI177" s="183">
        <f>AH177+1</f>
        <v>2049</v>
      </c>
      <c r="AJ177" s="183">
        <f>AI177+1</f>
        <v>2050</v>
      </c>
      <c r="AM177" s="119"/>
      <c r="AO177" s="139"/>
      <c r="AP177" s="118"/>
      <c r="AQ177" s="139"/>
      <c r="AR177" s="118"/>
      <c r="AS177" s="139"/>
    </row>
    <row r="178" spans="1:253" s="142" customFormat="1" x14ac:dyDescent="0.2">
      <c r="A178" s="196" t="s">
        <v>63</v>
      </c>
      <c r="B178" s="669" t="e">
        <f>Aprekini!B168</f>
        <v>#DIV/0!</v>
      </c>
      <c r="C178" s="669" t="e">
        <f>Aprekini!C168</f>
        <v>#DIV/0!</v>
      </c>
      <c r="D178" s="669" t="e">
        <f>Aprekini!D168</f>
        <v>#DIV/0!</v>
      </c>
      <c r="E178" s="669" t="e">
        <f>Aprekini!E168</f>
        <v>#DIV/0!</v>
      </c>
      <c r="F178" s="669" t="e">
        <f>Aprekini!F168</f>
        <v>#DIV/0!</v>
      </c>
      <c r="G178" s="669" t="e">
        <f>Aprekini!G168</f>
        <v>#DIV/0!</v>
      </c>
      <c r="H178" s="669">
        <v>0</v>
      </c>
      <c r="I178" s="669" t="e">
        <f>Aprekini!I168</f>
        <v>#DIV/0!</v>
      </c>
      <c r="J178" s="669" t="e">
        <f>Aprekini!J168</f>
        <v>#DIV/0!</v>
      </c>
      <c r="K178" s="669" t="e">
        <f>Aprekini!K168</f>
        <v>#DIV/0!</v>
      </c>
      <c r="L178" s="669" t="e">
        <f>Aprekini!L168</f>
        <v>#DIV/0!</v>
      </c>
      <c r="M178" s="669" t="e">
        <f>Aprekini!M168</f>
        <v>#DIV/0!</v>
      </c>
      <c r="N178" s="669" t="e">
        <f>Aprekini!N168</f>
        <v>#DIV/0!</v>
      </c>
      <c r="O178" s="669" t="e">
        <f>Aprekini!O168</f>
        <v>#DIV/0!</v>
      </c>
      <c r="P178" s="669" t="e">
        <f>Aprekini!P168</f>
        <v>#DIV/0!</v>
      </c>
      <c r="Q178" s="669" t="e">
        <f>Aprekini!Q168</f>
        <v>#DIV/0!</v>
      </c>
      <c r="R178" s="669" t="e">
        <f>Aprekini!R168</f>
        <v>#DIV/0!</v>
      </c>
      <c r="S178" s="669" t="e">
        <f>Aprekini!S168</f>
        <v>#DIV/0!</v>
      </c>
      <c r="T178" s="669" t="e">
        <f>Aprekini!T168</f>
        <v>#DIV/0!</v>
      </c>
      <c r="U178" s="669" t="e">
        <f>Aprekini!U168</f>
        <v>#DIV/0!</v>
      </c>
      <c r="V178" s="669" t="e">
        <f>Aprekini!V168</f>
        <v>#DIV/0!</v>
      </c>
      <c r="W178" s="669" t="e">
        <f>Aprekini!W168</f>
        <v>#DIV/0!</v>
      </c>
      <c r="X178" s="669" t="e">
        <f>Aprekini!X168</f>
        <v>#DIV/0!</v>
      </c>
      <c r="Y178" s="669" t="e">
        <f>Aprekini!Y168</f>
        <v>#DIV/0!</v>
      </c>
      <c r="Z178" s="669" t="e">
        <f>Aprekini!Z168</f>
        <v>#DIV/0!</v>
      </c>
      <c r="AA178" s="669" t="e">
        <f>Aprekini!AA168</f>
        <v>#DIV/0!</v>
      </c>
      <c r="AB178" s="669" t="e">
        <f>Aprekini!AB168</f>
        <v>#DIV/0!</v>
      </c>
      <c r="AC178" s="669" t="e">
        <f>Aprekini!AC168</f>
        <v>#DIV/0!</v>
      </c>
      <c r="AD178" s="669" t="e">
        <f>Aprekini!AD168</f>
        <v>#DIV/0!</v>
      </c>
      <c r="AE178" s="669" t="e">
        <f>Aprekini!AE168</f>
        <v>#DIV/0!</v>
      </c>
      <c r="AF178" s="669" t="e">
        <f>Aprekini!AF168</f>
        <v>#DIV/0!</v>
      </c>
      <c r="AG178" s="669" t="e">
        <f>Aprekini!AG168</f>
        <v>#DIV/0!</v>
      </c>
      <c r="AH178" s="669" t="e">
        <f>Aprekini!AH168</f>
        <v>#DIV/0!</v>
      </c>
      <c r="AI178" s="669" t="e">
        <f>Aprekini!AI168</f>
        <v>#DIV/0!</v>
      </c>
      <c r="AJ178" s="669" t="e">
        <f>Aprekini!AJ168</f>
        <v>#DIV/0!</v>
      </c>
      <c r="AM178" s="119"/>
      <c r="AO178" s="139"/>
      <c r="AP178" s="118"/>
      <c r="AQ178" s="139"/>
      <c r="AR178" s="118"/>
      <c r="AS178" s="139"/>
    </row>
    <row r="179" spans="1:253" s="142" customFormat="1" x14ac:dyDescent="0.2">
      <c r="A179" s="88" t="s">
        <v>96</v>
      </c>
      <c r="B179" s="667" t="e">
        <f>'Saimnieciskas pamatdarbibas NP'!B95</f>
        <v>#DIV/0!</v>
      </c>
      <c r="C179" s="667" t="e">
        <f>'Saimnieciskas pamatdarbibas NP'!C95</f>
        <v>#DIV/0!</v>
      </c>
      <c r="D179" s="667" t="e">
        <f>'Saimnieciskas pamatdarbibas NP'!D95</f>
        <v>#DIV/0!</v>
      </c>
      <c r="E179" s="667" t="e">
        <f>'Saimnieciskas pamatdarbibas NP'!E95</f>
        <v>#DIV/0!</v>
      </c>
      <c r="F179" s="667" t="e">
        <f>'Saimnieciskas pamatdarbibas NP'!F95</f>
        <v>#DIV/0!</v>
      </c>
      <c r="G179" s="667" t="e">
        <f>'Saimnieciskas pamatdarbibas NP'!G95</f>
        <v>#DIV/0!</v>
      </c>
      <c r="H179" s="667" t="e">
        <f>'Saimnieciskas pamatdarbibas NP'!H95</f>
        <v>#DIV/0!</v>
      </c>
      <c r="I179" s="667" t="e">
        <f>'Saimnieciskas pamatdarbibas NP'!I95</f>
        <v>#DIV/0!</v>
      </c>
      <c r="J179" s="667" t="e">
        <f>'Saimnieciskas pamatdarbibas NP'!J95</f>
        <v>#DIV/0!</v>
      </c>
      <c r="K179" s="667" t="e">
        <f>'Saimnieciskas pamatdarbibas NP'!K95</f>
        <v>#DIV/0!</v>
      </c>
      <c r="L179" s="667" t="e">
        <f>'Saimnieciskas pamatdarbibas NP'!L95</f>
        <v>#DIV/0!</v>
      </c>
      <c r="M179" s="667" t="e">
        <f>'Saimnieciskas pamatdarbibas NP'!M95</f>
        <v>#DIV/0!</v>
      </c>
      <c r="N179" s="667" t="e">
        <f>'Saimnieciskas pamatdarbibas NP'!N95</f>
        <v>#DIV/0!</v>
      </c>
      <c r="O179" s="667" t="e">
        <f>'Saimnieciskas pamatdarbibas NP'!O95</f>
        <v>#DIV/0!</v>
      </c>
      <c r="P179" s="667" t="e">
        <f>'Saimnieciskas pamatdarbibas NP'!P95</f>
        <v>#DIV/0!</v>
      </c>
      <c r="Q179" s="667" t="e">
        <f>'Saimnieciskas pamatdarbibas NP'!Q95</f>
        <v>#DIV/0!</v>
      </c>
      <c r="R179" s="667" t="e">
        <f>'Saimnieciskas pamatdarbibas NP'!R95</f>
        <v>#DIV/0!</v>
      </c>
      <c r="S179" s="667" t="e">
        <f>'Saimnieciskas pamatdarbibas NP'!S95</f>
        <v>#DIV/0!</v>
      </c>
      <c r="T179" s="667" t="e">
        <f>'Saimnieciskas pamatdarbibas NP'!T95</f>
        <v>#DIV/0!</v>
      </c>
      <c r="U179" s="667" t="e">
        <f>'Saimnieciskas pamatdarbibas NP'!U95</f>
        <v>#DIV/0!</v>
      </c>
      <c r="V179" s="667" t="e">
        <f>'Saimnieciskas pamatdarbibas NP'!V95</f>
        <v>#DIV/0!</v>
      </c>
      <c r="W179" s="667" t="e">
        <f>'Saimnieciskas pamatdarbibas NP'!W95</f>
        <v>#DIV/0!</v>
      </c>
      <c r="X179" s="667" t="e">
        <f>'Saimnieciskas pamatdarbibas NP'!X95</f>
        <v>#DIV/0!</v>
      </c>
      <c r="Y179" s="667" t="e">
        <f>'Saimnieciskas pamatdarbibas NP'!Y95</f>
        <v>#DIV/0!</v>
      </c>
      <c r="Z179" s="667" t="e">
        <f>'Saimnieciskas pamatdarbibas NP'!Z95</f>
        <v>#DIV/0!</v>
      </c>
      <c r="AA179" s="667" t="e">
        <f>'Saimnieciskas pamatdarbibas NP'!AA95</f>
        <v>#DIV/0!</v>
      </c>
      <c r="AB179" s="667" t="e">
        <f>'Saimnieciskas pamatdarbibas NP'!AB95</f>
        <v>#DIV/0!</v>
      </c>
      <c r="AC179" s="667" t="e">
        <f>'Saimnieciskas pamatdarbibas NP'!AC95</f>
        <v>#DIV/0!</v>
      </c>
      <c r="AD179" s="667" t="e">
        <f>'Saimnieciskas pamatdarbibas NP'!AD95</f>
        <v>#DIV/0!</v>
      </c>
      <c r="AE179" s="667" t="e">
        <f>'Saimnieciskas pamatdarbibas NP'!AE95</f>
        <v>#DIV/0!</v>
      </c>
      <c r="AF179" s="667" t="e">
        <f>'Saimnieciskas pamatdarbibas NP'!AF95</f>
        <v>#DIV/0!</v>
      </c>
      <c r="AG179" s="667" t="e">
        <f>'Saimnieciskas pamatdarbibas NP'!AG95</f>
        <v>#DIV/0!</v>
      </c>
      <c r="AH179" s="667" t="e">
        <f>'Saimnieciskas pamatdarbibas NP'!AH95</f>
        <v>#DIV/0!</v>
      </c>
      <c r="AI179" s="667" t="e">
        <f>'Saimnieciskas pamatdarbibas NP'!AI95</f>
        <v>#DIV/0!</v>
      </c>
      <c r="AJ179" s="667" t="e">
        <f>'Saimnieciskas pamatdarbibas NP'!AJ95</f>
        <v>#DIV/0!</v>
      </c>
      <c r="AM179" s="119"/>
      <c r="AO179" s="139"/>
      <c r="AP179" s="118"/>
      <c r="AQ179" s="139"/>
      <c r="AR179" s="118"/>
      <c r="AS179" s="139"/>
    </row>
    <row r="180" spans="1:253" s="142" customFormat="1" x14ac:dyDescent="0.2">
      <c r="A180" s="90" t="s">
        <v>139</v>
      </c>
      <c r="B180" s="648" t="e">
        <f t="shared" ref="B180:AG180" si="392">SUM(B178:B179)</f>
        <v>#DIV/0!</v>
      </c>
      <c r="C180" s="648" t="e">
        <f t="shared" si="392"/>
        <v>#DIV/0!</v>
      </c>
      <c r="D180" s="648" t="e">
        <f t="shared" si="392"/>
        <v>#DIV/0!</v>
      </c>
      <c r="E180" s="648" t="e">
        <f t="shared" si="392"/>
        <v>#DIV/0!</v>
      </c>
      <c r="F180" s="648" t="e">
        <f t="shared" si="392"/>
        <v>#DIV/0!</v>
      </c>
      <c r="G180" s="648" t="e">
        <f t="shared" si="392"/>
        <v>#DIV/0!</v>
      </c>
      <c r="H180" s="648" t="e">
        <f t="shared" si="392"/>
        <v>#DIV/0!</v>
      </c>
      <c r="I180" s="648" t="e">
        <f t="shared" si="392"/>
        <v>#DIV/0!</v>
      </c>
      <c r="J180" s="648" t="e">
        <f t="shared" si="392"/>
        <v>#DIV/0!</v>
      </c>
      <c r="K180" s="648" t="e">
        <f t="shared" si="392"/>
        <v>#DIV/0!</v>
      </c>
      <c r="L180" s="648" t="e">
        <f t="shared" si="392"/>
        <v>#DIV/0!</v>
      </c>
      <c r="M180" s="648" t="e">
        <f t="shared" si="392"/>
        <v>#DIV/0!</v>
      </c>
      <c r="N180" s="648" t="e">
        <f t="shared" si="392"/>
        <v>#DIV/0!</v>
      </c>
      <c r="O180" s="648" t="e">
        <f t="shared" si="392"/>
        <v>#DIV/0!</v>
      </c>
      <c r="P180" s="648" t="e">
        <f t="shared" si="392"/>
        <v>#DIV/0!</v>
      </c>
      <c r="Q180" s="648" t="e">
        <f t="shared" si="392"/>
        <v>#DIV/0!</v>
      </c>
      <c r="R180" s="648" t="e">
        <f t="shared" si="392"/>
        <v>#DIV/0!</v>
      </c>
      <c r="S180" s="648" t="e">
        <f t="shared" si="392"/>
        <v>#DIV/0!</v>
      </c>
      <c r="T180" s="648" t="e">
        <f t="shared" si="392"/>
        <v>#DIV/0!</v>
      </c>
      <c r="U180" s="648" t="e">
        <f t="shared" si="392"/>
        <v>#DIV/0!</v>
      </c>
      <c r="V180" s="648" t="e">
        <f t="shared" si="392"/>
        <v>#DIV/0!</v>
      </c>
      <c r="W180" s="648" t="e">
        <f t="shared" si="392"/>
        <v>#DIV/0!</v>
      </c>
      <c r="X180" s="648" t="e">
        <f t="shared" si="392"/>
        <v>#DIV/0!</v>
      </c>
      <c r="Y180" s="648" t="e">
        <f t="shared" si="392"/>
        <v>#DIV/0!</v>
      </c>
      <c r="Z180" s="648" t="e">
        <f t="shared" si="392"/>
        <v>#DIV/0!</v>
      </c>
      <c r="AA180" s="648" t="e">
        <f t="shared" si="392"/>
        <v>#DIV/0!</v>
      </c>
      <c r="AB180" s="648" t="e">
        <f t="shared" si="392"/>
        <v>#DIV/0!</v>
      </c>
      <c r="AC180" s="648" t="e">
        <f t="shared" si="392"/>
        <v>#DIV/0!</v>
      </c>
      <c r="AD180" s="648" t="e">
        <f t="shared" si="392"/>
        <v>#DIV/0!</v>
      </c>
      <c r="AE180" s="648" t="e">
        <f t="shared" si="392"/>
        <v>#DIV/0!</v>
      </c>
      <c r="AF180" s="648" t="e">
        <f t="shared" si="392"/>
        <v>#DIV/0!</v>
      </c>
      <c r="AG180" s="648" t="e">
        <f t="shared" si="392"/>
        <v>#DIV/0!</v>
      </c>
      <c r="AH180" s="648" t="e">
        <f>SUM(AH178:AH179)</f>
        <v>#DIV/0!</v>
      </c>
      <c r="AI180" s="648" t="e">
        <f>SUM(AI178:AI179)</f>
        <v>#DIV/0!</v>
      </c>
      <c r="AJ180" s="648" t="e">
        <f>SUM(AJ178:AJ179)</f>
        <v>#DIV/0!</v>
      </c>
      <c r="AM180" s="119"/>
      <c r="AO180" s="139"/>
      <c r="AP180" s="118"/>
      <c r="AQ180" s="139"/>
      <c r="AR180" s="118"/>
      <c r="AS180" s="139"/>
    </row>
    <row r="181" spans="1:253" s="142" customFormat="1" x14ac:dyDescent="0.2">
      <c r="A181" s="88" t="s">
        <v>87</v>
      </c>
      <c r="B181" s="667">
        <f>'Saimnieciskas pamatdarbibas NP'!B86</f>
        <v>0</v>
      </c>
      <c r="C181" s="667">
        <f>'Saimnieciskas pamatdarbibas NP'!C86</f>
        <v>0</v>
      </c>
      <c r="D181" s="667">
        <f>'Saimnieciskas pamatdarbibas NP'!D86</f>
        <v>0</v>
      </c>
      <c r="E181" s="667">
        <f>'Saimnieciskas pamatdarbibas NP'!E86</f>
        <v>0</v>
      </c>
      <c r="F181" s="667">
        <f>'Saimnieciskas pamatdarbibas NP'!F86</f>
        <v>0</v>
      </c>
      <c r="G181" s="667">
        <f>'Saimnieciskas pamatdarbibas NP'!G86</f>
        <v>0</v>
      </c>
      <c r="H181" s="667">
        <f>'Saimnieciskas pamatdarbibas NP'!H86</f>
        <v>0</v>
      </c>
      <c r="I181" s="667">
        <f>'Saimnieciskas pamatdarbibas NP'!I86</f>
        <v>0</v>
      </c>
      <c r="J181" s="667">
        <f>'Saimnieciskas pamatdarbibas NP'!J86</f>
        <v>0</v>
      </c>
      <c r="K181" s="667">
        <f>'Saimnieciskas pamatdarbibas NP'!K86</f>
        <v>0</v>
      </c>
      <c r="L181" s="667">
        <f>'Saimnieciskas pamatdarbibas NP'!L86</f>
        <v>0</v>
      </c>
      <c r="M181" s="667">
        <f>'Saimnieciskas pamatdarbibas NP'!M86</f>
        <v>0</v>
      </c>
      <c r="N181" s="667">
        <f>'Saimnieciskas pamatdarbibas NP'!N86</f>
        <v>0</v>
      </c>
      <c r="O181" s="667">
        <f>'Saimnieciskas pamatdarbibas NP'!O86</f>
        <v>0</v>
      </c>
      <c r="P181" s="667">
        <f>'Saimnieciskas pamatdarbibas NP'!P86</f>
        <v>0</v>
      </c>
      <c r="Q181" s="667">
        <f>'Saimnieciskas pamatdarbibas NP'!Q86</f>
        <v>0</v>
      </c>
      <c r="R181" s="667">
        <f>'Saimnieciskas pamatdarbibas NP'!R86</f>
        <v>0</v>
      </c>
      <c r="S181" s="667">
        <f>'Saimnieciskas pamatdarbibas NP'!S86</f>
        <v>0</v>
      </c>
      <c r="T181" s="667">
        <f>'Saimnieciskas pamatdarbibas NP'!T86</f>
        <v>0</v>
      </c>
      <c r="U181" s="667">
        <f>'Saimnieciskas pamatdarbibas NP'!U86</f>
        <v>0</v>
      </c>
      <c r="V181" s="667">
        <f>'Saimnieciskas pamatdarbibas NP'!V86</f>
        <v>0</v>
      </c>
      <c r="W181" s="667">
        <f>'Saimnieciskas pamatdarbibas NP'!W86</f>
        <v>0</v>
      </c>
      <c r="X181" s="667">
        <f>'Saimnieciskas pamatdarbibas NP'!X86</f>
        <v>0</v>
      </c>
      <c r="Y181" s="667">
        <f>'Saimnieciskas pamatdarbibas NP'!Y86</f>
        <v>0</v>
      </c>
      <c r="Z181" s="667">
        <f>'Saimnieciskas pamatdarbibas NP'!Z86</f>
        <v>0</v>
      </c>
      <c r="AA181" s="667">
        <f>'Saimnieciskas pamatdarbibas NP'!AA86</f>
        <v>0</v>
      </c>
      <c r="AB181" s="667">
        <f>'Saimnieciskas pamatdarbibas NP'!AB86</f>
        <v>0</v>
      </c>
      <c r="AC181" s="667">
        <f>'Saimnieciskas pamatdarbibas NP'!AC86</f>
        <v>0</v>
      </c>
      <c r="AD181" s="667">
        <f>'Saimnieciskas pamatdarbibas NP'!AD86</f>
        <v>0</v>
      </c>
      <c r="AE181" s="667">
        <f>'Saimnieciskas pamatdarbibas NP'!AE86</f>
        <v>0</v>
      </c>
      <c r="AF181" s="667">
        <f>'Saimnieciskas pamatdarbibas NP'!AF86</f>
        <v>0</v>
      </c>
      <c r="AG181" s="667">
        <f>'Saimnieciskas pamatdarbibas NP'!AG86</f>
        <v>0</v>
      </c>
      <c r="AH181" s="667">
        <f>'Saimnieciskas pamatdarbibas NP'!AH86</f>
        <v>0</v>
      </c>
      <c r="AI181" s="667">
        <f>'Saimnieciskas pamatdarbibas NP'!AI86</f>
        <v>0</v>
      </c>
      <c r="AJ181" s="667">
        <f>'Saimnieciskas pamatdarbibas NP'!AJ86</f>
        <v>0</v>
      </c>
      <c r="AM181" s="119"/>
      <c r="AO181" s="139"/>
      <c r="AP181" s="118"/>
      <c r="AQ181" s="139"/>
      <c r="AR181" s="118"/>
      <c r="AS181" s="139"/>
    </row>
    <row r="182" spans="1:253" s="142" customFormat="1" x14ac:dyDescent="0.2">
      <c r="A182" s="88" t="s">
        <v>140</v>
      </c>
      <c r="B182" s="667">
        <f>Aprekini!B157</f>
        <v>0</v>
      </c>
      <c r="C182" s="667">
        <f>Aprekini!C157</f>
        <v>0</v>
      </c>
      <c r="D182" s="667">
        <f>Aprekini!D157</f>
        <v>0</v>
      </c>
      <c r="E182" s="667">
        <f>Aprekini!E157</f>
        <v>0</v>
      </c>
      <c r="F182" s="667">
        <f>Aprekini!F157</f>
        <v>0</v>
      </c>
      <c r="G182" s="667">
        <f>Aprekini!G157</f>
        <v>0</v>
      </c>
      <c r="H182" s="667">
        <f>Aprekini!H157</f>
        <v>0</v>
      </c>
      <c r="I182" s="667">
        <f>Aprekini!I157</f>
        <v>0</v>
      </c>
      <c r="J182" s="667">
        <f>Aprekini!J157</f>
        <v>0</v>
      </c>
      <c r="K182" s="667">
        <f>Aprekini!K157</f>
        <v>0</v>
      </c>
      <c r="L182" s="667">
        <f>Aprekini!L157</f>
        <v>0</v>
      </c>
      <c r="M182" s="667">
        <f>Aprekini!M157</f>
        <v>0</v>
      </c>
      <c r="N182" s="667">
        <f>Aprekini!N157</f>
        <v>0</v>
      </c>
      <c r="O182" s="667">
        <f>Aprekini!O157</f>
        <v>0</v>
      </c>
      <c r="P182" s="667">
        <f>Aprekini!P157</f>
        <v>0</v>
      </c>
      <c r="Q182" s="667">
        <f>Aprekini!Q157</f>
        <v>0</v>
      </c>
      <c r="R182" s="667">
        <f>Aprekini!R157</f>
        <v>0</v>
      </c>
      <c r="S182" s="667">
        <f>Aprekini!S157</f>
        <v>0</v>
      </c>
      <c r="T182" s="667">
        <f>Aprekini!T157</f>
        <v>0</v>
      </c>
      <c r="U182" s="667">
        <f>Aprekini!U157</f>
        <v>0</v>
      </c>
      <c r="V182" s="667">
        <f>Aprekini!V157</f>
        <v>0</v>
      </c>
      <c r="W182" s="667">
        <f>Aprekini!W157</f>
        <v>0</v>
      </c>
      <c r="X182" s="667">
        <f>Aprekini!X157</f>
        <v>0</v>
      </c>
      <c r="Y182" s="667">
        <f>Aprekini!Y157</f>
        <v>0</v>
      </c>
      <c r="Z182" s="667">
        <f>Aprekini!Z157</f>
        <v>0</v>
      </c>
      <c r="AA182" s="667">
        <f>Aprekini!AA157</f>
        <v>0</v>
      </c>
      <c r="AB182" s="667">
        <f>Aprekini!AB157</f>
        <v>0</v>
      </c>
      <c r="AC182" s="667">
        <f>Aprekini!AC157</f>
        <v>0</v>
      </c>
      <c r="AD182" s="667">
        <f>Aprekini!AD157</f>
        <v>0</v>
      </c>
      <c r="AE182" s="667">
        <f>Aprekini!AE157</f>
        <v>0</v>
      </c>
      <c r="AF182" s="667">
        <f>Aprekini!AF157</f>
        <v>0</v>
      </c>
      <c r="AG182" s="667">
        <f>Aprekini!AG157</f>
        <v>0</v>
      </c>
      <c r="AH182" s="667">
        <f>Aprekini!AH157</f>
        <v>0</v>
      </c>
      <c r="AI182" s="667">
        <f>Aprekini!AI157</f>
        <v>0</v>
      </c>
      <c r="AJ182" s="667">
        <f>Aprekini!AJ157</f>
        <v>0</v>
      </c>
      <c r="AM182" s="119"/>
      <c r="AO182" s="139"/>
      <c r="AP182" s="118"/>
      <c r="AQ182" s="139"/>
      <c r="AR182" s="118"/>
      <c r="AS182" s="139"/>
    </row>
    <row r="183" spans="1:253" s="142" customFormat="1" x14ac:dyDescent="0.2">
      <c r="A183" s="197" t="s">
        <v>412</v>
      </c>
      <c r="B183" s="646">
        <f>Aprekini!B265</f>
        <v>0</v>
      </c>
      <c r="C183" s="667">
        <f>Aprekini!C265</f>
        <v>0</v>
      </c>
      <c r="D183" s="667">
        <f>Aprekini!D265</f>
        <v>0</v>
      </c>
      <c r="E183" s="667">
        <f>Aprekini!E265</f>
        <v>0</v>
      </c>
      <c r="F183" s="667">
        <f>Aprekini!F265</f>
        <v>0</v>
      </c>
      <c r="G183" s="667">
        <f>Aprekini!G265</f>
        <v>0</v>
      </c>
      <c r="H183" s="667">
        <f>Aprekini!H265</f>
        <v>0</v>
      </c>
      <c r="I183" s="667">
        <f>Aprekini!I265</f>
        <v>0</v>
      </c>
      <c r="J183" s="667">
        <f>Aprekini!J265</f>
        <v>0</v>
      </c>
      <c r="K183" s="667">
        <f>Aprekini!K265</f>
        <v>0</v>
      </c>
      <c r="L183" s="667">
        <f>Aprekini!L265</f>
        <v>0</v>
      </c>
      <c r="M183" s="667">
        <f>Aprekini!M265</f>
        <v>0</v>
      </c>
      <c r="N183" s="667">
        <f>Aprekini!N265</f>
        <v>0</v>
      </c>
      <c r="O183" s="667">
        <f>Aprekini!O265</f>
        <v>0</v>
      </c>
      <c r="P183" s="667">
        <f>Aprekini!P265</f>
        <v>0</v>
      </c>
      <c r="Q183" s="667">
        <f>Aprekini!Q265</f>
        <v>0</v>
      </c>
      <c r="R183" s="667">
        <f>Aprekini!R265</f>
        <v>0</v>
      </c>
      <c r="S183" s="667">
        <f>Aprekini!S265</f>
        <v>0</v>
      </c>
      <c r="T183" s="667">
        <f>Aprekini!T265</f>
        <v>0</v>
      </c>
      <c r="U183" s="667">
        <f>Aprekini!U265</f>
        <v>0</v>
      </c>
      <c r="V183" s="667">
        <f>Aprekini!V265</f>
        <v>0</v>
      </c>
      <c r="W183" s="667">
        <f>Aprekini!W265</f>
        <v>0</v>
      </c>
      <c r="X183" s="667">
        <f>Aprekini!X265</f>
        <v>0</v>
      </c>
      <c r="Y183" s="667">
        <f>Aprekini!Y265</f>
        <v>0</v>
      </c>
      <c r="Z183" s="667">
        <f>Aprekini!Z265</f>
        <v>0</v>
      </c>
      <c r="AA183" s="667">
        <f>Aprekini!AA265</f>
        <v>0</v>
      </c>
      <c r="AB183" s="667">
        <f>Aprekini!AB265</f>
        <v>0</v>
      </c>
      <c r="AC183" s="667">
        <f>Aprekini!AC265</f>
        <v>0</v>
      </c>
      <c r="AD183" s="667">
        <f>Aprekini!AD265</f>
        <v>0</v>
      </c>
      <c r="AE183" s="667">
        <f>Aprekini!AE265</f>
        <v>0</v>
      </c>
      <c r="AF183" s="667">
        <f>Aprekini!AF265</f>
        <v>0</v>
      </c>
      <c r="AG183" s="667">
        <f>Aprekini!AG265</f>
        <v>0</v>
      </c>
      <c r="AH183" s="667">
        <f>Aprekini!AH265</f>
        <v>0</v>
      </c>
      <c r="AI183" s="667">
        <f>Aprekini!AI265</f>
        <v>0</v>
      </c>
      <c r="AJ183" s="667">
        <f>Aprekini!AJ265</f>
        <v>0</v>
      </c>
      <c r="AM183" s="119"/>
      <c r="AO183" s="139"/>
      <c r="AP183" s="118"/>
      <c r="AQ183" s="139"/>
      <c r="AR183" s="118"/>
      <c r="AS183" s="139"/>
    </row>
    <row r="184" spans="1:253" s="142" customFormat="1" x14ac:dyDescent="0.2">
      <c r="A184" s="197" t="s">
        <v>413</v>
      </c>
      <c r="B184" s="646">
        <f>Aprekini!B266</f>
        <v>0</v>
      </c>
      <c r="C184" s="667">
        <f>Aprekini!C266</f>
        <v>0</v>
      </c>
      <c r="D184" s="667">
        <f>Aprekini!D266</f>
        <v>0</v>
      </c>
      <c r="E184" s="667">
        <f>Aprekini!E266</f>
        <v>0</v>
      </c>
      <c r="F184" s="667">
        <f>Aprekini!F266</f>
        <v>0</v>
      </c>
      <c r="G184" s="667">
        <f>Aprekini!G266</f>
        <v>0</v>
      </c>
      <c r="H184" s="667">
        <f>Aprekini!H266</f>
        <v>0</v>
      </c>
      <c r="I184" s="667">
        <f>Aprekini!I266</f>
        <v>0</v>
      </c>
      <c r="J184" s="667">
        <f>Aprekini!J266</f>
        <v>0</v>
      </c>
      <c r="K184" s="667">
        <f>Aprekini!K266</f>
        <v>0</v>
      </c>
      <c r="L184" s="667">
        <f>Aprekini!L266</f>
        <v>0</v>
      </c>
      <c r="M184" s="667">
        <f>Aprekini!M266</f>
        <v>0</v>
      </c>
      <c r="N184" s="667">
        <f>Aprekini!N266</f>
        <v>0</v>
      </c>
      <c r="O184" s="667">
        <f>Aprekini!O266</f>
        <v>0</v>
      </c>
      <c r="P184" s="667">
        <f>Aprekini!P266</f>
        <v>0</v>
      </c>
      <c r="Q184" s="667">
        <f>Aprekini!Q266</f>
        <v>0</v>
      </c>
      <c r="R184" s="667">
        <f>Aprekini!R266</f>
        <v>0</v>
      </c>
      <c r="S184" s="667">
        <f>Aprekini!S266</f>
        <v>0</v>
      </c>
      <c r="T184" s="667">
        <f>Aprekini!T266</f>
        <v>0</v>
      </c>
      <c r="U184" s="667">
        <f>Aprekini!U266</f>
        <v>0</v>
      </c>
      <c r="V184" s="667">
        <f>Aprekini!V266</f>
        <v>0</v>
      </c>
      <c r="W184" s="667">
        <f>Aprekini!W266</f>
        <v>0</v>
      </c>
      <c r="X184" s="667">
        <f>Aprekini!X266</f>
        <v>0</v>
      </c>
      <c r="Y184" s="667">
        <f>Aprekini!Y266</f>
        <v>0</v>
      </c>
      <c r="Z184" s="667">
        <f>Aprekini!Z266</f>
        <v>0</v>
      </c>
      <c r="AA184" s="667">
        <f>Aprekini!AA266</f>
        <v>0</v>
      </c>
      <c r="AB184" s="667">
        <f>Aprekini!AB266</f>
        <v>0</v>
      </c>
      <c r="AC184" s="667">
        <f>Aprekini!AC266</f>
        <v>0</v>
      </c>
      <c r="AD184" s="667">
        <f>Aprekini!AD266</f>
        <v>0</v>
      </c>
      <c r="AE184" s="667">
        <f>Aprekini!AE266</f>
        <v>0</v>
      </c>
      <c r="AF184" s="667">
        <f>Aprekini!AF266</f>
        <v>0</v>
      </c>
      <c r="AG184" s="667">
        <f>Aprekini!AG266</f>
        <v>0</v>
      </c>
      <c r="AH184" s="667">
        <f>Aprekini!AH266</f>
        <v>0</v>
      </c>
      <c r="AI184" s="667">
        <f>Aprekini!AI266</f>
        <v>0</v>
      </c>
      <c r="AJ184" s="667">
        <f>Aprekini!AJ266</f>
        <v>0</v>
      </c>
      <c r="AM184" s="119"/>
      <c r="AO184" s="139"/>
      <c r="AP184" s="118"/>
      <c r="AQ184" s="139"/>
      <c r="AR184" s="118"/>
      <c r="AS184" s="139"/>
    </row>
    <row r="185" spans="1:253" s="142" customFormat="1" x14ac:dyDescent="0.2">
      <c r="A185" s="90" t="s">
        <v>141</v>
      </c>
      <c r="B185" s="648">
        <f t="shared" ref="B185:AH185" si="393">SUM(B181:B184)</f>
        <v>0</v>
      </c>
      <c r="C185" s="648">
        <f t="shared" si="393"/>
        <v>0</v>
      </c>
      <c r="D185" s="648">
        <f t="shared" si="393"/>
        <v>0</v>
      </c>
      <c r="E185" s="648">
        <f t="shared" si="393"/>
        <v>0</v>
      </c>
      <c r="F185" s="648">
        <f t="shared" si="393"/>
        <v>0</v>
      </c>
      <c r="G185" s="648">
        <f t="shared" si="393"/>
        <v>0</v>
      </c>
      <c r="H185" s="648">
        <f t="shared" si="393"/>
        <v>0</v>
      </c>
      <c r="I185" s="648">
        <f t="shared" si="393"/>
        <v>0</v>
      </c>
      <c r="J185" s="648">
        <f t="shared" si="393"/>
        <v>0</v>
      </c>
      <c r="K185" s="648">
        <f t="shared" si="393"/>
        <v>0</v>
      </c>
      <c r="L185" s="648">
        <f t="shared" si="393"/>
        <v>0</v>
      </c>
      <c r="M185" s="648">
        <f t="shared" si="393"/>
        <v>0</v>
      </c>
      <c r="N185" s="648">
        <f t="shared" si="393"/>
        <v>0</v>
      </c>
      <c r="O185" s="648">
        <f t="shared" si="393"/>
        <v>0</v>
      </c>
      <c r="P185" s="648">
        <f t="shared" si="393"/>
        <v>0</v>
      </c>
      <c r="Q185" s="648">
        <f t="shared" si="393"/>
        <v>0</v>
      </c>
      <c r="R185" s="648">
        <f t="shared" si="393"/>
        <v>0</v>
      </c>
      <c r="S185" s="648">
        <f t="shared" si="393"/>
        <v>0</v>
      </c>
      <c r="T185" s="648">
        <f t="shared" si="393"/>
        <v>0</v>
      </c>
      <c r="U185" s="648">
        <f t="shared" si="393"/>
        <v>0</v>
      </c>
      <c r="V185" s="648">
        <f t="shared" si="393"/>
        <v>0</v>
      </c>
      <c r="W185" s="648">
        <f t="shared" si="393"/>
        <v>0</v>
      </c>
      <c r="X185" s="648">
        <f t="shared" si="393"/>
        <v>0</v>
      </c>
      <c r="Y185" s="648">
        <f t="shared" si="393"/>
        <v>0</v>
      </c>
      <c r="Z185" s="648">
        <f t="shared" si="393"/>
        <v>0</v>
      </c>
      <c r="AA185" s="648">
        <f t="shared" si="393"/>
        <v>0</v>
      </c>
      <c r="AB185" s="648">
        <f t="shared" si="393"/>
        <v>0</v>
      </c>
      <c r="AC185" s="648">
        <f t="shared" si="393"/>
        <v>0</v>
      </c>
      <c r="AD185" s="648">
        <f t="shared" si="393"/>
        <v>0</v>
      </c>
      <c r="AE185" s="648">
        <f t="shared" si="393"/>
        <v>0</v>
      </c>
      <c r="AF185" s="648">
        <f t="shared" si="393"/>
        <v>0</v>
      </c>
      <c r="AG185" s="648">
        <f t="shared" si="393"/>
        <v>0</v>
      </c>
      <c r="AH185" s="648">
        <f t="shared" si="393"/>
        <v>0</v>
      </c>
      <c r="AI185" s="648">
        <f>SUM(AI181:AI184)</f>
        <v>0</v>
      </c>
      <c r="AJ185" s="648">
        <f>SUM(AJ181:AJ184)</f>
        <v>0</v>
      </c>
      <c r="AM185" s="119"/>
      <c r="AO185" s="139"/>
      <c r="AP185" s="118"/>
      <c r="AQ185" s="139"/>
      <c r="AR185" s="118"/>
      <c r="AS185" s="139"/>
    </row>
    <row r="186" spans="1:253" s="142" customFormat="1" x14ac:dyDescent="0.2">
      <c r="A186" s="90" t="s">
        <v>142</v>
      </c>
      <c r="B186" s="648" t="e">
        <f t="shared" ref="B186:AH186" si="394">B180-B185</f>
        <v>#DIV/0!</v>
      </c>
      <c r="C186" s="648" t="e">
        <f t="shared" si="394"/>
        <v>#DIV/0!</v>
      </c>
      <c r="D186" s="648" t="e">
        <f t="shared" si="394"/>
        <v>#DIV/0!</v>
      </c>
      <c r="E186" s="648" t="e">
        <f t="shared" si="394"/>
        <v>#DIV/0!</v>
      </c>
      <c r="F186" s="648" t="e">
        <f t="shared" si="394"/>
        <v>#DIV/0!</v>
      </c>
      <c r="G186" s="648" t="e">
        <f t="shared" si="394"/>
        <v>#DIV/0!</v>
      </c>
      <c r="H186" s="648" t="e">
        <f t="shared" si="394"/>
        <v>#DIV/0!</v>
      </c>
      <c r="I186" s="648" t="e">
        <f t="shared" si="394"/>
        <v>#DIV/0!</v>
      </c>
      <c r="J186" s="648" t="e">
        <f t="shared" si="394"/>
        <v>#DIV/0!</v>
      </c>
      <c r="K186" s="648" t="e">
        <f t="shared" si="394"/>
        <v>#DIV/0!</v>
      </c>
      <c r="L186" s="648" t="e">
        <f t="shared" si="394"/>
        <v>#DIV/0!</v>
      </c>
      <c r="M186" s="648" t="e">
        <f t="shared" si="394"/>
        <v>#DIV/0!</v>
      </c>
      <c r="N186" s="648" t="e">
        <f t="shared" si="394"/>
        <v>#DIV/0!</v>
      </c>
      <c r="O186" s="648" t="e">
        <f t="shared" si="394"/>
        <v>#DIV/0!</v>
      </c>
      <c r="P186" s="648" t="e">
        <f t="shared" si="394"/>
        <v>#DIV/0!</v>
      </c>
      <c r="Q186" s="648" t="e">
        <f t="shared" si="394"/>
        <v>#DIV/0!</v>
      </c>
      <c r="R186" s="648" t="e">
        <f t="shared" si="394"/>
        <v>#DIV/0!</v>
      </c>
      <c r="S186" s="648" t="e">
        <f t="shared" si="394"/>
        <v>#DIV/0!</v>
      </c>
      <c r="T186" s="648" t="e">
        <f t="shared" si="394"/>
        <v>#DIV/0!</v>
      </c>
      <c r="U186" s="648" t="e">
        <f t="shared" si="394"/>
        <v>#DIV/0!</v>
      </c>
      <c r="V186" s="648" t="e">
        <f t="shared" si="394"/>
        <v>#DIV/0!</v>
      </c>
      <c r="W186" s="648" t="e">
        <f t="shared" si="394"/>
        <v>#DIV/0!</v>
      </c>
      <c r="X186" s="648" t="e">
        <f t="shared" si="394"/>
        <v>#DIV/0!</v>
      </c>
      <c r="Y186" s="648" t="e">
        <f t="shared" si="394"/>
        <v>#DIV/0!</v>
      </c>
      <c r="Z186" s="648" t="e">
        <f t="shared" si="394"/>
        <v>#DIV/0!</v>
      </c>
      <c r="AA186" s="648" t="e">
        <f t="shared" si="394"/>
        <v>#DIV/0!</v>
      </c>
      <c r="AB186" s="648" t="e">
        <f t="shared" si="394"/>
        <v>#DIV/0!</v>
      </c>
      <c r="AC186" s="648" t="e">
        <f t="shared" si="394"/>
        <v>#DIV/0!</v>
      </c>
      <c r="AD186" s="648" t="e">
        <f t="shared" si="394"/>
        <v>#DIV/0!</v>
      </c>
      <c r="AE186" s="648" t="e">
        <f t="shared" si="394"/>
        <v>#DIV/0!</v>
      </c>
      <c r="AF186" s="648" t="e">
        <f t="shared" si="394"/>
        <v>#DIV/0!</v>
      </c>
      <c r="AG186" s="648" t="e">
        <f t="shared" si="394"/>
        <v>#DIV/0!</v>
      </c>
      <c r="AH186" s="648" t="e">
        <f t="shared" si="394"/>
        <v>#DIV/0!</v>
      </c>
      <c r="AI186" s="648" t="e">
        <f>AI180-AI185</f>
        <v>#DIV/0!</v>
      </c>
      <c r="AJ186" s="648" t="e">
        <f>AJ180-AJ185</f>
        <v>#DIV/0!</v>
      </c>
      <c r="AM186" s="119"/>
      <c r="AO186" s="139"/>
      <c r="AP186" s="118"/>
      <c r="AQ186" s="139"/>
      <c r="AR186" s="118"/>
      <c r="AS186" s="139"/>
    </row>
    <row r="187" spans="1:253" s="142" customFormat="1" ht="25.5" x14ac:dyDescent="0.2">
      <c r="A187" s="90" t="s">
        <v>143</v>
      </c>
      <c r="B187" s="648" t="e">
        <f t="shared" ref="B187:AG187" si="395">IF(B186&gt;=0,0,-B186)</f>
        <v>#DIV/0!</v>
      </c>
      <c r="C187" s="648" t="e">
        <f t="shared" si="395"/>
        <v>#DIV/0!</v>
      </c>
      <c r="D187" s="648" t="e">
        <f t="shared" si="395"/>
        <v>#DIV/0!</v>
      </c>
      <c r="E187" s="648" t="e">
        <f t="shared" si="395"/>
        <v>#DIV/0!</v>
      </c>
      <c r="F187" s="648" t="e">
        <f t="shared" si="395"/>
        <v>#DIV/0!</v>
      </c>
      <c r="G187" s="648" t="e">
        <f t="shared" si="395"/>
        <v>#DIV/0!</v>
      </c>
      <c r="H187" s="648" t="e">
        <f t="shared" si="395"/>
        <v>#DIV/0!</v>
      </c>
      <c r="I187" s="648" t="e">
        <f t="shared" si="395"/>
        <v>#DIV/0!</v>
      </c>
      <c r="J187" s="648" t="e">
        <f t="shared" si="395"/>
        <v>#DIV/0!</v>
      </c>
      <c r="K187" s="648" t="e">
        <f t="shared" si="395"/>
        <v>#DIV/0!</v>
      </c>
      <c r="L187" s="648" t="e">
        <f t="shared" si="395"/>
        <v>#DIV/0!</v>
      </c>
      <c r="M187" s="648" t="e">
        <f t="shared" si="395"/>
        <v>#DIV/0!</v>
      </c>
      <c r="N187" s="648" t="e">
        <f t="shared" si="395"/>
        <v>#DIV/0!</v>
      </c>
      <c r="O187" s="648" t="e">
        <f t="shared" si="395"/>
        <v>#DIV/0!</v>
      </c>
      <c r="P187" s="648" t="e">
        <f t="shared" si="395"/>
        <v>#DIV/0!</v>
      </c>
      <c r="Q187" s="648" t="e">
        <f t="shared" si="395"/>
        <v>#DIV/0!</v>
      </c>
      <c r="R187" s="648" t="e">
        <f t="shared" si="395"/>
        <v>#DIV/0!</v>
      </c>
      <c r="S187" s="648" t="e">
        <f t="shared" si="395"/>
        <v>#DIV/0!</v>
      </c>
      <c r="T187" s="648" t="e">
        <f t="shared" si="395"/>
        <v>#DIV/0!</v>
      </c>
      <c r="U187" s="648" t="e">
        <f t="shared" si="395"/>
        <v>#DIV/0!</v>
      </c>
      <c r="V187" s="648" t="e">
        <f t="shared" si="395"/>
        <v>#DIV/0!</v>
      </c>
      <c r="W187" s="648" t="e">
        <f t="shared" si="395"/>
        <v>#DIV/0!</v>
      </c>
      <c r="X187" s="648" t="e">
        <f t="shared" si="395"/>
        <v>#DIV/0!</v>
      </c>
      <c r="Y187" s="648" t="e">
        <f t="shared" si="395"/>
        <v>#DIV/0!</v>
      </c>
      <c r="Z187" s="648" t="e">
        <f t="shared" si="395"/>
        <v>#DIV/0!</v>
      </c>
      <c r="AA187" s="648" t="e">
        <f t="shared" si="395"/>
        <v>#DIV/0!</v>
      </c>
      <c r="AB187" s="648" t="e">
        <f t="shared" si="395"/>
        <v>#DIV/0!</v>
      </c>
      <c r="AC187" s="648" t="e">
        <f t="shared" si="395"/>
        <v>#DIV/0!</v>
      </c>
      <c r="AD187" s="648" t="e">
        <f t="shared" si="395"/>
        <v>#DIV/0!</v>
      </c>
      <c r="AE187" s="648" t="e">
        <f t="shared" si="395"/>
        <v>#DIV/0!</v>
      </c>
      <c r="AF187" s="648" t="e">
        <f t="shared" si="395"/>
        <v>#DIV/0!</v>
      </c>
      <c r="AG187" s="648" t="e">
        <f t="shared" si="395"/>
        <v>#DIV/0!</v>
      </c>
      <c r="AH187" s="648" t="e">
        <f>IF(AH186&gt;=0,0,-AH186)</f>
        <v>#DIV/0!</v>
      </c>
      <c r="AI187" s="648" t="e">
        <f>IF(AI186&gt;=0,0,-AI186)</f>
        <v>#DIV/0!</v>
      </c>
      <c r="AJ187" s="648" t="e">
        <f>IF(AJ186&gt;=0,0,-AJ186)</f>
        <v>#DIV/0!</v>
      </c>
      <c r="AM187" s="119"/>
      <c r="AO187" s="139"/>
      <c r="AP187" s="118"/>
      <c r="AQ187" s="139"/>
      <c r="AR187" s="118"/>
      <c r="AS187" s="139"/>
    </row>
    <row r="188" spans="1:253" s="142" customFormat="1" x14ac:dyDescent="0.2">
      <c r="A188" s="90" t="s">
        <v>144</v>
      </c>
      <c r="B188" s="648" t="e">
        <f>B186</f>
        <v>#DIV/0!</v>
      </c>
      <c r="C188" s="648" t="e">
        <f t="shared" ref="C188:AG188" si="396">B188+C186+C187</f>
        <v>#DIV/0!</v>
      </c>
      <c r="D188" s="648" t="e">
        <f t="shared" si="396"/>
        <v>#DIV/0!</v>
      </c>
      <c r="E188" s="648" t="e">
        <f t="shared" si="396"/>
        <v>#DIV/0!</v>
      </c>
      <c r="F188" s="648" t="e">
        <f t="shared" si="396"/>
        <v>#DIV/0!</v>
      </c>
      <c r="G188" s="648" t="e">
        <f t="shared" si="396"/>
        <v>#DIV/0!</v>
      </c>
      <c r="H188" s="648" t="e">
        <f t="shared" si="396"/>
        <v>#DIV/0!</v>
      </c>
      <c r="I188" s="648" t="e">
        <f t="shared" si="396"/>
        <v>#DIV/0!</v>
      </c>
      <c r="J188" s="648" t="e">
        <f t="shared" si="396"/>
        <v>#DIV/0!</v>
      </c>
      <c r="K188" s="648" t="e">
        <f t="shared" si="396"/>
        <v>#DIV/0!</v>
      </c>
      <c r="L188" s="648" t="e">
        <f t="shared" si="396"/>
        <v>#DIV/0!</v>
      </c>
      <c r="M188" s="648" t="e">
        <f t="shared" si="396"/>
        <v>#DIV/0!</v>
      </c>
      <c r="N188" s="648" t="e">
        <f t="shared" si="396"/>
        <v>#DIV/0!</v>
      </c>
      <c r="O188" s="648" t="e">
        <f t="shared" si="396"/>
        <v>#DIV/0!</v>
      </c>
      <c r="P188" s="648" t="e">
        <f t="shared" si="396"/>
        <v>#DIV/0!</v>
      </c>
      <c r="Q188" s="648" t="e">
        <f t="shared" si="396"/>
        <v>#DIV/0!</v>
      </c>
      <c r="R188" s="648" t="e">
        <f t="shared" si="396"/>
        <v>#DIV/0!</v>
      </c>
      <c r="S188" s="648" t="e">
        <f t="shared" si="396"/>
        <v>#DIV/0!</v>
      </c>
      <c r="T188" s="648" t="e">
        <f t="shared" si="396"/>
        <v>#DIV/0!</v>
      </c>
      <c r="U188" s="648" t="e">
        <f t="shared" si="396"/>
        <v>#DIV/0!</v>
      </c>
      <c r="V188" s="648" t="e">
        <f t="shared" si="396"/>
        <v>#DIV/0!</v>
      </c>
      <c r="W188" s="648" t="e">
        <f t="shared" si="396"/>
        <v>#DIV/0!</v>
      </c>
      <c r="X188" s="648" t="e">
        <f t="shared" si="396"/>
        <v>#DIV/0!</v>
      </c>
      <c r="Y188" s="648" t="e">
        <f t="shared" si="396"/>
        <v>#DIV/0!</v>
      </c>
      <c r="Z188" s="648" t="e">
        <f t="shared" si="396"/>
        <v>#DIV/0!</v>
      </c>
      <c r="AA188" s="648" t="e">
        <f t="shared" si="396"/>
        <v>#DIV/0!</v>
      </c>
      <c r="AB188" s="648" t="e">
        <f t="shared" si="396"/>
        <v>#DIV/0!</v>
      </c>
      <c r="AC188" s="648" t="e">
        <f t="shared" si="396"/>
        <v>#DIV/0!</v>
      </c>
      <c r="AD188" s="648" t="e">
        <f t="shared" si="396"/>
        <v>#DIV/0!</v>
      </c>
      <c r="AE188" s="648" t="e">
        <f t="shared" si="396"/>
        <v>#DIV/0!</v>
      </c>
      <c r="AF188" s="648" t="e">
        <f t="shared" si="396"/>
        <v>#DIV/0!</v>
      </c>
      <c r="AG188" s="648" t="e">
        <f t="shared" si="396"/>
        <v>#DIV/0!</v>
      </c>
      <c r="AH188" s="648" t="e">
        <f>AG188+AH186+AH187</f>
        <v>#DIV/0!</v>
      </c>
      <c r="AI188" s="648" t="e">
        <f>AH188+AI186+AI187</f>
        <v>#DIV/0!</v>
      </c>
      <c r="AJ188" s="648" t="e">
        <f>AI188+AJ186+AJ187</f>
        <v>#DIV/0!</v>
      </c>
      <c r="AM188" s="119"/>
      <c r="AO188" s="139"/>
      <c r="AP188" s="118"/>
      <c r="AQ188" s="139"/>
      <c r="AR188" s="118"/>
      <c r="AS188" s="139"/>
    </row>
    <row r="189" spans="1:253" s="142" customFormat="1" x14ac:dyDescent="0.2">
      <c r="B189" s="662"/>
      <c r="C189" s="662"/>
      <c r="D189" s="662"/>
      <c r="E189" s="662"/>
      <c r="F189" s="662"/>
      <c r="G189" s="662"/>
      <c r="H189" s="662"/>
      <c r="I189" s="662"/>
      <c r="J189" s="662"/>
      <c r="K189" s="662"/>
      <c r="L189" s="662"/>
      <c r="M189" s="662"/>
      <c r="N189" s="662"/>
      <c r="O189" s="662"/>
      <c r="P189" s="662"/>
      <c r="Q189" s="662"/>
      <c r="R189" s="662"/>
      <c r="S189" s="662"/>
      <c r="T189" s="662"/>
      <c r="U189" s="662"/>
      <c r="V189" s="662"/>
      <c r="W189" s="662"/>
      <c r="X189" s="662"/>
      <c r="Y189" s="662"/>
      <c r="Z189" s="662"/>
      <c r="AA189" s="662"/>
      <c r="AB189" s="662"/>
      <c r="AC189" s="662"/>
      <c r="AD189" s="662"/>
      <c r="AE189" s="662"/>
      <c r="AF189" s="662"/>
      <c r="AG189" s="662"/>
      <c r="AH189" s="662"/>
      <c r="AI189" s="662"/>
      <c r="AJ189" s="662"/>
      <c r="AM189" s="119"/>
      <c r="AO189" s="139"/>
      <c r="AP189" s="118"/>
      <c r="AQ189" s="139"/>
      <c r="AR189" s="118"/>
      <c r="AS189" s="139"/>
    </row>
    <row r="190" spans="1:253" s="142" customFormat="1" x14ac:dyDescent="0.2">
      <c r="AM190" s="119"/>
      <c r="AO190" s="139"/>
      <c r="AP190" s="118"/>
      <c r="AQ190" s="139"/>
      <c r="AR190" s="118"/>
      <c r="AS190" s="139"/>
    </row>
    <row r="191" spans="1:253" s="142" customFormat="1" ht="31.5" x14ac:dyDescent="0.2">
      <c r="A191" s="175" t="s">
        <v>290</v>
      </c>
      <c r="B191" s="177"/>
      <c r="C191" s="177"/>
      <c r="D191" s="177"/>
      <c r="E191" s="177"/>
      <c r="F191" s="177"/>
      <c r="G191" s="177"/>
      <c r="H191" s="177"/>
      <c r="I191" s="177"/>
      <c r="J191" s="177"/>
      <c r="K191" s="177"/>
      <c r="L191" s="177"/>
      <c r="M191" s="177"/>
      <c r="N191" s="177"/>
      <c r="O191" s="177"/>
      <c r="P191" s="178"/>
      <c r="Q191" s="178"/>
      <c r="R191" s="178"/>
      <c r="S191" s="178"/>
      <c r="T191" s="178"/>
      <c r="U191" s="178"/>
      <c r="V191" s="178"/>
      <c r="W191" s="178"/>
      <c r="X191" s="178"/>
      <c r="Y191" s="178"/>
      <c r="Z191" s="178"/>
      <c r="AA191" s="178"/>
      <c r="AB191" s="178"/>
      <c r="AC191" s="178"/>
      <c r="AD191" s="178"/>
      <c r="AE191" s="178"/>
      <c r="AF191" s="178"/>
      <c r="AG191" s="178"/>
      <c r="AH191" s="178"/>
      <c r="AI191" s="178"/>
      <c r="AJ191" s="178"/>
      <c r="AK191" s="162"/>
      <c r="AL191" s="162"/>
      <c r="AM191" s="119"/>
      <c r="AN191" s="162"/>
      <c r="AO191" s="139"/>
      <c r="AP191" s="118"/>
      <c r="AQ191" s="139"/>
      <c r="AR191" s="118"/>
      <c r="AS191" s="139"/>
      <c r="AT191" s="162"/>
      <c r="AU191" s="162"/>
      <c r="AV191" s="162"/>
      <c r="AW191" s="162"/>
      <c r="AX191" s="162"/>
      <c r="AY191" s="162"/>
      <c r="AZ191" s="162"/>
      <c r="BA191" s="162"/>
      <c r="BB191" s="162"/>
      <c r="BC191" s="162"/>
      <c r="BD191" s="162"/>
      <c r="BE191" s="162"/>
      <c r="BF191" s="162"/>
      <c r="BG191" s="162"/>
      <c r="BH191" s="162"/>
      <c r="BI191" s="162"/>
      <c r="BJ191" s="162"/>
      <c r="BK191" s="162"/>
      <c r="BL191" s="162"/>
      <c r="BM191" s="162"/>
      <c r="BN191" s="162"/>
      <c r="BO191" s="162"/>
      <c r="BP191" s="162"/>
      <c r="BQ191" s="162"/>
      <c r="BR191" s="162"/>
      <c r="BS191" s="162"/>
      <c r="BT191" s="162"/>
      <c r="BU191" s="162"/>
      <c r="BV191" s="162"/>
      <c r="BW191" s="162"/>
      <c r="BX191" s="162"/>
      <c r="BY191" s="162"/>
      <c r="BZ191" s="162"/>
      <c r="CA191" s="162"/>
      <c r="CB191" s="162"/>
      <c r="CC191" s="162"/>
      <c r="CD191" s="162"/>
      <c r="CE191" s="162"/>
      <c r="CF191" s="162"/>
      <c r="CG191" s="162"/>
      <c r="CH191" s="162"/>
      <c r="CI191" s="162"/>
      <c r="CJ191" s="162"/>
      <c r="CK191" s="162"/>
      <c r="CL191" s="162"/>
      <c r="CM191" s="162"/>
      <c r="CN191" s="162"/>
      <c r="CO191" s="162"/>
      <c r="CP191" s="162"/>
      <c r="CQ191" s="162"/>
      <c r="CR191" s="162"/>
      <c r="CS191" s="162"/>
      <c r="CT191" s="162"/>
      <c r="CU191" s="162"/>
      <c r="CV191" s="162"/>
      <c r="CW191" s="162"/>
      <c r="CX191" s="162"/>
      <c r="CY191" s="162"/>
      <c r="CZ191" s="162"/>
      <c r="DA191" s="162"/>
      <c r="DB191" s="162"/>
      <c r="DC191" s="162"/>
      <c r="DD191" s="162"/>
      <c r="DE191" s="162"/>
      <c r="DF191" s="162"/>
      <c r="DG191" s="162"/>
      <c r="DH191" s="162"/>
      <c r="DI191" s="162"/>
      <c r="DJ191" s="162"/>
      <c r="DK191" s="162"/>
      <c r="DL191" s="162"/>
      <c r="DM191" s="162"/>
      <c r="DN191" s="162"/>
      <c r="DO191" s="162"/>
      <c r="DP191" s="162"/>
      <c r="DQ191" s="162"/>
      <c r="DR191" s="162"/>
      <c r="DS191" s="162"/>
      <c r="DT191" s="162"/>
      <c r="DU191" s="162"/>
      <c r="DV191" s="162"/>
      <c r="DW191" s="162"/>
      <c r="DX191" s="162"/>
      <c r="DY191" s="162"/>
      <c r="DZ191" s="162"/>
      <c r="EA191" s="162"/>
      <c r="EB191" s="162"/>
      <c r="EC191" s="162"/>
      <c r="ED191" s="162"/>
      <c r="EE191" s="162"/>
      <c r="EF191" s="162"/>
      <c r="EG191" s="162"/>
      <c r="EH191" s="162"/>
      <c r="EI191" s="162"/>
      <c r="EJ191" s="162"/>
      <c r="EK191" s="162"/>
      <c r="EL191" s="162"/>
      <c r="EM191" s="162"/>
      <c r="EN191" s="162"/>
      <c r="EO191" s="162"/>
      <c r="EP191" s="162"/>
      <c r="EQ191" s="162"/>
      <c r="ER191" s="162"/>
      <c r="ES191" s="162"/>
      <c r="ET191" s="162"/>
      <c r="EU191" s="162"/>
      <c r="EV191" s="162"/>
      <c r="EW191" s="162"/>
      <c r="EX191" s="162"/>
      <c r="EY191" s="162"/>
      <c r="EZ191" s="162"/>
      <c r="FA191" s="162"/>
      <c r="FB191" s="162"/>
      <c r="FC191" s="162"/>
      <c r="FD191" s="162"/>
      <c r="FE191" s="162"/>
      <c r="FF191" s="162"/>
      <c r="FG191" s="162"/>
      <c r="FH191" s="162"/>
      <c r="FI191" s="162"/>
      <c r="FJ191" s="162"/>
      <c r="FK191" s="162"/>
      <c r="FL191" s="162"/>
      <c r="FM191" s="162"/>
      <c r="FN191" s="162"/>
      <c r="FO191" s="162"/>
      <c r="FP191" s="162"/>
      <c r="FQ191" s="162"/>
      <c r="FR191" s="162"/>
      <c r="FS191" s="162"/>
      <c r="FT191" s="162"/>
      <c r="FU191" s="162"/>
      <c r="FV191" s="162"/>
      <c r="FW191" s="162"/>
      <c r="FX191" s="162"/>
      <c r="FY191" s="162"/>
      <c r="FZ191" s="162"/>
      <c r="GA191" s="162"/>
      <c r="GB191" s="162"/>
      <c r="GC191" s="162"/>
      <c r="GD191" s="162"/>
      <c r="GE191" s="162"/>
      <c r="GF191" s="162"/>
      <c r="GG191" s="162"/>
      <c r="GH191" s="162"/>
      <c r="GI191" s="162"/>
      <c r="GJ191" s="162"/>
      <c r="GK191" s="162"/>
      <c r="GL191" s="162"/>
      <c r="GM191" s="162"/>
      <c r="GN191" s="162"/>
      <c r="GO191" s="162"/>
      <c r="GP191" s="162"/>
      <c r="GQ191" s="162"/>
      <c r="GR191" s="162"/>
      <c r="GS191" s="162"/>
      <c r="GT191" s="162"/>
      <c r="GU191" s="162"/>
      <c r="GV191" s="162"/>
      <c r="GW191" s="162"/>
      <c r="GX191" s="162"/>
      <c r="GY191" s="162"/>
      <c r="GZ191" s="162"/>
      <c r="HA191" s="162"/>
      <c r="HB191" s="162"/>
      <c r="HC191" s="162"/>
      <c r="HD191" s="162"/>
      <c r="HE191" s="162"/>
      <c r="HF191" s="162"/>
      <c r="HG191" s="162"/>
      <c r="HH191" s="162"/>
      <c r="HI191" s="162"/>
      <c r="HJ191" s="162"/>
      <c r="HK191" s="162"/>
      <c r="HL191" s="162"/>
      <c r="HM191" s="162"/>
      <c r="HN191" s="162"/>
      <c r="HO191" s="162"/>
      <c r="HP191" s="162"/>
      <c r="HQ191" s="162"/>
      <c r="HR191" s="162"/>
      <c r="HS191" s="162"/>
      <c r="HT191" s="162"/>
      <c r="HU191" s="162"/>
      <c r="HV191" s="162"/>
      <c r="HW191" s="162"/>
      <c r="HX191" s="162"/>
      <c r="HY191" s="162"/>
      <c r="HZ191" s="162"/>
      <c r="IA191" s="162"/>
      <c r="IB191" s="162"/>
      <c r="IC191" s="162"/>
      <c r="ID191" s="162"/>
      <c r="IE191" s="162"/>
      <c r="IF191" s="162"/>
      <c r="IG191" s="162"/>
      <c r="IH191" s="162"/>
      <c r="II191" s="162"/>
      <c r="IJ191" s="162"/>
      <c r="IK191" s="162"/>
      <c r="IL191" s="162"/>
      <c r="IM191" s="162"/>
      <c r="IN191" s="162"/>
      <c r="IO191" s="162"/>
      <c r="IP191" s="162"/>
      <c r="IQ191" s="162"/>
      <c r="IR191" s="162"/>
      <c r="IS191" s="162"/>
    </row>
    <row r="192" spans="1:253" s="142" customFormat="1" x14ac:dyDescent="0.2">
      <c r="A192" s="198"/>
      <c r="B192" s="31"/>
      <c r="C192" s="31"/>
      <c r="D192" s="31"/>
      <c r="E192" s="31"/>
      <c r="F192" s="31"/>
      <c r="G192" s="31"/>
      <c r="H192" s="31"/>
      <c r="I192" s="31"/>
      <c r="J192" s="31"/>
      <c r="K192" s="31"/>
      <c r="L192" s="31"/>
      <c r="M192" s="32" t="s">
        <v>16</v>
      </c>
      <c r="N192" s="31"/>
      <c r="O192" s="31"/>
      <c r="P192" s="199"/>
      <c r="Q192" s="31"/>
      <c r="R192" s="199"/>
      <c r="S192" s="199"/>
      <c r="T192" s="199"/>
      <c r="U192" s="199"/>
      <c r="V192" s="199"/>
      <c r="W192" s="199"/>
      <c r="X192" s="199"/>
      <c r="Y192" s="199"/>
      <c r="Z192" s="199"/>
      <c r="AA192" s="199"/>
      <c r="AB192" s="199"/>
      <c r="AC192" s="199"/>
      <c r="AD192" s="199"/>
      <c r="AE192" s="199"/>
      <c r="AF192" s="199"/>
      <c r="AG192" s="199"/>
      <c r="AH192" s="199"/>
      <c r="AI192" s="199"/>
      <c r="AJ192" s="199"/>
      <c r="AK192" s="162"/>
      <c r="AL192" s="162"/>
      <c r="AM192" s="119"/>
      <c r="AN192" s="162"/>
      <c r="AO192" s="139"/>
      <c r="AP192" s="118"/>
      <c r="AQ192" s="139"/>
      <c r="AR192" s="118"/>
      <c r="AS192" s="139"/>
      <c r="AT192" s="162"/>
      <c r="AU192" s="162"/>
      <c r="AV192" s="162"/>
      <c r="AW192" s="162"/>
      <c r="AX192" s="162"/>
      <c r="AY192" s="162"/>
      <c r="AZ192" s="162"/>
      <c r="BA192" s="162"/>
      <c r="BB192" s="162"/>
      <c r="BC192" s="162"/>
      <c r="BD192" s="162"/>
      <c r="BE192" s="162"/>
      <c r="BF192" s="162"/>
      <c r="BG192" s="162"/>
      <c r="BH192" s="162"/>
      <c r="BI192" s="162"/>
      <c r="BJ192" s="162"/>
      <c r="BK192" s="162"/>
      <c r="BL192" s="162"/>
      <c r="BM192" s="162"/>
      <c r="BN192" s="162"/>
      <c r="BO192" s="162"/>
      <c r="BP192" s="162"/>
      <c r="BQ192" s="162"/>
      <c r="BR192" s="162"/>
      <c r="BS192" s="162"/>
      <c r="BT192" s="162"/>
      <c r="BU192" s="162"/>
      <c r="BV192" s="162"/>
      <c r="BW192" s="162"/>
      <c r="BX192" s="162"/>
      <c r="BY192" s="162"/>
      <c r="BZ192" s="162"/>
      <c r="CA192" s="162"/>
      <c r="CB192" s="162"/>
      <c r="CC192" s="162"/>
      <c r="CD192" s="162"/>
      <c r="CE192" s="162"/>
      <c r="CF192" s="162"/>
      <c r="CG192" s="162"/>
      <c r="CH192" s="162"/>
      <c r="CI192" s="162"/>
      <c r="CJ192" s="162"/>
      <c r="CK192" s="162"/>
      <c r="CL192" s="162"/>
      <c r="CM192" s="162"/>
      <c r="CN192" s="162"/>
      <c r="CO192" s="162"/>
      <c r="CP192" s="162"/>
      <c r="CQ192" s="162"/>
      <c r="CR192" s="162"/>
      <c r="CS192" s="162"/>
      <c r="CT192" s="162"/>
      <c r="CU192" s="162"/>
      <c r="CV192" s="162"/>
      <c r="CW192" s="162"/>
      <c r="CX192" s="162"/>
      <c r="CY192" s="162"/>
      <c r="CZ192" s="162"/>
      <c r="DA192" s="162"/>
      <c r="DB192" s="162"/>
      <c r="DC192" s="162"/>
      <c r="DD192" s="162"/>
      <c r="DE192" s="162"/>
      <c r="DF192" s="162"/>
      <c r="DG192" s="162"/>
      <c r="DH192" s="162"/>
      <c r="DI192" s="162"/>
      <c r="DJ192" s="162"/>
      <c r="DK192" s="162"/>
      <c r="DL192" s="162"/>
      <c r="DM192" s="162"/>
      <c r="DN192" s="162"/>
      <c r="DO192" s="162"/>
      <c r="DP192" s="162"/>
      <c r="DQ192" s="162"/>
      <c r="DR192" s="162"/>
      <c r="DS192" s="162"/>
      <c r="DT192" s="162"/>
      <c r="DU192" s="162"/>
      <c r="DV192" s="162"/>
      <c r="DW192" s="162"/>
      <c r="DX192" s="162"/>
      <c r="DY192" s="162"/>
      <c r="DZ192" s="162"/>
      <c r="EA192" s="162"/>
      <c r="EB192" s="162"/>
      <c r="EC192" s="162"/>
      <c r="ED192" s="162"/>
      <c r="EE192" s="162"/>
      <c r="EF192" s="162"/>
      <c r="EG192" s="162"/>
      <c r="EH192" s="162"/>
      <c r="EI192" s="162"/>
      <c r="EJ192" s="162"/>
      <c r="EK192" s="162"/>
      <c r="EL192" s="162"/>
      <c r="EM192" s="162"/>
      <c r="EN192" s="162"/>
      <c r="EO192" s="162"/>
      <c r="EP192" s="162"/>
      <c r="EQ192" s="162"/>
      <c r="ER192" s="162"/>
      <c r="ES192" s="162"/>
      <c r="ET192" s="162"/>
      <c r="EU192" s="162"/>
      <c r="EV192" s="162"/>
      <c r="EW192" s="162"/>
      <c r="EX192" s="162"/>
      <c r="EY192" s="162"/>
      <c r="EZ192" s="162"/>
      <c r="FA192" s="162"/>
      <c r="FB192" s="162"/>
      <c r="FC192" s="162"/>
      <c r="FD192" s="162"/>
      <c r="FE192" s="162"/>
      <c r="FF192" s="162"/>
      <c r="FG192" s="162"/>
      <c r="FH192" s="162"/>
      <c r="FI192" s="162"/>
      <c r="FJ192" s="162"/>
      <c r="FK192" s="162"/>
      <c r="FL192" s="162"/>
      <c r="FM192" s="162"/>
      <c r="FN192" s="162"/>
      <c r="FO192" s="162"/>
      <c r="FP192" s="162"/>
      <c r="FQ192" s="162"/>
      <c r="FR192" s="162"/>
      <c r="FS192" s="162"/>
      <c r="FT192" s="162"/>
      <c r="FU192" s="162"/>
      <c r="FV192" s="162"/>
      <c r="FW192" s="162"/>
      <c r="FX192" s="162"/>
      <c r="FY192" s="162"/>
      <c r="FZ192" s="162"/>
      <c r="GA192" s="162"/>
      <c r="GB192" s="162"/>
      <c r="GC192" s="162"/>
      <c r="GD192" s="162"/>
      <c r="GE192" s="162"/>
      <c r="GF192" s="162"/>
      <c r="GG192" s="162"/>
      <c r="GH192" s="162"/>
      <c r="GI192" s="162"/>
      <c r="GJ192" s="162"/>
      <c r="GK192" s="162"/>
      <c r="GL192" s="162"/>
      <c r="GM192" s="162"/>
      <c r="GN192" s="162"/>
      <c r="GO192" s="162"/>
      <c r="GP192" s="162"/>
      <c r="GQ192" s="162"/>
      <c r="GR192" s="162"/>
      <c r="GS192" s="162"/>
      <c r="GT192" s="162"/>
      <c r="GU192" s="162"/>
      <c r="GV192" s="162"/>
      <c r="GW192" s="162"/>
      <c r="GX192" s="162"/>
      <c r="GY192" s="162"/>
      <c r="GZ192" s="162"/>
      <c r="HA192" s="162"/>
      <c r="HB192" s="162"/>
      <c r="HC192" s="162"/>
      <c r="HD192" s="162"/>
      <c r="HE192" s="162"/>
      <c r="HF192" s="162"/>
      <c r="HG192" s="162"/>
      <c r="HH192" s="162"/>
      <c r="HI192" s="162"/>
      <c r="HJ192" s="162"/>
      <c r="HK192" s="162"/>
      <c r="HL192" s="162"/>
      <c r="HM192" s="162"/>
      <c r="HN192" s="162"/>
      <c r="HO192" s="162"/>
      <c r="HP192" s="162"/>
      <c r="HQ192" s="162"/>
      <c r="HR192" s="162"/>
      <c r="HS192" s="162"/>
      <c r="HT192" s="162"/>
      <c r="HU192" s="162"/>
      <c r="HV192" s="162"/>
      <c r="HW192" s="162"/>
      <c r="HX192" s="162"/>
      <c r="HY192" s="162"/>
      <c r="HZ192" s="162"/>
      <c r="IA192" s="162"/>
      <c r="IB192" s="162"/>
      <c r="IC192" s="162"/>
      <c r="ID192" s="162"/>
      <c r="IE192" s="162"/>
      <c r="IF192" s="162"/>
      <c r="IG192" s="162"/>
      <c r="IH192" s="162"/>
      <c r="II192" s="162"/>
      <c r="IJ192" s="162"/>
      <c r="IK192" s="162"/>
      <c r="IL192" s="162"/>
      <c r="IM192" s="162"/>
      <c r="IN192" s="162"/>
      <c r="IO192" s="162"/>
      <c r="IP192" s="162"/>
      <c r="IQ192" s="162"/>
      <c r="IR192" s="162"/>
      <c r="IS192" s="162"/>
    </row>
    <row r="193" spans="1:45" s="142" customFormat="1" ht="14.25" customHeight="1" x14ac:dyDescent="0.2">
      <c r="A193" s="30"/>
      <c r="B193" s="33">
        <f>Aprekini!B5</f>
        <v>2016</v>
      </c>
      <c r="C193" s="33">
        <f t="shared" ref="C193:AG193" si="397">B193+1</f>
        <v>2017</v>
      </c>
      <c r="D193" s="33">
        <f t="shared" si="397"/>
        <v>2018</v>
      </c>
      <c r="E193" s="33">
        <f t="shared" si="397"/>
        <v>2019</v>
      </c>
      <c r="F193" s="33">
        <f t="shared" si="397"/>
        <v>2020</v>
      </c>
      <c r="G193" s="33">
        <f t="shared" si="397"/>
        <v>2021</v>
      </c>
      <c r="H193" s="33">
        <f t="shared" si="397"/>
        <v>2022</v>
      </c>
      <c r="I193" s="33">
        <f t="shared" si="397"/>
        <v>2023</v>
      </c>
      <c r="J193" s="33">
        <f t="shared" si="397"/>
        <v>2024</v>
      </c>
      <c r="K193" s="33">
        <f t="shared" si="397"/>
        <v>2025</v>
      </c>
      <c r="L193" s="33">
        <f t="shared" si="397"/>
        <v>2026</v>
      </c>
      <c r="M193" s="33">
        <f t="shared" si="397"/>
        <v>2027</v>
      </c>
      <c r="N193" s="33">
        <f t="shared" si="397"/>
        <v>2028</v>
      </c>
      <c r="O193" s="33">
        <f t="shared" si="397"/>
        <v>2029</v>
      </c>
      <c r="P193" s="33">
        <f t="shared" si="397"/>
        <v>2030</v>
      </c>
      <c r="Q193" s="33">
        <f t="shared" si="397"/>
        <v>2031</v>
      </c>
      <c r="R193" s="33">
        <f t="shared" si="397"/>
        <v>2032</v>
      </c>
      <c r="S193" s="33">
        <f t="shared" si="397"/>
        <v>2033</v>
      </c>
      <c r="T193" s="33">
        <f t="shared" si="397"/>
        <v>2034</v>
      </c>
      <c r="U193" s="183">
        <f t="shared" si="397"/>
        <v>2035</v>
      </c>
      <c r="V193" s="183">
        <f t="shared" si="397"/>
        <v>2036</v>
      </c>
      <c r="W193" s="183">
        <f t="shared" si="397"/>
        <v>2037</v>
      </c>
      <c r="X193" s="183">
        <f t="shared" si="397"/>
        <v>2038</v>
      </c>
      <c r="Y193" s="183">
        <f t="shared" si="397"/>
        <v>2039</v>
      </c>
      <c r="Z193" s="183">
        <f t="shared" si="397"/>
        <v>2040</v>
      </c>
      <c r="AA193" s="183">
        <f t="shared" si="397"/>
        <v>2041</v>
      </c>
      <c r="AB193" s="183">
        <f t="shared" si="397"/>
        <v>2042</v>
      </c>
      <c r="AC193" s="183">
        <f t="shared" si="397"/>
        <v>2043</v>
      </c>
      <c r="AD193" s="183">
        <f t="shared" si="397"/>
        <v>2044</v>
      </c>
      <c r="AE193" s="183">
        <f t="shared" si="397"/>
        <v>2045</v>
      </c>
      <c r="AF193" s="183">
        <f t="shared" si="397"/>
        <v>2046</v>
      </c>
      <c r="AG193" s="183">
        <f t="shared" si="397"/>
        <v>2047</v>
      </c>
      <c r="AH193" s="183">
        <f>AG193+1</f>
        <v>2048</v>
      </c>
      <c r="AI193" s="183">
        <f>AH193+1</f>
        <v>2049</v>
      </c>
      <c r="AJ193" s="183">
        <f>AI193+1</f>
        <v>2050</v>
      </c>
      <c r="AM193" s="119"/>
      <c r="AO193" s="139"/>
      <c r="AP193" s="118"/>
      <c r="AQ193" s="139"/>
      <c r="AR193" s="118"/>
      <c r="AS193" s="139"/>
    </row>
    <row r="194" spans="1:45" s="142" customFormat="1" ht="14.25" customHeight="1" x14ac:dyDescent="0.2">
      <c r="A194" s="200" t="s">
        <v>96</v>
      </c>
      <c r="B194" s="667">
        <f>'Saimnieciskas pamatdarbibas NP'!B160</f>
        <v>0</v>
      </c>
      <c r="C194" s="667">
        <f>'Saimnieciskas pamatdarbibas NP'!C160</f>
        <v>0</v>
      </c>
      <c r="D194" s="667">
        <f>'Saimnieciskas pamatdarbibas NP'!D160</f>
        <v>0</v>
      </c>
      <c r="E194" s="667" t="e">
        <f>'Saimnieciskas pamatdarbibas NP'!E160</f>
        <v>#DIV/0!</v>
      </c>
      <c r="F194" s="667" t="e">
        <f>'Saimnieciskas pamatdarbibas NP'!F160</f>
        <v>#DIV/0!</v>
      </c>
      <c r="G194" s="667" t="e">
        <f>'Saimnieciskas pamatdarbibas NP'!G160</f>
        <v>#DIV/0!</v>
      </c>
      <c r="H194" s="667" t="e">
        <f>'Saimnieciskas pamatdarbibas NP'!H160</f>
        <v>#DIV/0!</v>
      </c>
      <c r="I194" s="667" t="e">
        <f>'Saimnieciskas pamatdarbibas NP'!I160</f>
        <v>#DIV/0!</v>
      </c>
      <c r="J194" s="667" t="e">
        <f>'Saimnieciskas pamatdarbibas NP'!J160</f>
        <v>#DIV/0!</v>
      </c>
      <c r="K194" s="667" t="e">
        <f>'Saimnieciskas pamatdarbibas NP'!K160</f>
        <v>#DIV/0!</v>
      </c>
      <c r="L194" s="667" t="e">
        <f>'Saimnieciskas pamatdarbibas NP'!L160</f>
        <v>#DIV/0!</v>
      </c>
      <c r="M194" s="667" t="e">
        <f>'Saimnieciskas pamatdarbibas NP'!M160</f>
        <v>#DIV/0!</v>
      </c>
      <c r="N194" s="667" t="e">
        <f>'Saimnieciskas pamatdarbibas NP'!N160</f>
        <v>#DIV/0!</v>
      </c>
      <c r="O194" s="667" t="e">
        <f>'Saimnieciskas pamatdarbibas NP'!O160</f>
        <v>#DIV/0!</v>
      </c>
      <c r="P194" s="667" t="e">
        <f>'Saimnieciskas pamatdarbibas NP'!P160</f>
        <v>#DIV/0!</v>
      </c>
      <c r="Q194" s="667" t="e">
        <f>'Saimnieciskas pamatdarbibas NP'!Q160</f>
        <v>#DIV/0!</v>
      </c>
      <c r="R194" s="667" t="e">
        <f>'Saimnieciskas pamatdarbibas NP'!R160</f>
        <v>#DIV/0!</v>
      </c>
      <c r="S194" s="667" t="e">
        <f>'Saimnieciskas pamatdarbibas NP'!S160</f>
        <v>#DIV/0!</v>
      </c>
      <c r="T194" s="667" t="e">
        <f>'Saimnieciskas pamatdarbibas NP'!T160</f>
        <v>#DIV/0!</v>
      </c>
      <c r="U194" s="667" t="e">
        <f>'Saimnieciskas pamatdarbibas NP'!U160</f>
        <v>#DIV/0!</v>
      </c>
      <c r="V194" s="667" t="e">
        <f>'Saimnieciskas pamatdarbibas NP'!V160</f>
        <v>#DIV/0!</v>
      </c>
      <c r="W194" s="667" t="e">
        <f>'Saimnieciskas pamatdarbibas NP'!W160</f>
        <v>#DIV/0!</v>
      </c>
      <c r="X194" s="667" t="e">
        <f>'Saimnieciskas pamatdarbibas NP'!X160</f>
        <v>#DIV/0!</v>
      </c>
      <c r="Y194" s="667" t="e">
        <f>'Saimnieciskas pamatdarbibas NP'!Y160</f>
        <v>#DIV/0!</v>
      </c>
      <c r="Z194" s="667" t="e">
        <f>'Saimnieciskas pamatdarbibas NP'!Z160</f>
        <v>#DIV/0!</v>
      </c>
      <c r="AA194" s="667" t="e">
        <f>'Saimnieciskas pamatdarbibas NP'!AA160</f>
        <v>#DIV/0!</v>
      </c>
      <c r="AB194" s="667" t="e">
        <f>'Saimnieciskas pamatdarbibas NP'!AB160</f>
        <v>#DIV/0!</v>
      </c>
      <c r="AC194" s="667" t="e">
        <f>'Saimnieciskas pamatdarbibas NP'!AC160</f>
        <v>#DIV/0!</v>
      </c>
      <c r="AD194" s="667" t="e">
        <f>'Saimnieciskas pamatdarbibas NP'!AD160</f>
        <v>#DIV/0!</v>
      </c>
      <c r="AE194" s="667" t="e">
        <f>'Saimnieciskas pamatdarbibas NP'!AE160</f>
        <v>#DIV/0!</v>
      </c>
      <c r="AF194" s="667" t="e">
        <f>'Saimnieciskas pamatdarbibas NP'!AF160</f>
        <v>#DIV/0!</v>
      </c>
      <c r="AG194" s="667" t="e">
        <f>'Saimnieciskas pamatdarbibas NP'!AG160</f>
        <v>#DIV/0!</v>
      </c>
      <c r="AH194" s="667" t="e">
        <f>'Saimnieciskas pamatdarbibas NP'!AH160</f>
        <v>#DIV/0!</v>
      </c>
      <c r="AI194" s="667" t="e">
        <f>'Saimnieciskas pamatdarbibas NP'!AI160</f>
        <v>#DIV/0!</v>
      </c>
      <c r="AJ194" s="667" t="e">
        <f>'Saimnieciskas pamatdarbibas NP'!AJ160</f>
        <v>#DIV/0!</v>
      </c>
      <c r="AM194" s="119"/>
      <c r="AO194" s="139"/>
      <c r="AP194" s="118"/>
      <c r="AQ194" s="139"/>
      <c r="AR194" s="118"/>
      <c r="AS194" s="139"/>
    </row>
    <row r="195" spans="1:45" s="142" customFormat="1" ht="14.25" customHeight="1" x14ac:dyDescent="0.2">
      <c r="A195" s="200" t="s">
        <v>255</v>
      </c>
      <c r="B195" s="667">
        <f t="shared" ref="B195:AH195" si="398">B126</f>
        <v>0</v>
      </c>
      <c r="C195" s="667">
        <f t="shared" si="398"/>
        <v>0</v>
      </c>
      <c r="D195" s="667">
        <f t="shared" si="398"/>
        <v>0</v>
      </c>
      <c r="E195" s="667">
        <f t="shared" si="398"/>
        <v>0</v>
      </c>
      <c r="F195" s="667">
        <f t="shared" si="398"/>
        <v>0</v>
      </c>
      <c r="G195" s="667">
        <f t="shared" si="398"/>
        <v>0</v>
      </c>
      <c r="H195" s="667">
        <f t="shared" si="398"/>
        <v>0</v>
      </c>
      <c r="I195" s="667">
        <f t="shared" si="398"/>
        <v>0</v>
      </c>
      <c r="J195" s="667">
        <f t="shared" si="398"/>
        <v>0</v>
      </c>
      <c r="K195" s="667">
        <f t="shared" si="398"/>
        <v>0</v>
      </c>
      <c r="L195" s="667">
        <f t="shared" si="398"/>
        <v>0</v>
      </c>
      <c r="M195" s="667">
        <f t="shared" si="398"/>
        <v>0</v>
      </c>
      <c r="N195" s="667">
        <f t="shared" si="398"/>
        <v>0</v>
      </c>
      <c r="O195" s="667">
        <f t="shared" si="398"/>
        <v>0</v>
      </c>
      <c r="P195" s="667">
        <f t="shared" si="398"/>
        <v>0</v>
      </c>
      <c r="Q195" s="667">
        <f t="shared" si="398"/>
        <v>0</v>
      </c>
      <c r="R195" s="667">
        <f t="shared" si="398"/>
        <v>0</v>
      </c>
      <c r="S195" s="667">
        <f t="shared" si="398"/>
        <v>0</v>
      </c>
      <c r="T195" s="667">
        <f t="shared" si="398"/>
        <v>0</v>
      </c>
      <c r="U195" s="667">
        <f t="shared" si="398"/>
        <v>0</v>
      </c>
      <c r="V195" s="667">
        <f t="shared" si="398"/>
        <v>0</v>
      </c>
      <c r="W195" s="667">
        <f t="shared" si="398"/>
        <v>0</v>
      </c>
      <c r="X195" s="667">
        <f t="shared" si="398"/>
        <v>0</v>
      </c>
      <c r="Y195" s="667">
        <f t="shared" si="398"/>
        <v>0</v>
      </c>
      <c r="Z195" s="667">
        <f t="shared" si="398"/>
        <v>0</v>
      </c>
      <c r="AA195" s="667">
        <f t="shared" si="398"/>
        <v>0</v>
      </c>
      <c r="AB195" s="667">
        <f t="shared" si="398"/>
        <v>0</v>
      </c>
      <c r="AC195" s="667">
        <f t="shared" si="398"/>
        <v>0</v>
      </c>
      <c r="AD195" s="667">
        <f t="shared" si="398"/>
        <v>0</v>
      </c>
      <c r="AE195" s="667">
        <f t="shared" si="398"/>
        <v>0</v>
      </c>
      <c r="AF195" s="667">
        <f t="shared" si="398"/>
        <v>0</v>
      </c>
      <c r="AG195" s="667">
        <f t="shared" si="398"/>
        <v>0</v>
      </c>
      <c r="AH195" s="667">
        <f t="shared" si="398"/>
        <v>0</v>
      </c>
      <c r="AI195" s="667">
        <f>AI126</f>
        <v>0</v>
      </c>
      <c r="AJ195" s="667">
        <f>AJ126</f>
        <v>0</v>
      </c>
      <c r="AM195" s="119"/>
      <c r="AO195" s="139"/>
      <c r="AP195" s="118"/>
      <c r="AQ195" s="139"/>
      <c r="AR195" s="118"/>
      <c r="AS195" s="139"/>
    </row>
    <row r="196" spans="1:45" s="142" customFormat="1" x14ac:dyDescent="0.2">
      <c r="A196" s="186" t="s">
        <v>145</v>
      </c>
      <c r="B196" s="648">
        <f>SUM(B194:B195)</f>
        <v>0</v>
      </c>
      <c r="C196" s="648">
        <f t="shared" ref="C196:AH196" si="399">SUM(C194:C195)</f>
        <v>0</v>
      </c>
      <c r="D196" s="648">
        <f t="shared" si="399"/>
        <v>0</v>
      </c>
      <c r="E196" s="648" t="e">
        <f t="shared" si="399"/>
        <v>#DIV/0!</v>
      </c>
      <c r="F196" s="648" t="e">
        <f t="shared" si="399"/>
        <v>#DIV/0!</v>
      </c>
      <c r="G196" s="648" t="e">
        <f t="shared" si="399"/>
        <v>#DIV/0!</v>
      </c>
      <c r="H196" s="648" t="e">
        <f t="shared" si="399"/>
        <v>#DIV/0!</v>
      </c>
      <c r="I196" s="648" t="e">
        <f t="shared" si="399"/>
        <v>#DIV/0!</v>
      </c>
      <c r="J196" s="648" t="e">
        <f t="shared" si="399"/>
        <v>#DIV/0!</v>
      </c>
      <c r="K196" s="648" t="e">
        <f t="shared" si="399"/>
        <v>#DIV/0!</v>
      </c>
      <c r="L196" s="648" t="e">
        <f t="shared" si="399"/>
        <v>#DIV/0!</v>
      </c>
      <c r="M196" s="648" t="e">
        <f t="shared" si="399"/>
        <v>#DIV/0!</v>
      </c>
      <c r="N196" s="648" t="e">
        <f t="shared" si="399"/>
        <v>#DIV/0!</v>
      </c>
      <c r="O196" s="648" t="e">
        <f t="shared" si="399"/>
        <v>#DIV/0!</v>
      </c>
      <c r="P196" s="648" t="e">
        <f t="shared" si="399"/>
        <v>#DIV/0!</v>
      </c>
      <c r="Q196" s="648" t="e">
        <f t="shared" si="399"/>
        <v>#DIV/0!</v>
      </c>
      <c r="R196" s="648" t="e">
        <f t="shared" si="399"/>
        <v>#DIV/0!</v>
      </c>
      <c r="S196" s="648" t="e">
        <f t="shared" si="399"/>
        <v>#DIV/0!</v>
      </c>
      <c r="T196" s="648" t="e">
        <f t="shared" si="399"/>
        <v>#DIV/0!</v>
      </c>
      <c r="U196" s="648" t="e">
        <f t="shared" si="399"/>
        <v>#DIV/0!</v>
      </c>
      <c r="V196" s="648" t="e">
        <f t="shared" si="399"/>
        <v>#DIV/0!</v>
      </c>
      <c r="W196" s="648" t="e">
        <f t="shared" si="399"/>
        <v>#DIV/0!</v>
      </c>
      <c r="X196" s="648" t="e">
        <f t="shared" si="399"/>
        <v>#DIV/0!</v>
      </c>
      <c r="Y196" s="648" t="e">
        <f t="shared" si="399"/>
        <v>#DIV/0!</v>
      </c>
      <c r="Z196" s="648" t="e">
        <f t="shared" si="399"/>
        <v>#DIV/0!</v>
      </c>
      <c r="AA196" s="648" t="e">
        <f t="shared" si="399"/>
        <v>#DIV/0!</v>
      </c>
      <c r="AB196" s="648" t="e">
        <f t="shared" si="399"/>
        <v>#DIV/0!</v>
      </c>
      <c r="AC196" s="648" t="e">
        <f t="shared" si="399"/>
        <v>#DIV/0!</v>
      </c>
      <c r="AD196" s="648" t="e">
        <f t="shared" si="399"/>
        <v>#DIV/0!</v>
      </c>
      <c r="AE196" s="648" t="e">
        <f t="shared" si="399"/>
        <v>#DIV/0!</v>
      </c>
      <c r="AF196" s="648" t="e">
        <f t="shared" si="399"/>
        <v>#DIV/0!</v>
      </c>
      <c r="AG196" s="648" t="e">
        <f t="shared" si="399"/>
        <v>#DIV/0!</v>
      </c>
      <c r="AH196" s="648" t="e">
        <f t="shared" si="399"/>
        <v>#DIV/0!</v>
      </c>
      <c r="AI196" s="648" t="e">
        <f>SUM(AI194:AI195)</f>
        <v>#DIV/0!</v>
      </c>
      <c r="AJ196" s="648" t="e">
        <f>SUM(AJ194:AJ195)</f>
        <v>#DIV/0!</v>
      </c>
      <c r="AM196" s="119"/>
      <c r="AO196" s="139"/>
      <c r="AP196" s="118"/>
      <c r="AQ196" s="139"/>
      <c r="AR196" s="118"/>
      <c r="AS196" s="139"/>
    </row>
    <row r="197" spans="1:45" s="142" customFormat="1" x14ac:dyDescent="0.2">
      <c r="A197" s="154" t="s">
        <v>146</v>
      </c>
      <c r="B197" s="667">
        <f>'Saimnieciskas pamatdarbibas NP'!B151</f>
        <v>0</v>
      </c>
      <c r="C197" s="667">
        <f>'Saimnieciskas pamatdarbibas NP'!C151</f>
        <v>0</v>
      </c>
      <c r="D197" s="667">
        <f>'Saimnieciskas pamatdarbibas NP'!D151</f>
        <v>0</v>
      </c>
      <c r="E197" s="667">
        <f>'Saimnieciskas pamatdarbibas NP'!E151</f>
        <v>0</v>
      </c>
      <c r="F197" s="667">
        <f>'Saimnieciskas pamatdarbibas NP'!F151</f>
        <v>0</v>
      </c>
      <c r="G197" s="667">
        <f>'Saimnieciskas pamatdarbibas NP'!G151</f>
        <v>0</v>
      </c>
      <c r="H197" s="667">
        <f>'Saimnieciskas pamatdarbibas NP'!H151</f>
        <v>0</v>
      </c>
      <c r="I197" s="667">
        <f>'Saimnieciskas pamatdarbibas NP'!I151</f>
        <v>0</v>
      </c>
      <c r="J197" s="667">
        <f>'Saimnieciskas pamatdarbibas NP'!J151</f>
        <v>0</v>
      </c>
      <c r="K197" s="667">
        <f>'Saimnieciskas pamatdarbibas NP'!K151</f>
        <v>0</v>
      </c>
      <c r="L197" s="667">
        <f>'Saimnieciskas pamatdarbibas NP'!L151</f>
        <v>0</v>
      </c>
      <c r="M197" s="667">
        <f>'Saimnieciskas pamatdarbibas NP'!M151</f>
        <v>0</v>
      </c>
      <c r="N197" s="667">
        <f>'Saimnieciskas pamatdarbibas NP'!N151</f>
        <v>0</v>
      </c>
      <c r="O197" s="667">
        <f>'Saimnieciskas pamatdarbibas NP'!O151</f>
        <v>0</v>
      </c>
      <c r="P197" s="667">
        <f>'Saimnieciskas pamatdarbibas NP'!P151</f>
        <v>0</v>
      </c>
      <c r="Q197" s="667">
        <f>'Saimnieciskas pamatdarbibas NP'!Q151</f>
        <v>0</v>
      </c>
      <c r="R197" s="667">
        <f>'Saimnieciskas pamatdarbibas NP'!R151</f>
        <v>0</v>
      </c>
      <c r="S197" s="667">
        <f>'Saimnieciskas pamatdarbibas NP'!S151</f>
        <v>0</v>
      </c>
      <c r="T197" s="667">
        <f>'Saimnieciskas pamatdarbibas NP'!T151</f>
        <v>0</v>
      </c>
      <c r="U197" s="667">
        <f>'Saimnieciskas pamatdarbibas NP'!U151</f>
        <v>0</v>
      </c>
      <c r="V197" s="667">
        <f>'Saimnieciskas pamatdarbibas NP'!V151</f>
        <v>0</v>
      </c>
      <c r="W197" s="667">
        <f>'Saimnieciskas pamatdarbibas NP'!W151</f>
        <v>0</v>
      </c>
      <c r="X197" s="667">
        <f>'Saimnieciskas pamatdarbibas NP'!X151</f>
        <v>0</v>
      </c>
      <c r="Y197" s="667">
        <f>'Saimnieciskas pamatdarbibas NP'!Y151</f>
        <v>0</v>
      </c>
      <c r="Z197" s="667">
        <f>'Saimnieciskas pamatdarbibas NP'!Z151</f>
        <v>0</v>
      </c>
      <c r="AA197" s="667">
        <f>'Saimnieciskas pamatdarbibas NP'!AA151</f>
        <v>0</v>
      </c>
      <c r="AB197" s="667">
        <f>'Saimnieciskas pamatdarbibas NP'!AB151</f>
        <v>0</v>
      </c>
      <c r="AC197" s="667">
        <f>'Saimnieciskas pamatdarbibas NP'!AC151</f>
        <v>0</v>
      </c>
      <c r="AD197" s="667">
        <f>'Saimnieciskas pamatdarbibas NP'!AD151</f>
        <v>0</v>
      </c>
      <c r="AE197" s="667">
        <f>'Saimnieciskas pamatdarbibas NP'!AE151</f>
        <v>0</v>
      </c>
      <c r="AF197" s="667">
        <f>'Saimnieciskas pamatdarbibas NP'!AF151</f>
        <v>0</v>
      </c>
      <c r="AG197" s="667">
        <f>'Saimnieciskas pamatdarbibas NP'!AG151</f>
        <v>0</v>
      </c>
      <c r="AH197" s="667">
        <f>'Saimnieciskas pamatdarbibas NP'!AH151</f>
        <v>0</v>
      </c>
      <c r="AI197" s="667">
        <f>'Saimnieciskas pamatdarbibas NP'!AI151</f>
        <v>0</v>
      </c>
      <c r="AJ197" s="667">
        <f>'Saimnieciskas pamatdarbibas NP'!AJ151</f>
        <v>0</v>
      </c>
      <c r="AM197" s="119"/>
      <c r="AO197" s="139"/>
      <c r="AP197" s="118"/>
      <c r="AQ197" s="139"/>
      <c r="AR197" s="118"/>
      <c r="AS197" s="139"/>
    </row>
    <row r="198" spans="1:45" s="142" customFormat="1" x14ac:dyDescent="0.2">
      <c r="A198" s="186" t="s">
        <v>140</v>
      </c>
      <c r="B198" s="648">
        <f>Aprekini!B157</f>
        <v>0</v>
      </c>
      <c r="C198" s="648">
        <f>Aprekini!C157</f>
        <v>0</v>
      </c>
      <c r="D198" s="648">
        <f>Aprekini!D157</f>
        <v>0</v>
      </c>
      <c r="E198" s="648">
        <f>Aprekini!E157</f>
        <v>0</v>
      </c>
      <c r="F198" s="648">
        <f>Aprekini!F157</f>
        <v>0</v>
      </c>
      <c r="G198" s="648">
        <f>Aprekini!G157</f>
        <v>0</v>
      </c>
      <c r="H198" s="648">
        <f>Aprekini!H157</f>
        <v>0</v>
      </c>
      <c r="I198" s="648">
        <f>Aprekini!I157</f>
        <v>0</v>
      </c>
      <c r="J198" s="648">
        <f>Aprekini!J157</f>
        <v>0</v>
      </c>
      <c r="K198" s="648">
        <f>Aprekini!K157</f>
        <v>0</v>
      </c>
      <c r="L198" s="648">
        <f>Aprekini!L157</f>
        <v>0</v>
      </c>
      <c r="M198" s="648">
        <f>Aprekini!M157</f>
        <v>0</v>
      </c>
      <c r="N198" s="648">
        <f>Aprekini!N157</f>
        <v>0</v>
      </c>
      <c r="O198" s="648">
        <f>Aprekini!O157</f>
        <v>0</v>
      </c>
      <c r="P198" s="648">
        <f>Aprekini!P157</f>
        <v>0</v>
      </c>
      <c r="Q198" s="648">
        <f>Aprekini!Q157</f>
        <v>0</v>
      </c>
      <c r="R198" s="648">
        <f>Aprekini!R157</f>
        <v>0</v>
      </c>
      <c r="S198" s="648">
        <f>Aprekini!S157</f>
        <v>0</v>
      </c>
      <c r="T198" s="648">
        <f>Aprekini!T157</f>
        <v>0</v>
      </c>
      <c r="U198" s="648">
        <f>Aprekini!U157</f>
        <v>0</v>
      </c>
      <c r="V198" s="648">
        <f>Aprekini!V157</f>
        <v>0</v>
      </c>
      <c r="W198" s="648">
        <f>Aprekini!W157</f>
        <v>0</v>
      </c>
      <c r="X198" s="648">
        <f>Aprekini!X157</f>
        <v>0</v>
      </c>
      <c r="Y198" s="648">
        <f>Aprekini!Y157</f>
        <v>0</v>
      </c>
      <c r="Z198" s="648">
        <f>Aprekini!Z157</f>
        <v>0</v>
      </c>
      <c r="AA198" s="648">
        <f>Aprekini!AA157</f>
        <v>0</v>
      </c>
      <c r="AB198" s="648">
        <f>Aprekini!AB157</f>
        <v>0</v>
      </c>
      <c r="AC198" s="648">
        <f>Aprekini!AC157</f>
        <v>0</v>
      </c>
      <c r="AD198" s="648">
        <f>Aprekini!AD157</f>
        <v>0</v>
      </c>
      <c r="AE198" s="648">
        <f>Aprekini!AE157</f>
        <v>0</v>
      </c>
      <c r="AF198" s="648">
        <f>Aprekini!AF157</f>
        <v>0</v>
      </c>
      <c r="AG198" s="648">
        <f>Aprekini!AG157</f>
        <v>0</v>
      </c>
      <c r="AH198" s="648">
        <f>Aprekini!AH157</f>
        <v>0</v>
      </c>
      <c r="AI198" s="648">
        <f>Aprekini!AI157</f>
        <v>0</v>
      </c>
      <c r="AJ198" s="648">
        <f>Aprekini!AJ157</f>
        <v>0</v>
      </c>
      <c r="AM198" s="119"/>
      <c r="AO198" s="139"/>
      <c r="AP198" s="118"/>
      <c r="AQ198" s="139"/>
      <c r="AR198" s="118"/>
      <c r="AS198" s="139"/>
    </row>
    <row r="199" spans="1:45" s="142" customFormat="1" x14ac:dyDescent="0.2">
      <c r="A199" s="186" t="s">
        <v>147</v>
      </c>
      <c r="B199" s="648">
        <f t="shared" ref="B199:AG199" si="400">SUM(B197:B198)</f>
        <v>0</v>
      </c>
      <c r="C199" s="648">
        <f t="shared" si="400"/>
        <v>0</v>
      </c>
      <c r="D199" s="648">
        <f t="shared" si="400"/>
        <v>0</v>
      </c>
      <c r="E199" s="648">
        <f t="shared" si="400"/>
        <v>0</v>
      </c>
      <c r="F199" s="648">
        <f t="shared" si="400"/>
        <v>0</v>
      </c>
      <c r="G199" s="648">
        <f t="shared" si="400"/>
        <v>0</v>
      </c>
      <c r="H199" s="648">
        <f t="shared" si="400"/>
        <v>0</v>
      </c>
      <c r="I199" s="648">
        <f t="shared" si="400"/>
        <v>0</v>
      </c>
      <c r="J199" s="648">
        <f t="shared" si="400"/>
        <v>0</v>
      </c>
      <c r="K199" s="648">
        <f t="shared" si="400"/>
        <v>0</v>
      </c>
      <c r="L199" s="648">
        <f t="shared" si="400"/>
        <v>0</v>
      </c>
      <c r="M199" s="648">
        <f t="shared" si="400"/>
        <v>0</v>
      </c>
      <c r="N199" s="648">
        <f t="shared" si="400"/>
        <v>0</v>
      </c>
      <c r="O199" s="648">
        <f t="shared" si="400"/>
        <v>0</v>
      </c>
      <c r="P199" s="648">
        <f t="shared" si="400"/>
        <v>0</v>
      </c>
      <c r="Q199" s="648">
        <f t="shared" si="400"/>
        <v>0</v>
      </c>
      <c r="R199" s="648">
        <f t="shared" si="400"/>
        <v>0</v>
      </c>
      <c r="S199" s="648">
        <f t="shared" si="400"/>
        <v>0</v>
      </c>
      <c r="T199" s="648">
        <f t="shared" si="400"/>
        <v>0</v>
      </c>
      <c r="U199" s="648">
        <f t="shared" si="400"/>
        <v>0</v>
      </c>
      <c r="V199" s="648">
        <f t="shared" si="400"/>
        <v>0</v>
      </c>
      <c r="W199" s="648">
        <f t="shared" si="400"/>
        <v>0</v>
      </c>
      <c r="X199" s="648">
        <f t="shared" si="400"/>
        <v>0</v>
      </c>
      <c r="Y199" s="648">
        <f t="shared" si="400"/>
        <v>0</v>
      </c>
      <c r="Z199" s="648">
        <f t="shared" si="400"/>
        <v>0</v>
      </c>
      <c r="AA199" s="648">
        <f t="shared" si="400"/>
        <v>0</v>
      </c>
      <c r="AB199" s="648">
        <f t="shared" si="400"/>
        <v>0</v>
      </c>
      <c r="AC199" s="648">
        <f t="shared" si="400"/>
        <v>0</v>
      </c>
      <c r="AD199" s="648">
        <f t="shared" si="400"/>
        <v>0</v>
      </c>
      <c r="AE199" s="648">
        <f t="shared" si="400"/>
        <v>0</v>
      </c>
      <c r="AF199" s="648">
        <f t="shared" si="400"/>
        <v>0</v>
      </c>
      <c r="AG199" s="648">
        <f t="shared" si="400"/>
        <v>0</v>
      </c>
      <c r="AH199" s="648">
        <f>SUM(AH197:AH198)</f>
        <v>0</v>
      </c>
      <c r="AI199" s="648">
        <f>SUM(AI197:AI198)</f>
        <v>0</v>
      </c>
      <c r="AJ199" s="648">
        <f>SUM(AJ197:AJ198)</f>
        <v>0</v>
      </c>
      <c r="AM199" s="119"/>
      <c r="AO199" s="139"/>
      <c r="AP199" s="118"/>
      <c r="AQ199" s="139"/>
      <c r="AR199" s="118"/>
      <c r="AS199" s="139"/>
    </row>
    <row r="200" spans="1:45" s="142" customFormat="1" x14ac:dyDescent="0.2">
      <c r="A200" s="201" t="s">
        <v>148</v>
      </c>
      <c r="B200" s="670">
        <f t="shared" ref="B200:AG200" si="401">B196-B199</f>
        <v>0</v>
      </c>
      <c r="C200" s="670">
        <f t="shared" si="401"/>
        <v>0</v>
      </c>
      <c r="D200" s="670">
        <f t="shared" si="401"/>
        <v>0</v>
      </c>
      <c r="E200" s="670" t="e">
        <f t="shared" si="401"/>
        <v>#DIV/0!</v>
      </c>
      <c r="F200" s="670" t="e">
        <f t="shared" si="401"/>
        <v>#DIV/0!</v>
      </c>
      <c r="G200" s="670" t="e">
        <f t="shared" si="401"/>
        <v>#DIV/0!</v>
      </c>
      <c r="H200" s="670" t="e">
        <f t="shared" si="401"/>
        <v>#DIV/0!</v>
      </c>
      <c r="I200" s="670" t="e">
        <f t="shared" si="401"/>
        <v>#DIV/0!</v>
      </c>
      <c r="J200" s="670" t="e">
        <f t="shared" si="401"/>
        <v>#DIV/0!</v>
      </c>
      <c r="K200" s="670" t="e">
        <f t="shared" si="401"/>
        <v>#DIV/0!</v>
      </c>
      <c r="L200" s="670" t="e">
        <f t="shared" si="401"/>
        <v>#DIV/0!</v>
      </c>
      <c r="M200" s="670" t="e">
        <f t="shared" si="401"/>
        <v>#DIV/0!</v>
      </c>
      <c r="N200" s="670" t="e">
        <f t="shared" si="401"/>
        <v>#DIV/0!</v>
      </c>
      <c r="O200" s="670" t="e">
        <f t="shared" si="401"/>
        <v>#DIV/0!</v>
      </c>
      <c r="P200" s="670" t="e">
        <f t="shared" si="401"/>
        <v>#DIV/0!</v>
      </c>
      <c r="Q200" s="670" t="e">
        <f t="shared" si="401"/>
        <v>#DIV/0!</v>
      </c>
      <c r="R200" s="670" t="e">
        <f t="shared" si="401"/>
        <v>#DIV/0!</v>
      </c>
      <c r="S200" s="670" t="e">
        <f t="shared" si="401"/>
        <v>#DIV/0!</v>
      </c>
      <c r="T200" s="670" t="e">
        <f t="shared" si="401"/>
        <v>#DIV/0!</v>
      </c>
      <c r="U200" s="670" t="e">
        <f t="shared" si="401"/>
        <v>#DIV/0!</v>
      </c>
      <c r="V200" s="670" t="e">
        <f t="shared" si="401"/>
        <v>#DIV/0!</v>
      </c>
      <c r="W200" s="670" t="e">
        <f t="shared" si="401"/>
        <v>#DIV/0!</v>
      </c>
      <c r="X200" s="670" t="e">
        <f t="shared" si="401"/>
        <v>#DIV/0!</v>
      </c>
      <c r="Y200" s="670" t="e">
        <f t="shared" si="401"/>
        <v>#DIV/0!</v>
      </c>
      <c r="Z200" s="670" t="e">
        <f t="shared" si="401"/>
        <v>#DIV/0!</v>
      </c>
      <c r="AA200" s="670" t="e">
        <f t="shared" si="401"/>
        <v>#DIV/0!</v>
      </c>
      <c r="AB200" s="670" t="e">
        <f t="shared" si="401"/>
        <v>#DIV/0!</v>
      </c>
      <c r="AC200" s="670" t="e">
        <f t="shared" si="401"/>
        <v>#DIV/0!</v>
      </c>
      <c r="AD200" s="670" t="e">
        <f t="shared" si="401"/>
        <v>#DIV/0!</v>
      </c>
      <c r="AE200" s="670" t="e">
        <f t="shared" si="401"/>
        <v>#DIV/0!</v>
      </c>
      <c r="AF200" s="670" t="e">
        <f t="shared" si="401"/>
        <v>#DIV/0!</v>
      </c>
      <c r="AG200" s="670" t="e">
        <f t="shared" si="401"/>
        <v>#DIV/0!</v>
      </c>
      <c r="AH200" s="670" t="e">
        <f>AH196-AH199</f>
        <v>#DIV/0!</v>
      </c>
      <c r="AI200" s="670" t="e">
        <f>AI196-AI199</f>
        <v>#DIV/0!</v>
      </c>
      <c r="AJ200" s="670" t="e">
        <f>AJ196-AJ199</f>
        <v>#DIV/0!</v>
      </c>
      <c r="AM200" s="119"/>
      <c r="AO200" s="139"/>
      <c r="AP200" s="118"/>
      <c r="AQ200" s="139"/>
      <c r="AR200" s="118"/>
      <c r="AS200" s="139"/>
    </row>
    <row r="201" spans="1:45" s="142" customFormat="1" x14ac:dyDescent="0.2">
      <c r="A201" s="75" t="s">
        <v>149</v>
      </c>
      <c r="B201" s="202"/>
      <c r="C201" s="202"/>
      <c r="D201" s="202"/>
      <c r="E201" s="202"/>
      <c r="F201" s="202"/>
      <c r="G201" s="202"/>
      <c r="H201" s="31"/>
      <c r="I201" s="202"/>
      <c r="J201" s="202"/>
      <c r="K201" s="202"/>
      <c r="L201" s="202"/>
      <c r="M201" s="203" t="str">
        <f>IF(ISERROR(IRR(D200:AG200,0)),"Nevar aprēķināt",IRR(D200:AG200,0))</f>
        <v>Nevar aprēķināt</v>
      </c>
      <c r="N201" s="202"/>
      <c r="O201" s="202"/>
      <c r="P201" s="31"/>
      <c r="Q201" s="204"/>
      <c r="R201" s="202"/>
      <c r="S201" s="202"/>
      <c r="T201" s="202"/>
      <c r="U201" s="202"/>
      <c r="V201" s="202"/>
      <c r="W201" s="202"/>
      <c r="X201" s="202"/>
      <c r="Y201" s="202"/>
      <c r="Z201" s="202"/>
      <c r="AA201" s="202"/>
      <c r="AB201" s="202"/>
      <c r="AC201" s="202"/>
      <c r="AD201" s="202"/>
      <c r="AE201" s="202"/>
      <c r="AF201" s="202"/>
      <c r="AG201" s="205"/>
      <c r="AH201" s="205"/>
      <c r="AI201" s="205"/>
      <c r="AJ201" s="205"/>
      <c r="AM201" s="119"/>
      <c r="AO201" s="139"/>
      <c r="AP201" s="118"/>
      <c r="AQ201" s="139"/>
      <c r="AR201" s="118"/>
      <c r="AS201" s="139"/>
    </row>
    <row r="202" spans="1:45" s="142" customFormat="1" x14ac:dyDescent="0.2">
      <c r="A202" s="75" t="s">
        <v>150</v>
      </c>
      <c r="B202" s="31"/>
      <c r="C202" s="31"/>
      <c r="D202" s="31"/>
      <c r="E202" s="31"/>
      <c r="F202" s="31"/>
      <c r="G202" s="31"/>
      <c r="H202" s="31"/>
      <c r="I202" s="31"/>
      <c r="J202" s="31"/>
      <c r="K202" s="31"/>
      <c r="L202" s="31"/>
      <c r="M202" s="671" t="e">
        <f>NPV('Kopējie pieņēmumi'!B16,D200:AG200)</f>
        <v>#DIV/0!</v>
      </c>
      <c r="N202" s="31"/>
      <c r="O202" s="31"/>
      <c r="P202" s="31"/>
      <c r="Q202" s="206"/>
      <c r="R202" s="31"/>
      <c r="S202" s="31"/>
      <c r="T202" s="31"/>
      <c r="U202" s="31"/>
      <c r="V202" s="31"/>
      <c r="W202" s="31"/>
      <c r="X202" s="31"/>
      <c r="Y202" s="31"/>
      <c r="Z202" s="31"/>
      <c r="AA202" s="31"/>
      <c r="AB202" s="31"/>
      <c r="AC202" s="31"/>
      <c r="AD202" s="31"/>
      <c r="AE202" s="31"/>
      <c r="AF202" s="31"/>
      <c r="AG202" s="207"/>
      <c r="AH202" s="207"/>
      <c r="AI202" s="207"/>
      <c r="AJ202" s="207"/>
      <c r="AM202" s="119"/>
      <c r="AO202" s="139"/>
      <c r="AP202" s="118"/>
      <c r="AQ202" s="139"/>
      <c r="AR202" s="118"/>
      <c r="AS202" s="139"/>
    </row>
    <row r="203" spans="1:45" s="142" customFormat="1" x14ac:dyDescent="0.2">
      <c r="A203" s="149"/>
      <c r="B203" s="155"/>
      <c r="C203" s="155"/>
      <c r="D203" s="155"/>
      <c r="E203" s="155"/>
      <c r="F203" s="155"/>
      <c r="G203" s="155"/>
      <c r="H203" s="155"/>
      <c r="I203" s="155"/>
      <c r="J203" s="155"/>
      <c r="K203" s="155"/>
      <c r="L203" s="155"/>
      <c r="M203" s="208"/>
      <c r="N203" s="155"/>
      <c r="O203" s="155"/>
      <c r="P203" s="155"/>
      <c r="Q203" s="208"/>
      <c r="R203" s="155"/>
      <c r="S203" s="155"/>
      <c r="T203" s="155"/>
      <c r="U203" s="155"/>
      <c r="V203" s="155"/>
      <c r="W203" s="155"/>
      <c r="X203" s="155"/>
      <c r="Y203" s="155"/>
      <c r="Z203" s="155"/>
      <c r="AM203" s="119"/>
      <c r="AO203" s="139"/>
      <c r="AP203" s="118"/>
      <c r="AQ203" s="139"/>
      <c r="AR203" s="118"/>
      <c r="AS203" s="139"/>
    </row>
    <row r="204" spans="1:45" s="142" customFormat="1" x14ac:dyDescent="0.2">
      <c r="C204" s="155"/>
      <c r="D204" s="155"/>
      <c r="E204" s="155"/>
      <c r="F204" s="155"/>
      <c r="G204" s="155"/>
      <c r="H204" s="155"/>
      <c r="I204" s="155"/>
      <c r="J204" s="155"/>
      <c r="K204" s="155"/>
      <c r="L204" s="155"/>
      <c r="M204" s="208"/>
      <c r="N204" s="155"/>
      <c r="O204" s="155"/>
      <c r="P204" s="155"/>
      <c r="Q204" s="208"/>
      <c r="R204" s="155"/>
      <c r="S204" s="155"/>
      <c r="T204" s="155"/>
      <c r="U204" s="155"/>
      <c r="V204" s="155"/>
      <c r="W204" s="155"/>
      <c r="X204" s="155"/>
      <c r="Y204" s="155"/>
      <c r="Z204" s="155"/>
      <c r="AM204" s="119"/>
      <c r="AO204" s="139"/>
      <c r="AP204" s="118"/>
      <c r="AQ204" s="139"/>
      <c r="AR204" s="118"/>
      <c r="AS204" s="139"/>
    </row>
    <row r="205" spans="1:45" s="142" customFormat="1" x14ac:dyDescent="0.2">
      <c r="A205" s="209" t="s">
        <v>151</v>
      </c>
      <c r="AM205" s="119"/>
      <c r="AO205" s="139"/>
      <c r="AP205" s="118"/>
      <c r="AQ205" s="139"/>
      <c r="AR205" s="118"/>
      <c r="AS205" s="139"/>
    </row>
    <row r="206" spans="1:45" s="142" customFormat="1" ht="12.75" customHeight="1" outlineLevel="1" x14ac:dyDescent="0.2">
      <c r="AM206" s="119"/>
      <c r="AO206" s="139"/>
      <c r="AP206" s="118"/>
      <c r="AQ206" s="139"/>
      <c r="AR206" s="118"/>
      <c r="AS206" s="139"/>
    </row>
    <row r="207" spans="1:45" s="142" customFormat="1" ht="12.75" customHeight="1" outlineLevel="1" x14ac:dyDescent="0.2">
      <c r="A207" s="210" t="s">
        <v>152</v>
      </c>
      <c r="AM207" s="119"/>
      <c r="AO207" s="139"/>
      <c r="AP207" s="118"/>
      <c r="AQ207" s="139"/>
      <c r="AR207" s="118"/>
      <c r="AS207" s="139"/>
    </row>
    <row r="208" spans="1:45" s="142" customFormat="1" x14ac:dyDescent="0.2">
      <c r="A208" s="154"/>
      <c r="B208" s="182">
        <f>Aprekini!B5</f>
        <v>2016</v>
      </c>
      <c r="C208" s="182">
        <f t="shared" ref="C208:AG208" si="402">B208+1</f>
        <v>2017</v>
      </c>
      <c r="D208" s="182">
        <f t="shared" si="402"/>
        <v>2018</v>
      </c>
      <c r="E208" s="182">
        <f t="shared" si="402"/>
        <v>2019</v>
      </c>
      <c r="F208" s="182">
        <f t="shared" si="402"/>
        <v>2020</v>
      </c>
      <c r="G208" s="182">
        <f t="shared" si="402"/>
        <v>2021</v>
      </c>
      <c r="H208" s="182">
        <f t="shared" si="402"/>
        <v>2022</v>
      </c>
      <c r="I208" s="182">
        <f t="shared" si="402"/>
        <v>2023</v>
      </c>
      <c r="J208" s="182">
        <f t="shared" si="402"/>
        <v>2024</v>
      </c>
      <c r="K208" s="182">
        <f t="shared" si="402"/>
        <v>2025</v>
      </c>
      <c r="L208" s="182">
        <f t="shared" si="402"/>
        <v>2026</v>
      </c>
      <c r="M208" s="182">
        <f t="shared" si="402"/>
        <v>2027</v>
      </c>
      <c r="N208" s="182">
        <f t="shared" si="402"/>
        <v>2028</v>
      </c>
      <c r="O208" s="182">
        <f t="shared" si="402"/>
        <v>2029</v>
      </c>
      <c r="P208" s="182">
        <f t="shared" si="402"/>
        <v>2030</v>
      </c>
      <c r="Q208" s="182">
        <f t="shared" si="402"/>
        <v>2031</v>
      </c>
      <c r="R208" s="182">
        <f t="shared" si="402"/>
        <v>2032</v>
      </c>
      <c r="S208" s="182">
        <f t="shared" si="402"/>
        <v>2033</v>
      </c>
      <c r="T208" s="182">
        <f t="shared" si="402"/>
        <v>2034</v>
      </c>
      <c r="U208" s="182">
        <f t="shared" si="402"/>
        <v>2035</v>
      </c>
      <c r="V208" s="182">
        <f t="shared" si="402"/>
        <v>2036</v>
      </c>
      <c r="W208" s="182">
        <f t="shared" si="402"/>
        <v>2037</v>
      </c>
      <c r="X208" s="182">
        <f t="shared" si="402"/>
        <v>2038</v>
      </c>
      <c r="Y208" s="182">
        <f t="shared" si="402"/>
        <v>2039</v>
      </c>
      <c r="Z208" s="182">
        <f t="shared" si="402"/>
        <v>2040</v>
      </c>
      <c r="AA208" s="182">
        <f t="shared" si="402"/>
        <v>2041</v>
      </c>
      <c r="AB208" s="182">
        <f t="shared" si="402"/>
        <v>2042</v>
      </c>
      <c r="AC208" s="182">
        <f t="shared" si="402"/>
        <v>2043</v>
      </c>
      <c r="AD208" s="182">
        <f t="shared" si="402"/>
        <v>2044</v>
      </c>
      <c r="AE208" s="182">
        <f t="shared" si="402"/>
        <v>2045</v>
      </c>
      <c r="AF208" s="182">
        <f t="shared" si="402"/>
        <v>2046</v>
      </c>
      <c r="AG208" s="182">
        <f t="shared" si="402"/>
        <v>2047</v>
      </c>
      <c r="AH208" s="182">
        <f>AG208+1</f>
        <v>2048</v>
      </c>
      <c r="AI208" s="182">
        <f>AH208+1</f>
        <v>2049</v>
      </c>
      <c r="AJ208" s="182">
        <f>AI208+1</f>
        <v>2050</v>
      </c>
      <c r="AM208" s="119"/>
      <c r="AO208" s="139"/>
      <c r="AP208" s="118"/>
      <c r="AQ208" s="139"/>
      <c r="AR208" s="118"/>
      <c r="AS208" s="139"/>
    </row>
    <row r="209" spans="1:45" s="213" customFormat="1" ht="25.5" x14ac:dyDescent="0.2">
      <c r="A209" s="211" t="s">
        <v>153</v>
      </c>
      <c r="B209" s="212" t="e">
        <f>IF(Aprekini!B322=0,"-",Aprekini!B310/Aprekini!B322)</f>
        <v>#DIV/0!</v>
      </c>
      <c r="C209" s="212" t="e">
        <f>IF(Aprekini!C322=0,"-",Aprekini!C310/Aprekini!C322)</f>
        <v>#DIV/0!</v>
      </c>
      <c r="D209" s="212" t="e">
        <f>IF(Aprekini!D322=0,"-",Aprekini!D310/Aprekini!D322)</f>
        <v>#DIV/0!</v>
      </c>
      <c r="E209" s="212" t="e">
        <f>IF(Aprekini!E322=0,"-",Aprekini!E310/Aprekini!E322)</f>
        <v>#DIV/0!</v>
      </c>
      <c r="F209" s="212" t="e">
        <f>IF(Aprekini!F322=0,"-",Aprekini!F310/Aprekini!F322)</f>
        <v>#DIV/0!</v>
      </c>
      <c r="G209" s="212" t="e">
        <f>IF(Aprekini!G322=0,"-",Aprekini!G310/Aprekini!G322)</f>
        <v>#DIV/0!</v>
      </c>
      <c r="H209" s="212" t="e">
        <f>IF(Aprekini!H322=0,"-",Aprekini!H310/Aprekini!H322)</f>
        <v>#DIV/0!</v>
      </c>
      <c r="I209" s="212" t="e">
        <f>IF(Aprekini!I322=0,"-",Aprekini!I310/Aprekini!I322)</f>
        <v>#DIV/0!</v>
      </c>
      <c r="J209" s="212" t="e">
        <f>IF(Aprekini!J322=0,"-",Aprekini!J310/Aprekini!J322)</f>
        <v>#DIV/0!</v>
      </c>
      <c r="K209" s="212" t="e">
        <f>IF(Aprekini!K322=0,"-",Aprekini!K310/Aprekini!K322)</f>
        <v>#DIV/0!</v>
      </c>
      <c r="L209" s="212" t="e">
        <f>IF(Aprekini!L322=0,"-",Aprekini!L310/Aprekini!L322)</f>
        <v>#DIV/0!</v>
      </c>
      <c r="M209" s="212" t="e">
        <f>IF(Aprekini!M322=0,"-",Aprekini!M310/Aprekini!M322)</f>
        <v>#DIV/0!</v>
      </c>
      <c r="N209" s="212" t="e">
        <f>IF(Aprekini!N322=0,"-",Aprekini!N310/Aprekini!N322)</f>
        <v>#DIV/0!</v>
      </c>
      <c r="O209" s="212" t="e">
        <f>IF(Aprekini!O322=0,"-",Aprekini!O310/Aprekini!O322)</f>
        <v>#DIV/0!</v>
      </c>
      <c r="P209" s="212" t="e">
        <f>IF(Aprekini!P322=0,"-",Aprekini!P310/Aprekini!P322)</f>
        <v>#DIV/0!</v>
      </c>
      <c r="Q209" s="212" t="e">
        <f>IF(Aprekini!Q322=0,"-",Aprekini!Q310/Aprekini!Q322)</f>
        <v>#DIV/0!</v>
      </c>
      <c r="R209" s="212" t="e">
        <f>IF(Aprekini!R322=0,"-",Aprekini!R310/Aprekini!R322)</f>
        <v>#DIV/0!</v>
      </c>
      <c r="S209" s="212" t="e">
        <f>IF(Aprekini!S322=0,"-",Aprekini!S310/Aprekini!S322)</f>
        <v>#DIV/0!</v>
      </c>
      <c r="T209" s="212" t="e">
        <f>IF(Aprekini!T322=0,"-",Aprekini!T310/Aprekini!T322)</f>
        <v>#DIV/0!</v>
      </c>
      <c r="U209" s="212" t="e">
        <f>IF(Aprekini!U322=0,"-",Aprekini!U310/Aprekini!U322)</f>
        <v>#DIV/0!</v>
      </c>
      <c r="V209" s="212" t="e">
        <f>IF(Aprekini!V322=0,"-",Aprekini!V310/Aprekini!V322)</f>
        <v>#DIV/0!</v>
      </c>
      <c r="W209" s="212" t="e">
        <f>IF(Aprekini!W322=0,"-",Aprekini!W310/Aprekini!W322)</f>
        <v>#DIV/0!</v>
      </c>
      <c r="X209" s="212" t="e">
        <f>IF(Aprekini!X322=0,"-",Aprekini!X310/Aprekini!X322)</f>
        <v>#DIV/0!</v>
      </c>
      <c r="Y209" s="212" t="e">
        <f>IF(Aprekini!Y322=0,"-",Aprekini!Y310/Aprekini!Y322)</f>
        <v>#DIV/0!</v>
      </c>
      <c r="Z209" s="212" t="e">
        <f>IF(Aprekini!Z322=0,"-",Aprekini!Z310/Aprekini!Z322)</f>
        <v>#DIV/0!</v>
      </c>
      <c r="AA209" s="212" t="e">
        <f>IF(Aprekini!AA322=0,"-",Aprekini!AA310/Aprekini!AA322)</f>
        <v>#DIV/0!</v>
      </c>
      <c r="AB209" s="212" t="e">
        <f>IF(Aprekini!AB322=0,"-",Aprekini!AB310/Aprekini!AB322)</f>
        <v>#DIV/0!</v>
      </c>
      <c r="AC209" s="212" t="e">
        <f>IF(Aprekini!AC322=0,"-",Aprekini!AC310/Aprekini!AC322)</f>
        <v>#DIV/0!</v>
      </c>
      <c r="AD209" s="212" t="e">
        <f>IF(Aprekini!AD322=0,"-",Aprekini!AD310/Aprekini!AD322)</f>
        <v>#DIV/0!</v>
      </c>
      <c r="AE209" s="212" t="e">
        <f>IF(Aprekini!AE322=0,"-",Aprekini!AE310/Aprekini!AE322)</f>
        <v>#DIV/0!</v>
      </c>
      <c r="AF209" s="212" t="e">
        <f>IF(Aprekini!AF322=0,"-",Aprekini!AF310/Aprekini!AF322)</f>
        <v>#DIV/0!</v>
      </c>
      <c r="AG209" s="212" t="e">
        <f>IF(Aprekini!AG322=0,"-",Aprekini!AG310/Aprekini!AG322)</f>
        <v>#DIV/0!</v>
      </c>
      <c r="AH209" s="212" t="e">
        <f>IF(Aprekini!AH322=0,"-",Aprekini!AH310/Aprekini!AH322)</f>
        <v>#DIV/0!</v>
      </c>
      <c r="AI209" s="212" t="e">
        <f>IF(Aprekini!AI322=0,"-",Aprekini!AI310/Aprekini!AI322)</f>
        <v>#DIV/0!</v>
      </c>
      <c r="AJ209" s="212" t="e">
        <f>IF(Aprekini!AJ322=0,"-",Aprekini!AJ310/Aprekini!AJ322)</f>
        <v>#DIV/0!</v>
      </c>
      <c r="AM209" s="119"/>
      <c r="AO209" s="139"/>
      <c r="AP209" s="118"/>
      <c r="AQ209" s="139"/>
      <c r="AR209" s="118"/>
      <c r="AS209" s="139"/>
    </row>
    <row r="210" spans="1:45" s="142" customFormat="1" x14ac:dyDescent="0.2">
      <c r="AM210" s="119"/>
      <c r="AO210" s="139"/>
      <c r="AP210" s="118"/>
      <c r="AQ210" s="139"/>
      <c r="AR210" s="118"/>
      <c r="AS210" s="139"/>
    </row>
    <row r="211" spans="1:45" s="142" customFormat="1" ht="25.5" outlineLevel="1" x14ac:dyDescent="0.2">
      <c r="A211" s="214" t="s">
        <v>154</v>
      </c>
      <c r="B211" s="215" t="e">
        <f>Aprekini!B310-Aprekini!B322</f>
        <v>#DIV/0!</v>
      </c>
      <c r="C211" s="215" t="e">
        <f>Aprekini!C310-Aprekini!C322</f>
        <v>#DIV/0!</v>
      </c>
      <c r="D211" s="215" t="e">
        <f>Aprekini!D310-Aprekini!D322</f>
        <v>#DIV/0!</v>
      </c>
      <c r="E211" s="215" t="e">
        <f>Aprekini!E310-Aprekini!E322</f>
        <v>#DIV/0!</v>
      </c>
      <c r="F211" s="215" t="e">
        <f>Aprekini!F310-Aprekini!F322</f>
        <v>#DIV/0!</v>
      </c>
      <c r="G211" s="215" t="e">
        <f>Aprekini!G310-Aprekini!G322</f>
        <v>#DIV/0!</v>
      </c>
      <c r="H211" s="215" t="e">
        <f>Aprekini!H310-Aprekini!H322</f>
        <v>#DIV/0!</v>
      </c>
      <c r="I211" s="215" t="e">
        <f>Aprekini!I310-Aprekini!I322</f>
        <v>#DIV/0!</v>
      </c>
      <c r="J211" s="215" t="e">
        <f>Aprekini!J310-Aprekini!J322</f>
        <v>#DIV/0!</v>
      </c>
      <c r="K211" s="215" t="e">
        <f>Aprekini!K310-Aprekini!K322</f>
        <v>#DIV/0!</v>
      </c>
      <c r="L211" s="215" t="e">
        <f>Aprekini!L310-Aprekini!L322</f>
        <v>#DIV/0!</v>
      </c>
      <c r="M211" s="215" t="e">
        <f>Aprekini!M310-Aprekini!M322</f>
        <v>#DIV/0!</v>
      </c>
      <c r="N211" s="215" t="e">
        <f>Aprekini!N310-Aprekini!N322</f>
        <v>#DIV/0!</v>
      </c>
      <c r="O211" s="215" t="e">
        <f>Aprekini!O310-Aprekini!O322</f>
        <v>#DIV/0!</v>
      </c>
      <c r="P211" s="215" t="e">
        <f>Aprekini!P310-Aprekini!P322</f>
        <v>#DIV/0!</v>
      </c>
      <c r="Q211" s="215" t="e">
        <f>Aprekini!Q310-Aprekini!Q322</f>
        <v>#DIV/0!</v>
      </c>
      <c r="R211" s="215" t="e">
        <f>Aprekini!R310-Aprekini!R322</f>
        <v>#DIV/0!</v>
      </c>
      <c r="S211" s="215" t="e">
        <f>Aprekini!S310-Aprekini!S322</f>
        <v>#DIV/0!</v>
      </c>
      <c r="T211" s="215" t="e">
        <f>Aprekini!T310-Aprekini!T322</f>
        <v>#DIV/0!</v>
      </c>
      <c r="U211" s="215" t="e">
        <f>Aprekini!U310-Aprekini!U322</f>
        <v>#DIV/0!</v>
      </c>
      <c r="V211" s="215" t="e">
        <f>Aprekini!V310-Aprekini!V322</f>
        <v>#DIV/0!</v>
      </c>
      <c r="W211" s="215" t="e">
        <f>Aprekini!W310-Aprekini!W322</f>
        <v>#DIV/0!</v>
      </c>
      <c r="X211" s="215" t="e">
        <f>Aprekini!X310-Aprekini!X322</f>
        <v>#DIV/0!</v>
      </c>
      <c r="Y211" s="215" t="e">
        <f>Aprekini!Y310-Aprekini!Y322</f>
        <v>#DIV/0!</v>
      </c>
      <c r="Z211" s="215" t="e">
        <f>Aprekini!Z310-Aprekini!Z322</f>
        <v>#DIV/0!</v>
      </c>
      <c r="AA211" s="215" t="e">
        <f>Aprekini!AA310-Aprekini!AA322</f>
        <v>#DIV/0!</v>
      </c>
      <c r="AB211" s="215" t="e">
        <f>Aprekini!AB310-Aprekini!AB322</f>
        <v>#DIV/0!</v>
      </c>
      <c r="AC211" s="215" t="e">
        <f>Aprekini!AC310-Aprekini!AC322</f>
        <v>#DIV/0!</v>
      </c>
      <c r="AD211" s="215" t="e">
        <f>Aprekini!AD310-Aprekini!AD322</f>
        <v>#DIV/0!</v>
      </c>
      <c r="AE211" s="215" t="e">
        <f>Aprekini!AE310-Aprekini!AE322</f>
        <v>#DIV/0!</v>
      </c>
      <c r="AF211" s="215" t="e">
        <f>Aprekini!AF310-Aprekini!AF322</f>
        <v>#DIV/0!</v>
      </c>
      <c r="AG211" s="215" t="e">
        <f>Aprekini!AG310-Aprekini!AG322</f>
        <v>#DIV/0!</v>
      </c>
      <c r="AH211" s="215" t="e">
        <f>Aprekini!AH310-Aprekini!AH322</f>
        <v>#DIV/0!</v>
      </c>
      <c r="AI211" s="215" t="e">
        <f>Aprekini!AI310-Aprekini!AI322</f>
        <v>#DIV/0!</v>
      </c>
      <c r="AJ211" s="215" t="e">
        <f>Aprekini!AJ310-Aprekini!AJ322</f>
        <v>#DIV/0!</v>
      </c>
      <c r="AM211" s="119"/>
      <c r="AO211" s="139"/>
      <c r="AP211" s="118"/>
      <c r="AQ211" s="139"/>
      <c r="AR211" s="118"/>
      <c r="AS211" s="139"/>
    </row>
    <row r="212" spans="1:45" s="142" customFormat="1" outlineLevel="1" x14ac:dyDescent="0.2">
      <c r="A212" s="216"/>
      <c r="B212" s="217"/>
      <c r="C212" s="217"/>
      <c r="D212" s="217"/>
      <c r="E212" s="217"/>
      <c r="F212" s="217"/>
      <c r="G212" s="217"/>
      <c r="H212" s="217"/>
      <c r="I212" s="217"/>
      <c r="J212" s="217"/>
      <c r="K212" s="217"/>
      <c r="L212" s="217"/>
      <c r="M212" s="217"/>
      <c r="N212" s="217"/>
      <c r="O212" s="217"/>
      <c r="P212" s="217"/>
      <c r="Q212" s="217"/>
      <c r="R212" s="217"/>
      <c r="S212" s="217"/>
      <c r="T212" s="217"/>
      <c r="U212" s="217"/>
      <c r="V212" s="217"/>
      <c r="W212" s="217"/>
      <c r="X212" s="217"/>
      <c r="Y212" s="217"/>
      <c r="Z212" s="217"/>
      <c r="AA212" s="217"/>
      <c r="AB212" s="217"/>
      <c r="AC212" s="217"/>
      <c r="AD212" s="217"/>
      <c r="AE212" s="217"/>
      <c r="AF212" s="217"/>
      <c r="AG212" s="217"/>
      <c r="AH212" s="217"/>
      <c r="AI212" s="217"/>
      <c r="AJ212" s="217"/>
      <c r="AM212" s="119"/>
      <c r="AO212" s="139"/>
      <c r="AP212" s="118"/>
      <c r="AQ212" s="139"/>
      <c r="AR212" s="118"/>
      <c r="AS212" s="139"/>
    </row>
    <row r="213" spans="1:45" s="142" customFormat="1" ht="38.25" x14ac:dyDescent="0.2">
      <c r="A213" s="218" t="s">
        <v>155</v>
      </c>
      <c r="B213" s="219" t="str">
        <f>IF((B265+B266)=0,"-",'Saimnieciskas pamatdarbibas NP'!B96/(B265+B266))</f>
        <v>-</v>
      </c>
      <c r="C213" s="212" t="str">
        <f>IF((C265+C266)=0,"-",'Saimnieciskas pamatdarbibas NP'!C96/(C265+C266))</f>
        <v>-</v>
      </c>
      <c r="D213" s="212" t="str">
        <f>IF((D265+D266)=0,"-",'Saimnieciskas pamatdarbibas NP'!D96/(D265+D266))</f>
        <v>-</v>
      </c>
      <c r="E213" s="212" t="str">
        <f>IF((E265+E266)=0,"-",'Saimnieciskas pamatdarbibas NP'!E96/(E265+E266))</f>
        <v>-</v>
      </c>
      <c r="F213" s="212" t="str">
        <f>IF((F265+F266)=0,"-",'Saimnieciskas pamatdarbibas NP'!F96/(F265+F266))</f>
        <v>-</v>
      </c>
      <c r="G213" s="212" t="str">
        <f>IF((G265+G266)=0,"-",'Saimnieciskas pamatdarbibas NP'!G96/(G265+G266))</f>
        <v>-</v>
      </c>
      <c r="H213" s="212" t="str">
        <f>IF((H265+H266)=0,"-",'Saimnieciskas pamatdarbibas NP'!H96/(H265+H266))</f>
        <v>-</v>
      </c>
      <c r="I213" s="212" t="str">
        <f>IF((I265+I266)=0,"-",'Saimnieciskas pamatdarbibas NP'!I96/(I265+I266))</f>
        <v>-</v>
      </c>
      <c r="J213" s="212" t="str">
        <f>IF((J265+J266)=0,"-",'Saimnieciskas pamatdarbibas NP'!J96/(J265+J266))</f>
        <v>-</v>
      </c>
      <c r="K213" s="212" t="str">
        <f>IF((K265+K266)=0,"-",'Saimnieciskas pamatdarbibas NP'!K96/(K265+K266))</f>
        <v>-</v>
      </c>
      <c r="L213" s="212" t="str">
        <f>IF((L265+L266)=0,"-",'Saimnieciskas pamatdarbibas NP'!L96/(L265+L266))</f>
        <v>-</v>
      </c>
      <c r="M213" s="212" t="str">
        <f>IF((M265+M266)=0,"-",'Saimnieciskas pamatdarbibas NP'!M96/(M265+M266))</f>
        <v>-</v>
      </c>
      <c r="N213" s="212" t="str">
        <f>IF((N265+N266)=0,"-",'Saimnieciskas pamatdarbibas NP'!N96/(N265+N266))</f>
        <v>-</v>
      </c>
      <c r="O213" s="212" t="str">
        <f>IF((O265+O266)=0,"-",'Saimnieciskas pamatdarbibas NP'!O96/(O265+O266))</f>
        <v>-</v>
      </c>
      <c r="P213" s="212" t="str">
        <f>IF((P265+P266)=0,"-",'Saimnieciskas pamatdarbibas NP'!P96/(P265+P266))</f>
        <v>-</v>
      </c>
      <c r="Q213" s="212" t="str">
        <f>IF((Q265+Q266)=0,"-",'Saimnieciskas pamatdarbibas NP'!Q96/(Q265+Q266))</f>
        <v>-</v>
      </c>
      <c r="R213" s="212" t="str">
        <f>IF((R265+R266)=0,"-",'Saimnieciskas pamatdarbibas NP'!R96/(R265+R266))</f>
        <v>-</v>
      </c>
      <c r="S213" s="212" t="str">
        <f>IF((S265+S266)=0,"-",'Saimnieciskas pamatdarbibas NP'!S96/(S265+S266))</f>
        <v>-</v>
      </c>
      <c r="T213" s="212" t="str">
        <f>IF((T265+T266)=0,"-",'Saimnieciskas pamatdarbibas NP'!T96/(T265+T266))</f>
        <v>-</v>
      </c>
      <c r="U213" s="212" t="str">
        <f>IF((U265+U266)=0,"-",'Saimnieciskas pamatdarbibas NP'!U96/(U265+U266))</f>
        <v>-</v>
      </c>
      <c r="V213" s="212" t="str">
        <f>IF((V265+V266)=0,"-",'Saimnieciskas pamatdarbibas NP'!V96/(V265+V266))</f>
        <v>-</v>
      </c>
      <c r="W213" s="212" t="str">
        <f>IF((W265+W266)=0,"-",'Saimnieciskas pamatdarbibas NP'!W96/(W265+W266))</f>
        <v>-</v>
      </c>
      <c r="X213" s="212" t="str">
        <f>IF((X265+X266)=0,"-",'Saimnieciskas pamatdarbibas NP'!X96/(X265+X266))</f>
        <v>-</v>
      </c>
      <c r="Y213" s="212" t="str">
        <f>IF((Y265+Y266)=0,"-",'Saimnieciskas pamatdarbibas NP'!Y96/(Y265+Y266))</f>
        <v>-</v>
      </c>
      <c r="Z213" s="212" t="str">
        <f>IF((Z265+Z266)=0,"-",'Saimnieciskas pamatdarbibas NP'!Z96/(Z265+Z266))</f>
        <v>-</v>
      </c>
      <c r="AA213" s="212" t="str">
        <f>IF((AA265+AA266)=0,"-",'Saimnieciskas pamatdarbibas NP'!AA96/(AA265+AA266))</f>
        <v>-</v>
      </c>
      <c r="AB213" s="212" t="str">
        <f>IF((AB265+AB266)=0,"-",'Saimnieciskas pamatdarbibas NP'!AB96/(AB265+AB266))</f>
        <v>-</v>
      </c>
      <c r="AC213" s="212" t="str">
        <f>IF((AC265+AC266)=0,"-",'Saimnieciskas pamatdarbibas NP'!AC96/(AC265+AC266))</f>
        <v>-</v>
      </c>
      <c r="AD213" s="212" t="str">
        <f>IF((AD265+AD266)=0,"-",'Saimnieciskas pamatdarbibas NP'!AD96/(AD265+AD266))</f>
        <v>-</v>
      </c>
      <c r="AE213" s="212" t="str">
        <f>IF((AE265+AE266)=0,"-",'Saimnieciskas pamatdarbibas NP'!AE96/(AE265+AE266))</f>
        <v>-</v>
      </c>
      <c r="AF213" s="212" t="str">
        <f>IF((AF265+AF266)=0,"-",'Saimnieciskas pamatdarbibas NP'!AF96/(AF265+AF266))</f>
        <v>-</v>
      </c>
      <c r="AG213" s="212" t="str">
        <f>IF((AG265+AG266)=0,"-",'Saimnieciskas pamatdarbibas NP'!AG96/(AG265+AG266))</f>
        <v>-</v>
      </c>
      <c r="AH213" s="212" t="str">
        <f>IF((AH265+AH266)=0,"-",'Saimnieciskas pamatdarbibas NP'!AH96/(AH265+AH266))</f>
        <v>-</v>
      </c>
      <c r="AI213" s="212" t="str">
        <f>IF((AI265+AI266)=0,"-",'Saimnieciskas pamatdarbibas NP'!AI96/(AI265+AI266))</f>
        <v>-</v>
      </c>
      <c r="AJ213" s="212" t="str">
        <f>IF((AJ265+AJ266)=0,"-",'Saimnieciskas pamatdarbibas NP'!AJ96/(AJ265+AJ266))</f>
        <v>-</v>
      </c>
      <c r="AM213" s="119"/>
      <c r="AO213" s="139"/>
      <c r="AP213" s="118"/>
      <c r="AQ213" s="139"/>
      <c r="AR213" s="118"/>
      <c r="AS213" s="139"/>
    </row>
    <row r="214" spans="1:45" s="142" customFormat="1" x14ac:dyDescent="0.2">
      <c r="AM214" s="119"/>
      <c r="AO214" s="139"/>
      <c r="AP214" s="118"/>
      <c r="AQ214" s="139"/>
      <c r="AR214" s="118"/>
      <c r="AS214" s="139"/>
    </row>
    <row r="215" spans="1:45" s="142" customFormat="1" outlineLevel="1" x14ac:dyDescent="0.2">
      <c r="A215" s="210" t="s">
        <v>156</v>
      </c>
      <c r="AM215" s="119"/>
      <c r="AO215" s="139"/>
      <c r="AP215" s="118"/>
      <c r="AQ215" s="139"/>
      <c r="AR215" s="118"/>
      <c r="AS215" s="139"/>
    </row>
    <row r="216" spans="1:45" s="142" customFormat="1" outlineLevel="1" x14ac:dyDescent="0.2">
      <c r="AM216" s="119"/>
      <c r="AO216" s="139"/>
      <c r="AP216" s="118"/>
      <c r="AQ216" s="139"/>
      <c r="AR216" s="118"/>
      <c r="AS216" s="139"/>
    </row>
    <row r="217" spans="1:45" s="142" customFormat="1" ht="25.5" outlineLevel="1" x14ac:dyDescent="0.2">
      <c r="A217" s="214" t="s">
        <v>157</v>
      </c>
      <c r="B217" s="212" t="e">
        <f>IF(Aprekini!B312=0,"-",'Saimnieciskas pamatdarbibas NP'!B39/Aprekini!B312)</f>
        <v>#DIV/0!</v>
      </c>
      <c r="C217" s="212" t="e">
        <f>IF(Aprekini!C312=0,"-",'Saimnieciskas pamatdarbibas NP'!C39/Aprekini!C312)</f>
        <v>#DIV/0!</v>
      </c>
      <c r="D217" s="212" t="e">
        <f>IF(Aprekini!D312=0,"-",'Saimnieciskas pamatdarbibas NP'!D39/Aprekini!D312)</f>
        <v>#DIV/0!</v>
      </c>
      <c r="E217" s="212" t="e">
        <f>IF(Aprekini!E312=0,"-",'Saimnieciskas pamatdarbibas NP'!E39/Aprekini!E312)</f>
        <v>#DIV/0!</v>
      </c>
      <c r="F217" s="212" t="e">
        <f>IF(Aprekini!F312=0,"-",'Saimnieciskas pamatdarbibas NP'!F39/Aprekini!F312)</f>
        <v>#DIV/0!</v>
      </c>
      <c r="G217" s="212" t="e">
        <f>IF(Aprekini!G312=0,"-",'Saimnieciskas pamatdarbibas NP'!G39/Aprekini!G312)</f>
        <v>#DIV/0!</v>
      </c>
      <c r="H217" s="212" t="e">
        <f>IF(Aprekini!H312=0,"-",'Saimnieciskas pamatdarbibas NP'!H39/Aprekini!H312)</f>
        <v>#DIV/0!</v>
      </c>
      <c r="I217" s="212" t="e">
        <f>IF(Aprekini!I312=0,"-",'Saimnieciskas pamatdarbibas NP'!I39/Aprekini!I312)</f>
        <v>#DIV/0!</v>
      </c>
      <c r="J217" s="212" t="e">
        <f>IF(Aprekini!J312=0,"-",'Saimnieciskas pamatdarbibas NP'!J39/Aprekini!J312)</f>
        <v>#DIV/0!</v>
      </c>
      <c r="K217" s="212" t="e">
        <f>IF(Aprekini!K312=0,"-",'Saimnieciskas pamatdarbibas NP'!K39/Aprekini!K312)</f>
        <v>#DIV/0!</v>
      </c>
      <c r="L217" s="212" t="e">
        <f>IF(Aprekini!L312=0,"-",'Saimnieciskas pamatdarbibas NP'!L39/Aprekini!L312)</f>
        <v>#DIV/0!</v>
      </c>
      <c r="M217" s="212" t="e">
        <f>IF(Aprekini!M312=0,"-",'Saimnieciskas pamatdarbibas NP'!M39/Aprekini!M312)</f>
        <v>#DIV/0!</v>
      </c>
      <c r="N217" s="212" t="e">
        <f>IF(Aprekini!N312=0,"-",'Saimnieciskas pamatdarbibas NP'!N39/Aprekini!N312)</f>
        <v>#DIV/0!</v>
      </c>
      <c r="O217" s="212" t="e">
        <f>IF(Aprekini!O312=0,"-",'Saimnieciskas pamatdarbibas NP'!O39/Aprekini!O312)</f>
        <v>#DIV/0!</v>
      </c>
      <c r="P217" s="212" t="e">
        <f>IF(Aprekini!P312=0,"-",'Saimnieciskas pamatdarbibas NP'!P39/Aprekini!P312)</f>
        <v>#DIV/0!</v>
      </c>
      <c r="Q217" s="212" t="e">
        <f>IF(Aprekini!Q312=0,"-",'Saimnieciskas pamatdarbibas NP'!Q39/Aprekini!Q312)</f>
        <v>#DIV/0!</v>
      </c>
      <c r="R217" s="212" t="e">
        <f>IF(Aprekini!R312=0,"-",'Saimnieciskas pamatdarbibas NP'!R39/Aprekini!R312)</f>
        <v>#DIV/0!</v>
      </c>
      <c r="S217" s="212" t="e">
        <f>IF(Aprekini!S312=0,"-",'Saimnieciskas pamatdarbibas NP'!S39/Aprekini!S312)</f>
        <v>#DIV/0!</v>
      </c>
      <c r="T217" s="212" t="e">
        <f>IF(Aprekini!T312=0,"-",'Saimnieciskas pamatdarbibas NP'!T39/Aprekini!T312)</f>
        <v>#DIV/0!</v>
      </c>
      <c r="U217" s="212" t="e">
        <f>IF(Aprekini!U312=0,"-",'Saimnieciskas pamatdarbibas NP'!U39/Aprekini!U312)</f>
        <v>#DIV/0!</v>
      </c>
      <c r="V217" s="212" t="e">
        <f>IF(Aprekini!V312=0,"-",'Saimnieciskas pamatdarbibas NP'!V39/Aprekini!V312)</f>
        <v>#DIV/0!</v>
      </c>
      <c r="W217" s="212" t="e">
        <f>IF(Aprekini!W312=0,"-",'Saimnieciskas pamatdarbibas NP'!W39/Aprekini!W312)</f>
        <v>#DIV/0!</v>
      </c>
      <c r="X217" s="212" t="e">
        <f>IF(Aprekini!X312=0,"-",'Saimnieciskas pamatdarbibas NP'!X39/Aprekini!X312)</f>
        <v>#DIV/0!</v>
      </c>
      <c r="Y217" s="212" t="e">
        <f>IF(Aprekini!Y312=0,"-",'Saimnieciskas pamatdarbibas NP'!Y39/Aprekini!Y312)</f>
        <v>#DIV/0!</v>
      </c>
      <c r="Z217" s="212" t="e">
        <f>IF(Aprekini!Z312=0,"-",'Saimnieciskas pamatdarbibas NP'!Z39/Aprekini!Z312)</f>
        <v>#DIV/0!</v>
      </c>
      <c r="AA217" s="212" t="e">
        <f>IF(Aprekini!AA312=0,"-",'Saimnieciskas pamatdarbibas NP'!AA39/Aprekini!AA312)</f>
        <v>#DIV/0!</v>
      </c>
      <c r="AB217" s="212" t="e">
        <f>IF(Aprekini!AB312=0,"-",'Saimnieciskas pamatdarbibas NP'!AB39/Aprekini!AB312)</f>
        <v>#DIV/0!</v>
      </c>
      <c r="AC217" s="212" t="e">
        <f>IF(Aprekini!AC312=0,"-",'Saimnieciskas pamatdarbibas NP'!AC39/Aprekini!AC312)</f>
        <v>#DIV/0!</v>
      </c>
      <c r="AD217" s="212" t="e">
        <f>IF(Aprekini!AD312=0,"-",'Saimnieciskas pamatdarbibas NP'!AD39/Aprekini!AD312)</f>
        <v>#DIV/0!</v>
      </c>
      <c r="AE217" s="212" t="e">
        <f>IF(Aprekini!AE312=0,"-",'Saimnieciskas pamatdarbibas NP'!AE39/Aprekini!AE312)</f>
        <v>#DIV/0!</v>
      </c>
      <c r="AF217" s="212" t="e">
        <f>IF(Aprekini!AF312=0,"-",'Saimnieciskas pamatdarbibas NP'!AF39/Aprekini!AF312)</f>
        <v>#DIV/0!</v>
      </c>
      <c r="AG217" s="212" t="e">
        <f>IF(Aprekini!AG312=0,"-",'Saimnieciskas pamatdarbibas NP'!AG39/Aprekini!AG312)</f>
        <v>#DIV/0!</v>
      </c>
      <c r="AH217" s="212" t="e">
        <f>IF(Aprekini!AH312=0,"-",'Saimnieciskas pamatdarbibas NP'!AH39/Aprekini!AH312)</f>
        <v>#DIV/0!</v>
      </c>
      <c r="AI217" s="212" t="e">
        <f>IF(Aprekini!AI312=0,"-",'Saimnieciskas pamatdarbibas NP'!AI39/Aprekini!AI312)</f>
        <v>#DIV/0!</v>
      </c>
      <c r="AJ217" s="212" t="e">
        <f>IF(Aprekini!AJ312=0,"-",'Saimnieciskas pamatdarbibas NP'!AJ39/Aprekini!AJ312)</f>
        <v>#DIV/0!</v>
      </c>
      <c r="AM217" s="119"/>
      <c r="AO217" s="139"/>
      <c r="AP217" s="118"/>
      <c r="AQ217" s="139"/>
      <c r="AR217" s="118"/>
      <c r="AS217" s="139"/>
    </row>
    <row r="218" spans="1:45" s="142" customFormat="1" outlineLevel="1" x14ac:dyDescent="0.2">
      <c r="AM218" s="119"/>
      <c r="AO218" s="139"/>
      <c r="AP218" s="118"/>
      <c r="AQ218" s="139"/>
      <c r="AR218" s="118"/>
      <c r="AS218" s="139"/>
    </row>
    <row r="219" spans="1:45" s="142" customFormat="1" ht="25.5" outlineLevel="1" x14ac:dyDescent="0.2">
      <c r="A219" s="214" t="s">
        <v>158</v>
      </c>
      <c r="B219" s="212" t="e">
        <f>IF(Aprekini!B310=0,"-",'Saimnieciskas pamatdarbibas NP'!B39/Aprekini!B310)</f>
        <v>#DIV/0!</v>
      </c>
      <c r="C219" s="212" t="e">
        <f>IF(Aprekini!C310=0,"-",'Saimnieciskas pamatdarbibas NP'!C39/Aprekini!C310)</f>
        <v>#DIV/0!</v>
      </c>
      <c r="D219" s="212" t="e">
        <f>IF(Aprekini!D310=0,"-",'Saimnieciskas pamatdarbibas NP'!D39/Aprekini!D310)</f>
        <v>#DIV/0!</v>
      </c>
      <c r="E219" s="212" t="e">
        <f>IF(Aprekini!E310=0,"-",'Saimnieciskas pamatdarbibas NP'!E39/Aprekini!E310)</f>
        <v>#DIV/0!</v>
      </c>
      <c r="F219" s="212" t="e">
        <f>IF(Aprekini!F310=0,"-",'Saimnieciskas pamatdarbibas NP'!F39/Aprekini!F310)</f>
        <v>#DIV/0!</v>
      </c>
      <c r="G219" s="212" t="e">
        <f>IF(Aprekini!G310=0,"-",'Saimnieciskas pamatdarbibas NP'!G39/Aprekini!G310)</f>
        <v>#DIV/0!</v>
      </c>
      <c r="H219" s="212" t="e">
        <f>IF(Aprekini!H310=0,"-",'Saimnieciskas pamatdarbibas NP'!H39/Aprekini!H310)</f>
        <v>#DIV/0!</v>
      </c>
      <c r="I219" s="212" t="e">
        <f>IF(Aprekini!I310=0,"-",'Saimnieciskas pamatdarbibas NP'!I39/Aprekini!I310)</f>
        <v>#DIV/0!</v>
      </c>
      <c r="J219" s="212" t="e">
        <f>IF(Aprekini!J310=0,"-",'Saimnieciskas pamatdarbibas NP'!J39/Aprekini!J310)</f>
        <v>#DIV/0!</v>
      </c>
      <c r="K219" s="212" t="e">
        <f>IF(Aprekini!K310=0,"-",'Saimnieciskas pamatdarbibas NP'!K39/Aprekini!K310)</f>
        <v>#DIV/0!</v>
      </c>
      <c r="L219" s="212" t="e">
        <f>IF(Aprekini!L310=0,"-",'Saimnieciskas pamatdarbibas NP'!L39/Aprekini!L310)</f>
        <v>#DIV/0!</v>
      </c>
      <c r="M219" s="212" t="e">
        <f>IF(Aprekini!M310=0,"-",'Saimnieciskas pamatdarbibas NP'!M39/Aprekini!M310)</f>
        <v>#DIV/0!</v>
      </c>
      <c r="N219" s="212" t="e">
        <f>IF(Aprekini!N310=0,"-",'Saimnieciskas pamatdarbibas NP'!N39/Aprekini!N310)</f>
        <v>#DIV/0!</v>
      </c>
      <c r="O219" s="212" t="e">
        <f>IF(Aprekini!O310=0,"-",'Saimnieciskas pamatdarbibas NP'!O39/Aprekini!O310)</f>
        <v>#DIV/0!</v>
      </c>
      <c r="P219" s="212" t="e">
        <f>IF(Aprekini!P310=0,"-",'Saimnieciskas pamatdarbibas NP'!P39/Aprekini!P310)</f>
        <v>#DIV/0!</v>
      </c>
      <c r="Q219" s="212" t="e">
        <f>IF(Aprekini!Q310=0,"-",'Saimnieciskas pamatdarbibas NP'!Q39/Aprekini!Q310)</f>
        <v>#DIV/0!</v>
      </c>
      <c r="R219" s="212" t="e">
        <f>IF(Aprekini!R310=0,"-",'Saimnieciskas pamatdarbibas NP'!R39/Aprekini!R310)</f>
        <v>#DIV/0!</v>
      </c>
      <c r="S219" s="212" t="e">
        <f>IF(Aprekini!S310=0,"-",'Saimnieciskas pamatdarbibas NP'!S39/Aprekini!S310)</f>
        <v>#DIV/0!</v>
      </c>
      <c r="T219" s="212" t="e">
        <f>IF(Aprekini!T310=0,"-",'Saimnieciskas pamatdarbibas NP'!T39/Aprekini!T310)</f>
        <v>#DIV/0!</v>
      </c>
      <c r="U219" s="212" t="e">
        <f>IF(Aprekini!U310=0,"-",'Saimnieciskas pamatdarbibas NP'!U39/Aprekini!U310)</f>
        <v>#DIV/0!</v>
      </c>
      <c r="V219" s="212" t="e">
        <f>IF(Aprekini!V310=0,"-",'Saimnieciskas pamatdarbibas NP'!V39/Aprekini!V310)</f>
        <v>#DIV/0!</v>
      </c>
      <c r="W219" s="212" t="e">
        <f>IF(Aprekini!W310=0,"-",'Saimnieciskas pamatdarbibas NP'!W39/Aprekini!W310)</f>
        <v>#DIV/0!</v>
      </c>
      <c r="X219" s="212" t="e">
        <f>IF(Aprekini!X310=0,"-",'Saimnieciskas pamatdarbibas NP'!X39/Aprekini!X310)</f>
        <v>#DIV/0!</v>
      </c>
      <c r="Y219" s="212" t="e">
        <f>IF(Aprekini!Y310=0,"-",'Saimnieciskas pamatdarbibas NP'!Y39/Aprekini!Y310)</f>
        <v>#DIV/0!</v>
      </c>
      <c r="Z219" s="212" t="e">
        <f>IF(Aprekini!Z310=0,"-",'Saimnieciskas pamatdarbibas NP'!Z39/Aprekini!Z310)</f>
        <v>#DIV/0!</v>
      </c>
      <c r="AA219" s="212" t="e">
        <f>IF(Aprekini!AA310=0,"-",'Saimnieciskas pamatdarbibas NP'!AA39/Aprekini!AA310)</f>
        <v>#DIV/0!</v>
      </c>
      <c r="AB219" s="212" t="e">
        <f>IF(Aprekini!AB310=0,"-",'Saimnieciskas pamatdarbibas NP'!AB39/Aprekini!AB310)</f>
        <v>#DIV/0!</v>
      </c>
      <c r="AC219" s="212" t="e">
        <f>IF(Aprekini!AC310=0,"-",'Saimnieciskas pamatdarbibas NP'!AC39/Aprekini!AC310)</f>
        <v>#DIV/0!</v>
      </c>
      <c r="AD219" s="212" t="e">
        <f>IF(Aprekini!AD310=0,"-",'Saimnieciskas pamatdarbibas NP'!AD39/Aprekini!AD310)</f>
        <v>#DIV/0!</v>
      </c>
      <c r="AE219" s="212" t="e">
        <f>IF(Aprekini!AE310=0,"-",'Saimnieciskas pamatdarbibas NP'!AE39/Aprekini!AE310)</f>
        <v>#DIV/0!</v>
      </c>
      <c r="AF219" s="212" t="e">
        <f>IF(Aprekini!AF310=0,"-",'Saimnieciskas pamatdarbibas NP'!AF39/Aprekini!AF310)</f>
        <v>#DIV/0!</v>
      </c>
      <c r="AG219" s="212" t="e">
        <f>IF(Aprekini!AG310=0,"-",'Saimnieciskas pamatdarbibas NP'!AG39/Aprekini!AG310)</f>
        <v>#DIV/0!</v>
      </c>
      <c r="AH219" s="212" t="e">
        <f>IF(Aprekini!AH310=0,"-",'Saimnieciskas pamatdarbibas NP'!AH39/Aprekini!AH310)</f>
        <v>#DIV/0!</v>
      </c>
      <c r="AI219" s="212" t="e">
        <f>IF(Aprekini!AI310=0,"-",'Saimnieciskas pamatdarbibas NP'!AI39/Aprekini!AI310)</f>
        <v>#DIV/0!</v>
      </c>
      <c r="AJ219" s="212" t="e">
        <f>IF(Aprekini!AJ310=0,"-",'Saimnieciskas pamatdarbibas NP'!AJ39/Aprekini!AJ310)</f>
        <v>#DIV/0!</v>
      </c>
      <c r="AM219" s="119"/>
      <c r="AO219" s="139"/>
      <c r="AP219" s="118"/>
      <c r="AQ219" s="139"/>
      <c r="AR219" s="118"/>
      <c r="AS219" s="139"/>
    </row>
    <row r="220" spans="1:45" s="142" customFormat="1" outlineLevel="1" x14ac:dyDescent="0.2">
      <c r="AM220" s="119"/>
      <c r="AO220" s="139"/>
      <c r="AP220" s="118"/>
      <c r="AQ220" s="139"/>
      <c r="AR220" s="118"/>
      <c r="AS220" s="139"/>
    </row>
    <row r="221" spans="1:45" s="142" customFormat="1" ht="25.5" outlineLevel="1" x14ac:dyDescent="0.2">
      <c r="A221" s="214" t="s">
        <v>159</v>
      </c>
      <c r="B221" s="212" t="e">
        <f>IF(Aprekini!B313=0,"-",'Saimnieciskas pamatdarbibas NP'!B39/Aprekini!B313)</f>
        <v>#DIV/0!</v>
      </c>
      <c r="C221" s="212" t="e">
        <f>IF(Aprekini!C313=0,"-",'Saimnieciskas pamatdarbibas NP'!C39/Aprekini!C313)</f>
        <v>#DIV/0!</v>
      </c>
      <c r="D221" s="212" t="e">
        <f>IF(Aprekini!D313=0,"-",'Saimnieciskas pamatdarbibas NP'!D39/Aprekini!D313)</f>
        <v>#DIV/0!</v>
      </c>
      <c r="E221" s="212" t="e">
        <f>IF(Aprekini!E313=0,"-",'Saimnieciskas pamatdarbibas NP'!E39/Aprekini!E313)</f>
        <v>#DIV/0!</v>
      </c>
      <c r="F221" s="212" t="e">
        <f>IF(Aprekini!F313=0,"-",'Saimnieciskas pamatdarbibas NP'!F39/Aprekini!F313)</f>
        <v>#DIV/0!</v>
      </c>
      <c r="G221" s="212" t="e">
        <f>IF(Aprekini!G313=0,"-",'Saimnieciskas pamatdarbibas NP'!G39/Aprekini!G313)</f>
        <v>#DIV/0!</v>
      </c>
      <c r="H221" s="212" t="e">
        <f>IF(Aprekini!H313=0,"-",'Saimnieciskas pamatdarbibas NP'!H39/Aprekini!H313)</f>
        <v>#DIV/0!</v>
      </c>
      <c r="I221" s="212" t="e">
        <f>IF(Aprekini!I313=0,"-",'Saimnieciskas pamatdarbibas NP'!I39/Aprekini!I313)</f>
        <v>#DIV/0!</v>
      </c>
      <c r="J221" s="212" t="e">
        <f>IF(Aprekini!J313=0,"-",'Saimnieciskas pamatdarbibas NP'!J39/Aprekini!J313)</f>
        <v>#DIV/0!</v>
      </c>
      <c r="K221" s="212" t="e">
        <f>IF(Aprekini!K313=0,"-",'Saimnieciskas pamatdarbibas NP'!K39/Aprekini!K313)</f>
        <v>#DIV/0!</v>
      </c>
      <c r="L221" s="212" t="e">
        <f>IF(Aprekini!L313=0,"-",'Saimnieciskas pamatdarbibas NP'!L39/Aprekini!L313)</f>
        <v>#DIV/0!</v>
      </c>
      <c r="M221" s="212" t="e">
        <f>IF(Aprekini!M313=0,"-",'Saimnieciskas pamatdarbibas NP'!M39/Aprekini!M313)</f>
        <v>#DIV/0!</v>
      </c>
      <c r="N221" s="212" t="e">
        <f>IF(Aprekini!N313=0,"-",'Saimnieciskas pamatdarbibas NP'!N39/Aprekini!N313)</f>
        <v>#DIV/0!</v>
      </c>
      <c r="O221" s="212" t="e">
        <f>IF(Aprekini!O313=0,"-",'Saimnieciskas pamatdarbibas NP'!O39/Aprekini!O313)</f>
        <v>#DIV/0!</v>
      </c>
      <c r="P221" s="212" t="e">
        <f>IF(Aprekini!P313=0,"-",'Saimnieciskas pamatdarbibas NP'!P39/Aprekini!P313)</f>
        <v>#DIV/0!</v>
      </c>
      <c r="Q221" s="212" t="e">
        <f>IF(Aprekini!Q313=0,"-",'Saimnieciskas pamatdarbibas NP'!Q39/Aprekini!Q313)</f>
        <v>#DIV/0!</v>
      </c>
      <c r="R221" s="212" t="e">
        <f>IF(Aprekini!R313=0,"-",'Saimnieciskas pamatdarbibas NP'!R39/Aprekini!R313)</f>
        <v>#DIV/0!</v>
      </c>
      <c r="S221" s="212" t="e">
        <f>IF(Aprekini!S313=0,"-",'Saimnieciskas pamatdarbibas NP'!S39/Aprekini!S313)</f>
        <v>#DIV/0!</v>
      </c>
      <c r="T221" s="212" t="e">
        <f>IF(Aprekini!T313=0,"-",'Saimnieciskas pamatdarbibas NP'!T39/Aprekini!T313)</f>
        <v>#DIV/0!</v>
      </c>
      <c r="U221" s="212" t="e">
        <f>IF(Aprekini!U313=0,"-",'Saimnieciskas pamatdarbibas NP'!U39/Aprekini!U313)</f>
        <v>#DIV/0!</v>
      </c>
      <c r="V221" s="212" t="e">
        <f>IF(Aprekini!V313=0,"-",'Saimnieciskas pamatdarbibas NP'!V39/Aprekini!V313)</f>
        <v>#DIV/0!</v>
      </c>
      <c r="W221" s="212" t="e">
        <f>IF(Aprekini!W313=0,"-",'Saimnieciskas pamatdarbibas NP'!W39/Aprekini!W313)</f>
        <v>#DIV/0!</v>
      </c>
      <c r="X221" s="212" t="e">
        <f>IF(Aprekini!X313=0,"-",'Saimnieciskas pamatdarbibas NP'!X39/Aprekini!X313)</f>
        <v>#DIV/0!</v>
      </c>
      <c r="Y221" s="212" t="e">
        <f>IF(Aprekini!Y313=0,"-",'Saimnieciskas pamatdarbibas NP'!Y39/Aprekini!Y313)</f>
        <v>#DIV/0!</v>
      </c>
      <c r="Z221" s="212" t="e">
        <f>IF(Aprekini!Z313=0,"-",'Saimnieciskas pamatdarbibas NP'!Z39/Aprekini!Z313)</f>
        <v>#DIV/0!</v>
      </c>
      <c r="AA221" s="212" t="e">
        <f>IF(Aprekini!AA313=0,"-",'Saimnieciskas pamatdarbibas NP'!AA39/Aprekini!AA313)</f>
        <v>#DIV/0!</v>
      </c>
      <c r="AB221" s="212" t="e">
        <f>IF(Aprekini!AB313=0,"-",'Saimnieciskas pamatdarbibas NP'!AB39/Aprekini!AB313)</f>
        <v>#DIV/0!</v>
      </c>
      <c r="AC221" s="212" t="e">
        <f>IF(Aprekini!AC313=0,"-",'Saimnieciskas pamatdarbibas NP'!AC39/Aprekini!AC313)</f>
        <v>#DIV/0!</v>
      </c>
      <c r="AD221" s="212" t="e">
        <f>IF(Aprekini!AD313=0,"-",'Saimnieciskas pamatdarbibas NP'!AD39/Aprekini!AD313)</f>
        <v>#DIV/0!</v>
      </c>
      <c r="AE221" s="212" t="e">
        <f>IF(Aprekini!AE313=0,"-",'Saimnieciskas pamatdarbibas NP'!AE39/Aprekini!AE313)</f>
        <v>#DIV/0!</v>
      </c>
      <c r="AF221" s="212" t="e">
        <f>IF(Aprekini!AF313=0,"-",'Saimnieciskas pamatdarbibas NP'!AF39/Aprekini!AF313)</f>
        <v>#DIV/0!</v>
      </c>
      <c r="AG221" s="212" t="e">
        <f>IF(Aprekini!AG313=0,"-",'Saimnieciskas pamatdarbibas NP'!AG39/Aprekini!AG313)</f>
        <v>#DIV/0!</v>
      </c>
      <c r="AH221" s="212" t="e">
        <f>IF(Aprekini!AH313=0,"-",'Saimnieciskas pamatdarbibas NP'!AH39/Aprekini!AH313)</f>
        <v>#DIV/0!</v>
      </c>
      <c r="AI221" s="212" t="e">
        <f>IF(Aprekini!AI313=0,"-",'Saimnieciskas pamatdarbibas NP'!AI39/Aprekini!AI313)</f>
        <v>#DIV/0!</v>
      </c>
      <c r="AJ221" s="212" t="e">
        <f>IF(Aprekini!AJ313=0,"-",'Saimnieciskas pamatdarbibas NP'!AJ39/Aprekini!AJ313)</f>
        <v>#DIV/0!</v>
      </c>
      <c r="AM221" s="119"/>
      <c r="AO221" s="139"/>
      <c r="AP221" s="118"/>
      <c r="AQ221" s="139"/>
      <c r="AR221" s="118"/>
      <c r="AS221" s="139"/>
    </row>
    <row r="222" spans="1:45" s="142" customFormat="1" outlineLevel="1" x14ac:dyDescent="0.2">
      <c r="AM222" s="119"/>
      <c r="AO222" s="139"/>
      <c r="AP222" s="118"/>
      <c r="AQ222" s="139"/>
      <c r="AR222" s="118"/>
      <c r="AS222" s="139"/>
    </row>
    <row r="223" spans="1:45" s="142" customFormat="1" outlineLevel="1" x14ac:dyDescent="0.2">
      <c r="A223" s="210" t="s">
        <v>308</v>
      </c>
      <c r="AM223" s="119"/>
      <c r="AO223" s="139"/>
      <c r="AP223" s="118"/>
      <c r="AQ223" s="139"/>
      <c r="AR223" s="118"/>
      <c r="AS223" s="139"/>
    </row>
    <row r="224" spans="1:45" s="142" customFormat="1" outlineLevel="1" x14ac:dyDescent="0.2">
      <c r="AM224" s="119"/>
      <c r="AO224" s="139"/>
      <c r="AP224" s="118"/>
      <c r="AQ224" s="139"/>
      <c r="AR224" s="118"/>
      <c r="AS224" s="139"/>
    </row>
    <row r="225" spans="1:45" s="142" customFormat="1" ht="25.5" x14ac:dyDescent="0.2">
      <c r="A225" s="211" t="s">
        <v>160</v>
      </c>
      <c r="B225" s="212" t="e">
        <f>IF(Aprekini!B313=0,"-",Aprekini!B315/Aprekini!B313)</f>
        <v>#DIV/0!</v>
      </c>
      <c r="C225" s="212" t="e">
        <f>IF(Aprekini!C313=0,"-",Aprekini!C315/Aprekini!C313)</f>
        <v>#DIV/0!</v>
      </c>
      <c r="D225" s="212" t="e">
        <f>IF(Aprekini!D313=0,"-",Aprekini!D315/Aprekini!D313)</f>
        <v>#DIV/0!</v>
      </c>
      <c r="E225" s="212" t="e">
        <f>IF(Aprekini!E313=0,"-",Aprekini!E315/Aprekini!E313)</f>
        <v>#DIV/0!</v>
      </c>
      <c r="F225" s="212" t="e">
        <f>IF(Aprekini!F313=0,"-",Aprekini!F315/Aprekini!F313)</f>
        <v>#DIV/0!</v>
      </c>
      <c r="G225" s="212" t="e">
        <f>IF(Aprekini!G313=0,"-",Aprekini!G315/Aprekini!G313)</f>
        <v>#DIV/0!</v>
      </c>
      <c r="H225" s="212" t="e">
        <f>IF(Aprekini!H313=0,"-",Aprekini!H315/Aprekini!H313)</f>
        <v>#DIV/0!</v>
      </c>
      <c r="I225" s="212" t="e">
        <f>IF(Aprekini!I313=0,"-",Aprekini!I315/Aprekini!I313)</f>
        <v>#DIV/0!</v>
      </c>
      <c r="J225" s="212" t="e">
        <f>IF(Aprekini!J313=0,"-",Aprekini!J315/Aprekini!J313)</f>
        <v>#DIV/0!</v>
      </c>
      <c r="K225" s="212" t="e">
        <f>IF(Aprekini!K313=0,"-",Aprekini!K315/Aprekini!K313)</f>
        <v>#DIV/0!</v>
      </c>
      <c r="L225" s="212" t="e">
        <f>IF(Aprekini!L313=0,"-",Aprekini!L315/Aprekini!L313)</f>
        <v>#DIV/0!</v>
      </c>
      <c r="M225" s="212" t="e">
        <f>IF(Aprekini!M313=0,"-",Aprekini!M315/Aprekini!M313)</f>
        <v>#DIV/0!</v>
      </c>
      <c r="N225" s="212" t="e">
        <f>IF(Aprekini!N313=0,"-",Aprekini!N315/Aprekini!N313)</f>
        <v>#DIV/0!</v>
      </c>
      <c r="O225" s="212" t="e">
        <f>IF(Aprekini!O313=0,"-",Aprekini!O315/Aprekini!O313)</f>
        <v>#DIV/0!</v>
      </c>
      <c r="P225" s="212" t="e">
        <f>IF(Aprekini!P313=0,"-",Aprekini!P315/Aprekini!P313)</f>
        <v>#DIV/0!</v>
      </c>
      <c r="Q225" s="212" t="e">
        <f>IF(Aprekini!Q313=0,"-",Aprekini!Q315/Aprekini!Q313)</f>
        <v>#DIV/0!</v>
      </c>
      <c r="R225" s="212" t="e">
        <f>IF(Aprekini!R313=0,"-",Aprekini!R315/Aprekini!R313)</f>
        <v>#DIV/0!</v>
      </c>
      <c r="S225" s="212" t="e">
        <f>IF(Aprekini!S313=0,"-",Aprekini!S315/Aprekini!S313)</f>
        <v>#DIV/0!</v>
      </c>
      <c r="T225" s="212" t="e">
        <f>IF(Aprekini!T313=0,"-",Aprekini!T315/Aprekini!T313)</f>
        <v>#DIV/0!</v>
      </c>
      <c r="U225" s="212" t="e">
        <f>IF(Aprekini!U313=0,"-",Aprekini!U315/Aprekini!U313)</f>
        <v>#DIV/0!</v>
      </c>
      <c r="V225" s="212" t="e">
        <f>IF(Aprekini!V313=0,"-",Aprekini!V315/Aprekini!V313)</f>
        <v>#DIV/0!</v>
      </c>
      <c r="W225" s="212" t="e">
        <f>IF(Aprekini!W313=0,"-",Aprekini!W315/Aprekini!W313)</f>
        <v>#DIV/0!</v>
      </c>
      <c r="X225" s="212" t="e">
        <f>IF(Aprekini!X313=0,"-",Aprekini!X315/Aprekini!X313)</f>
        <v>#DIV/0!</v>
      </c>
      <c r="Y225" s="212" t="e">
        <f>IF(Aprekini!Y313=0,"-",Aprekini!Y315/Aprekini!Y313)</f>
        <v>#DIV/0!</v>
      </c>
      <c r="Z225" s="212" t="e">
        <f>IF(Aprekini!Z313=0,"-",Aprekini!Z315/Aprekini!Z313)</f>
        <v>#DIV/0!</v>
      </c>
      <c r="AA225" s="212" t="e">
        <f>IF(Aprekini!AA313=0,"-",Aprekini!AA315/Aprekini!AA313)</f>
        <v>#DIV/0!</v>
      </c>
      <c r="AB225" s="212" t="e">
        <f>IF(Aprekini!AB313=0,"-",Aprekini!AB315/Aprekini!AB313)</f>
        <v>#DIV/0!</v>
      </c>
      <c r="AC225" s="212" t="e">
        <f>IF(Aprekini!AC313=0,"-",Aprekini!AC315/Aprekini!AC313)</f>
        <v>#DIV/0!</v>
      </c>
      <c r="AD225" s="212" t="e">
        <f>IF(Aprekini!AD313=0,"-",Aprekini!AD315/Aprekini!AD313)</f>
        <v>#DIV/0!</v>
      </c>
      <c r="AE225" s="212" t="e">
        <f>IF(Aprekini!AE313=0,"-",Aprekini!AE315/Aprekini!AE313)</f>
        <v>#DIV/0!</v>
      </c>
      <c r="AF225" s="212" t="e">
        <f>IF(Aprekini!AF313=0,"-",Aprekini!AF315/Aprekini!AF313)</f>
        <v>#DIV/0!</v>
      </c>
      <c r="AG225" s="212" t="e">
        <f>IF(Aprekini!AG313=0,"-",Aprekini!AG315/Aprekini!AG313)</f>
        <v>#DIV/0!</v>
      </c>
      <c r="AH225" s="212" t="e">
        <f>IF(Aprekini!AH313=0,"-",Aprekini!AH315/Aprekini!AH313)</f>
        <v>#DIV/0!</v>
      </c>
      <c r="AI225" s="212" t="e">
        <f>IF(Aprekini!AI313=0,"-",Aprekini!AI315/Aprekini!AI313)</f>
        <v>#DIV/0!</v>
      </c>
      <c r="AJ225" s="212" t="e">
        <f>IF(Aprekini!AJ313=0,"-",Aprekini!AJ315/Aprekini!AJ313)</f>
        <v>#DIV/0!</v>
      </c>
      <c r="AM225" s="119"/>
      <c r="AO225" s="139"/>
      <c r="AP225" s="118"/>
      <c r="AQ225" s="139"/>
      <c r="AR225" s="118"/>
      <c r="AS225" s="139"/>
    </row>
    <row r="226" spans="1:45" s="142" customFormat="1" x14ac:dyDescent="0.2">
      <c r="AM226" s="119"/>
      <c r="AO226" s="139"/>
      <c r="AP226" s="118"/>
      <c r="AQ226" s="139"/>
      <c r="AR226" s="118"/>
      <c r="AS226" s="139"/>
    </row>
    <row r="227" spans="1:45" s="142" customFormat="1" ht="25.5" outlineLevel="1" x14ac:dyDescent="0.2">
      <c r="A227" s="214" t="s">
        <v>161</v>
      </c>
      <c r="B227" s="212" t="e">
        <f>IF(Aprekini!B315=0,"-",(Aprekini!B320+Aprekini!B322)/Aprekini!B315)</f>
        <v>#DIV/0!</v>
      </c>
      <c r="C227" s="212" t="e">
        <f>IF(Aprekini!C315=0,"-",(Aprekini!C320+Aprekini!C322)/Aprekini!C315)</f>
        <v>#DIV/0!</v>
      </c>
      <c r="D227" s="212" t="e">
        <f>IF(Aprekini!D315=0,"-",(Aprekini!D320+Aprekini!D322)/Aprekini!D315)</f>
        <v>#DIV/0!</v>
      </c>
      <c r="E227" s="212" t="e">
        <f>IF(Aprekini!E315=0,"-",(Aprekini!E320+Aprekini!E322)/Aprekini!E315)</f>
        <v>#DIV/0!</v>
      </c>
      <c r="F227" s="212" t="e">
        <f>IF(Aprekini!F315=0,"-",(Aprekini!F320+Aprekini!F322)/Aprekini!F315)</f>
        <v>#DIV/0!</v>
      </c>
      <c r="G227" s="212" t="e">
        <f>IF(Aprekini!G315=0,"-",(Aprekini!G320+Aprekini!G322)/Aprekini!G315)</f>
        <v>#DIV/0!</v>
      </c>
      <c r="H227" s="212" t="e">
        <f>IF(Aprekini!H315=0,"-",(Aprekini!H320+Aprekini!H322)/Aprekini!H315)</f>
        <v>#DIV/0!</v>
      </c>
      <c r="I227" s="212" t="e">
        <f>IF(Aprekini!I315=0,"-",(Aprekini!I320+Aprekini!I322)/Aprekini!I315)</f>
        <v>#DIV/0!</v>
      </c>
      <c r="J227" s="212" t="e">
        <f>IF(Aprekini!J315=0,"-",(Aprekini!J320+Aprekini!J322)/Aprekini!J315)</f>
        <v>#DIV/0!</v>
      </c>
      <c r="K227" s="212" t="e">
        <f>IF(Aprekini!K315=0,"-",(Aprekini!K320+Aprekini!K322)/Aprekini!K315)</f>
        <v>#DIV/0!</v>
      </c>
      <c r="L227" s="212" t="e">
        <f>IF(Aprekini!L315=0,"-",(Aprekini!L320+Aprekini!L322)/Aprekini!L315)</f>
        <v>#DIV/0!</v>
      </c>
      <c r="M227" s="212" t="e">
        <f>IF(Aprekini!M315=0,"-",(Aprekini!M320+Aprekini!M322)/Aprekini!M315)</f>
        <v>#DIV/0!</v>
      </c>
      <c r="N227" s="212" t="e">
        <f>IF(Aprekini!N315=0,"-",(Aprekini!N320+Aprekini!N322)/Aprekini!N315)</f>
        <v>#DIV/0!</v>
      </c>
      <c r="O227" s="212" t="e">
        <f>IF(Aprekini!O315=0,"-",(Aprekini!O320+Aprekini!O322)/Aprekini!O315)</f>
        <v>#DIV/0!</v>
      </c>
      <c r="P227" s="212" t="e">
        <f>IF(Aprekini!P315=0,"-",(Aprekini!P320+Aprekini!P322)/Aprekini!P315)</f>
        <v>#DIV/0!</v>
      </c>
      <c r="Q227" s="212" t="e">
        <f>IF(Aprekini!Q315=0,"-",(Aprekini!Q320+Aprekini!Q322)/Aprekini!Q315)</f>
        <v>#DIV/0!</v>
      </c>
      <c r="R227" s="212" t="e">
        <f>IF(Aprekini!R315=0,"-",(Aprekini!R320+Aprekini!R322)/Aprekini!R315)</f>
        <v>#DIV/0!</v>
      </c>
      <c r="S227" s="212" t="e">
        <f>IF(Aprekini!S315=0,"-",(Aprekini!S320+Aprekini!S322)/Aprekini!S315)</f>
        <v>#DIV/0!</v>
      </c>
      <c r="T227" s="212" t="e">
        <f>IF(Aprekini!T315=0,"-",(Aprekini!T320+Aprekini!T322)/Aprekini!T315)</f>
        <v>#DIV/0!</v>
      </c>
      <c r="U227" s="212" t="e">
        <f>IF(Aprekini!U315=0,"-",(Aprekini!U320+Aprekini!U322)/Aprekini!U315)</f>
        <v>#DIV/0!</v>
      </c>
      <c r="V227" s="212" t="e">
        <f>IF(Aprekini!V315=0,"-",(Aprekini!V320+Aprekini!V322)/Aprekini!V315)</f>
        <v>#DIV/0!</v>
      </c>
      <c r="W227" s="212" t="e">
        <f>IF(Aprekini!W315=0,"-",(Aprekini!W320+Aprekini!W322)/Aprekini!W315)</f>
        <v>#DIV/0!</v>
      </c>
      <c r="X227" s="212" t="e">
        <f>IF(Aprekini!X315=0,"-",(Aprekini!X320+Aprekini!X322)/Aprekini!X315)</f>
        <v>#DIV/0!</v>
      </c>
      <c r="Y227" s="212" t="e">
        <f>IF(Aprekini!Y315=0,"-",(Aprekini!Y320+Aprekini!Y322)/Aprekini!Y315)</f>
        <v>#DIV/0!</v>
      </c>
      <c r="Z227" s="212" t="e">
        <f>IF(Aprekini!Z315=0,"-",(Aprekini!Z320+Aprekini!Z322)/Aprekini!Z315)</f>
        <v>#DIV/0!</v>
      </c>
      <c r="AA227" s="212" t="e">
        <f>IF(Aprekini!AA315=0,"-",(Aprekini!AA320+Aprekini!AA322)/Aprekini!AA315)</f>
        <v>#DIV/0!</v>
      </c>
      <c r="AB227" s="212" t="e">
        <f>IF(Aprekini!AB315=0,"-",(Aprekini!AB320+Aprekini!AB322)/Aprekini!AB315)</f>
        <v>#DIV/0!</v>
      </c>
      <c r="AC227" s="212" t="e">
        <f>IF(Aprekini!AC315=0,"-",(Aprekini!AC320+Aprekini!AC322)/Aprekini!AC315)</f>
        <v>#DIV/0!</v>
      </c>
      <c r="AD227" s="212" t="e">
        <f>IF(Aprekini!AD315=0,"-",(Aprekini!AD320+Aprekini!AD322)/Aprekini!AD315)</f>
        <v>#DIV/0!</v>
      </c>
      <c r="AE227" s="212" t="e">
        <f>IF(Aprekini!AE315=0,"-",(Aprekini!AE320+Aprekini!AE322)/Aprekini!AE315)</f>
        <v>#DIV/0!</v>
      </c>
      <c r="AF227" s="212" t="e">
        <f>IF(Aprekini!AF315=0,"-",(Aprekini!AF320+Aprekini!AF322)/Aprekini!AF315)</f>
        <v>#DIV/0!</v>
      </c>
      <c r="AG227" s="212" t="e">
        <f>IF(Aprekini!AG315=0,"-",(Aprekini!AG320+Aprekini!AG322)/Aprekini!AG315)</f>
        <v>#DIV/0!</v>
      </c>
      <c r="AH227" s="212" t="e">
        <f>IF(Aprekini!AH315=0,"-",(Aprekini!AH320+Aprekini!AH322)/Aprekini!AH315)</f>
        <v>#DIV/0!</v>
      </c>
      <c r="AI227" s="212" t="e">
        <f>IF(Aprekini!AI315=0,"-",(Aprekini!AI320+Aprekini!AI322)/Aprekini!AI315)</f>
        <v>#DIV/0!</v>
      </c>
      <c r="AJ227" s="212" t="e">
        <f>IF(Aprekini!AJ315=0,"-",(Aprekini!AJ320+Aprekini!AJ322)/Aprekini!AJ315)</f>
        <v>#DIV/0!</v>
      </c>
      <c r="AM227" s="119"/>
      <c r="AO227" s="139"/>
      <c r="AP227" s="118"/>
      <c r="AQ227" s="139"/>
      <c r="AR227" s="118"/>
      <c r="AS227" s="139"/>
    </row>
    <row r="228" spans="1:45" s="142" customFormat="1" outlineLevel="1" x14ac:dyDescent="0.2">
      <c r="AM228" s="119"/>
      <c r="AO228" s="139"/>
      <c r="AP228" s="118"/>
      <c r="AQ228" s="139"/>
      <c r="AR228" s="118"/>
      <c r="AS228" s="139"/>
    </row>
    <row r="229" spans="1:45" s="142" customFormat="1" ht="25.5" outlineLevel="1" x14ac:dyDescent="0.2">
      <c r="A229" s="214" t="s">
        <v>162</v>
      </c>
      <c r="B229" s="212" t="e">
        <f>IF(Aprekini!B315=0,"-",Aprekini!B306/Aprekini!B315)</f>
        <v>#DIV/0!</v>
      </c>
      <c r="C229" s="212" t="e">
        <f>IF(Aprekini!C315=0,"-",Aprekini!C306/Aprekini!C315)</f>
        <v>#DIV/0!</v>
      </c>
      <c r="D229" s="212" t="e">
        <f>IF(Aprekini!D315=0,"-",Aprekini!D306/Aprekini!D315)</f>
        <v>#DIV/0!</v>
      </c>
      <c r="E229" s="212" t="e">
        <f>IF(Aprekini!E315=0,"-",Aprekini!E306/Aprekini!E315)</f>
        <v>#DIV/0!</v>
      </c>
      <c r="F229" s="212" t="e">
        <f>IF(Aprekini!F315=0,"-",Aprekini!F306/Aprekini!F315)</f>
        <v>#DIV/0!</v>
      </c>
      <c r="G229" s="212" t="e">
        <f>IF(Aprekini!G315=0,"-",Aprekini!G306/Aprekini!G315)</f>
        <v>#DIV/0!</v>
      </c>
      <c r="H229" s="212" t="e">
        <f>IF(Aprekini!H315=0,"-",Aprekini!H306/Aprekini!H315)</f>
        <v>#DIV/0!</v>
      </c>
      <c r="I229" s="212" t="e">
        <f>IF(Aprekini!I315=0,"-",Aprekini!I306/Aprekini!I315)</f>
        <v>#DIV/0!</v>
      </c>
      <c r="J229" s="212" t="e">
        <f>IF(Aprekini!J315=0,"-",Aprekini!J306/Aprekini!J315)</f>
        <v>#DIV/0!</v>
      </c>
      <c r="K229" s="212" t="e">
        <f>IF(Aprekini!K315=0,"-",Aprekini!K306/Aprekini!K315)</f>
        <v>#DIV/0!</v>
      </c>
      <c r="L229" s="212" t="e">
        <f>IF(Aprekini!L315=0,"-",Aprekini!L306/Aprekini!L315)</f>
        <v>#DIV/0!</v>
      </c>
      <c r="M229" s="212" t="e">
        <f>IF(Aprekini!M315=0,"-",Aprekini!M306/Aprekini!M315)</f>
        <v>#DIV/0!</v>
      </c>
      <c r="N229" s="212" t="e">
        <f>IF(Aprekini!N315=0,"-",Aprekini!N306/Aprekini!N315)</f>
        <v>#DIV/0!</v>
      </c>
      <c r="O229" s="212" t="e">
        <f>IF(Aprekini!O315=0,"-",Aprekini!O306/Aprekini!O315)</f>
        <v>#DIV/0!</v>
      </c>
      <c r="P229" s="212" t="e">
        <f>IF(Aprekini!P315=0,"-",Aprekini!P306/Aprekini!P315)</f>
        <v>#DIV/0!</v>
      </c>
      <c r="Q229" s="212" t="e">
        <f>IF(Aprekini!Q315=0,"-",Aprekini!Q306/Aprekini!Q315)</f>
        <v>#DIV/0!</v>
      </c>
      <c r="R229" s="212" t="e">
        <f>IF(Aprekini!R315=0,"-",Aprekini!R306/Aprekini!R315)</f>
        <v>#DIV/0!</v>
      </c>
      <c r="S229" s="212" t="e">
        <f>IF(Aprekini!S315=0,"-",Aprekini!S306/Aprekini!S315)</f>
        <v>#DIV/0!</v>
      </c>
      <c r="T229" s="212" t="e">
        <f>IF(Aprekini!T315=0,"-",Aprekini!T306/Aprekini!T315)</f>
        <v>#DIV/0!</v>
      </c>
      <c r="U229" s="212" t="e">
        <f>IF(Aprekini!U315=0,"-",Aprekini!U306/Aprekini!U315)</f>
        <v>#DIV/0!</v>
      </c>
      <c r="V229" s="212" t="e">
        <f>IF(Aprekini!V315=0,"-",Aprekini!V306/Aprekini!V315)</f>
        <v>#DIV/0!</v>
      </c>
      <c r="W229" s="212" t="e">
        <f>IF(Aprekini!W315=0,"-",Aprekini!W306/Aprekini!W315)</f>
        <v>#DIV/0!</v>
      </c>
      <c r="X229" s="212" t="e">
        <f>IF(Aprekini!X315=0,"-",Aprekini!X306/Aprekini!X315)</f>
        <v>#DIV/0!</v>
      </c>
      <c r="Y229" s="212" t="e">
        <f>IF(Aprekini!Y315=0,"-",Aprekini!Y306/Aprekini!Y315)</f>
        <v>#DIV/0!</v>
      </c>
      <c r="Z229" s="212" t="e">
        <f>IF(Aprekini!Z315=0,"-",Aprekini!Z306/Aprekini!Z315)</f>
        <v>#DIV/0!</v>
      </c>
      <c r="AA229" s="212" t="e">
        <f>IF(Aprekini!AA315=0,"-",Aprekini!AA306/Aprekini!AA315)</f>
        <v>#DIV/0!</v>
      </c>
      <c r="AB229" s="212" t="e">
        <f>IF(Aprekini!AB315=0,"-",Aprekini!AB306/Aprekini!AB315)</f>
        <v>#DIV/0!</v>
      </c>
      <c r="AC229" s="212" t="e">
        <f>IF(Aprekini!AC315=0,"-",Aprekini!AC306/Aprekini!AC315)</f>
        <v>#DIV/0!</v>
      </c>
      <c r="AD229" s="212" t="e">
        <f>IF(Aprekini!AD315=0,"-",Aprekini!AD306/Aprekini!AD315)</f>
        <v>#DIV/0!</v>
      </c>
      <c r="AE229" s="212" t="e">
        <f>IF(Aprekini!AE315=0,"-",Aprekini!AE306/Aprekini!AE315)</f>
        <v>#DIV/0!</v>
      </c>
      <c r="AF229" s="212" t="e">
        <f>IF(Aprekini!AF315=0,"-",Aprekini!AF306/Aprekini!AF315)</f>
        <v>#DIV/0!</v>
      </c>
      <c r="AG229" s="212" t="e">
        <f>IF(Aprekini!AG315=0,"-",Aprekini!AG306/Aprekini!AG315)</f>
        <v>#DIV/0!</v>
      </c>
      <c r="AH229" s="212" t="e">
        <f>IF(Aprekini!AH315=0,"-",Aprekini!AH306/Aprekini!AH315)</f>
        <v>#DIV/0!</v>
      </c>
      <c r="AI229" s="212" t="e">
        <f>IF(Aprekini!AI315=0,"-",Aprekini!AI306/Aprekini!AI315)</f>
        <v>#DIV/0!</v>
      </c>
      <c r="AJ229" s="212" t="e">
        <f>IF(Aprekini!AJ315=0,"-",Aprekini!AJ306/Aprekini!AJ315)</f>
        <v>#DIV/0!</v>
      </c>
      <c r="AM229" s="119"/>
      <c r="AO229" s="139"/>
      <c r="AP229" s="118"/>
      <c r="AQ229" s="139"/>
      <c r="AR229" s="118"/>
      <c r="AS229" s="139"/>
    </row>
    <row r="230" spans="1:45" s="142" customFormat="1" outlineLevel="1" x14ac:dyDescent="0.2">
      <c r="AM230" s="119"/>
      <c r="AO230" s="139"/>
      <c r="AP230" s="118"/>
      <c r="AQ230" s="139"/>
      <c r="AR230" s="118"/>
      <c r="AS230" s="139"/>
    </row>
    <row r="231" spans="1:45" s="142" customFormat="1" outlineLevel="1" x14ac:dyDescent="0.2">
      <c r="A231" s="210" t="s">
        <v>309</v>
      </c>
      <c r="AM231" s="119"/>
      <c r="AO231" s="139"/>
      <c r="AP231" s="118"/>
      <c r="AQ231" s="139"/>
      <c r="AR231" s="118"/>
      <c r="AS231" s="139"/>
    </row>
    <row r="232" spans="1:45" s="142" customFormat="1" outlineLevel="1" x14ac:dyDescent="0.2">
      <c r="AM232" s="119"/>
      <c r="AO232" s="139"/>
      <c r="AP232" s="118"/>
      <c r="AQ232" s="139"/>
      <c r="AR232" s="118"/>
      <c r="AS232" s="139"/>
    </row>
    <row r="233" spans="1:45" s="142" customFormat="1" ht="38.25" outlineLevel="1" x14ac:dyDescent="0.2">
      <c r="A233" s="214" t="s">
        <v>163</v>
      </c>
      <c r="B233" s="212" t="e">
        <f>IF(Aprekini!B315=0,"-",Aprekini!B299/Aprekini!B315*100)</f>
        <v>#DIV/0!</v>
      </c>
      <c r="C233" s="212" t="e">
        <f>IF(Aprekini!C315=0,"-",Aprekini!C299/Aprekini!C315*100)</f>
        <v>#DIV/0!</v>
      </c>
      <c r="D233" s="212" t="e">
        <f>IF(Aprekini!D315=0,"-",Aprekini!D299/Aprekini!D315*100)</f>
        <v>#DIV/0!</v>
      </c>
      <c r="E233" s="212" t="e">
        <f>IF(Aprekini!E315=0,"-",Aprekini!E299/Aprekini!E315*100)</f>
        <v>#DIV/0!</v>
      </c>
      <c r="F233" s="212" t="e">
        <f>IF(Aprekini!F315=0,"-",Aprekini!F299/Aprekini!F315*100)</f>
        <v>#DIV/0!</v>
      </c>
      <c r="G233" s="212" t="e">
        <f>IF(Aprekini!G315=0,"-",Aprekini!G299/Aprekini!G315*100)</f>
        <v>#DIV/0!</v>
      </c>
      <c r="H233" s="212" t="e">
        <f>IF(Aprekini!H315=0,"-",Aprekini!H299/Aprekini!H315*100)</f>
        <v>#DIV/0!</v>
      </c>
      <c r="I233" s="212" t="e">
        <f>IF(Aprekini!I315=0,"-",Aprekini!I299/Aprekini!I315*100)</f>
        <v>#DIV/0!</v>
      </c>
      <c r="J233" s="212" t="e">
        <f>IF(Aprekini!J315=0,"-",Aprekini!J299/Aprekini!J315*100)</f>
        <v>#DIV/0!</v>
      </c>
      <c r="K233" s="212" t="e">
        <f>IF(Aprekini!K315=0,"-",Aprekini!K299/Aprekini!K315*100)</f>
        <v>#DIV/0!</v>
      </c>
      <c r="L233" s="212" t="e">
        <f>IF(Aprekini!L315=0,"-",Aprekini!L299/Aprekini!L315*100)</f>
        <v>#DIV/0!</v>
      </c>
      <c r="M233" s="212" t="e">
        <f>IF(Aprekini!M315=0,"-",Aprekini!M299/Aprekini!M315*100)</f>
        <v>#DIV/0!</v>
      </c>
      <c r="N233" s="212" t="e">
        <f>IF(Aprekini!N315=0,"-",Aprekini!N299/Aprekini!N315*100)</f>
        <v>#DIV/0!</v>
      </c>
      <c r="O233" s="212" t="e">
        <f>IF(Aprekini!O315=0,"-",Aprekini!O299/Aprekini!O315*100)</f>
        <v>#DIV/0!</v>
      </c>
      <c r="P233" s="212" t="e">
        <f>IF(Aprekini!P315=0,"-",Aprekini!P299/Aprekini!P315*100)</f>
        <v>#DIV/0!</v>
      </c>
      <c r="Q233" s="212" t="e">
        <f>IF(Aprekini!Q315=0,"-",Aprekini!Q299/Aprekini!Q315*100)</f>
        <v>#DIV/0!</v>
      </c>
      <c r="R233" s="212" t="e">
        <f>IF(Aprekini!R315=0,"-",Aprekini!R299/Aprekini!R315*100)</f>
        <v>#DIV/0!</v>
      </c>
      <c r="S233" s="212" t="e">
        <f>IF(Aprekini!S315=0,"-",Aprekini!S299/Aprekini!S315*100)</f>
        <v>#DIV/0!</v>
      </c>
      <c r="T233" s="212" t="e">
        <f>IF(Aprekini!T315=0,"-",Aprekini!T299/Aprekini!T315*100)</f>
        <v>#DIV/0!</v>
      </c>
      <c r="U233" s="212" t="e">
        <f>IF(Aprekini!U315=0,"-",Aprekini!U299/Aprekini!U315*100)</f>
        <v>#DIV/0!</v>
      </c>
      <c r="V233" s="212" t="e">
        <f>IF(Aprekini!V315=0,"-",Aprekini!V299/Aprekini!V315*100)</f>
        <v>#DIV/0!</v>
      </c>
      <c r="W233" s="212" t="e">
        <f>IF(Aprekini!W315=0,"-",Aprekini!W299/Aprekini!W315*100)</f>
        <v>#DIV/0!</v>
      </c>
      <c r="X233" s="212" t="e">
        <f>IF(Aprekini!X315=0,"-",Aprekini!X299/Aprekini!X315*100)</f>
        <v>#DIV/0!</v>
      </c>
      <c r="Y233" s="212" t="e">
        <f>IF(Aprekini!Y315=0,"-",Aprekini!Y299/Aprekini!Y315*100)</f>
        <v>#DIV/0!</v>
      </c>
      <c r="Z233" s="212" t="e">
        <f>IF(Aprekini!Z315=0,"-",Aprekini!Z299/Aprekini!Z315*100)</f>
        <v>#DIV/0!</v>
      </c>
      <c r="AA233" s="212" t="e">
        <f>IF(Aprekini!AA315=0,"-",Aprekini!AA299/Aprekini!AA315*100)</f>
        <v>#DIV/0!</v>
      </c>
      <c r="AB233" s="212" t="e">
        <f>IF(Aprekini!AB315=0,"-",Aprekini!AB299/Aprekini!AB315*100)</f>
        <v>#DIV/0!</v>
      </c>
      <c r="AC233" s="212" t="e">
        <f>IF(Aprekini!AC315=0,"-",Aprekini!AC299/Aprekini!AC315*100)</f>
        <v>#DIV/0!</v>
      </c>
      <c r="AD233" s="212" t="e">
        <f>IF(Aprekini!AD315=0,"-",Aprekini!AD299/Aprekini!AD315*100)</f>
        <v>#DIV/0!</v>
      </c>
      <c r="AE233" s="212" t="e">
        <f>IF(Aprekini!AE315=0,"-",Aprekini!AE299/Aprekini!AE315*100)</f>
        <v>#DIV/0!</v>
      </c>
      <c r="AF233" s="212" t="e">
        <f>IF(Aprekini!AF315=0,"-",Aprekini!AF299/Aprekini!AF315*100)</f>
        <v>#DIV/0!</v>
      </c>
      <c r="AG233" s="212" t="e">
        <f>IF(Aprekini!AG315=0,"-",Aprekini!AG299/Aprekini!AG315*100)</f>
        <v>#DIV/0!</v>
      </c>
      <c r="AH233" s="212" t="e">
        <f>IF(Aprekini!AH315=0,"-",Aprekini!AH299/Aprekini!AH315*100)</f>
        <v>#DIV/0!</v>
      </c>
      <c r="AI233" s="212" t="e">
        <f>IF(Aprekini!AI315=0,"-",Aprekini!AI299/Aprekini!AI315*100)</f>
        <v>#DIV/0!</v>
      </c>
      <c r="AJ233" s="212" t="e">
        <f>IF(Aprekini!AJ315=0,"-",Aprekini!AJ299/Aprekini!AJ315*100)</f>
        <v>#DIV/0!</v>
      </c>
      <c r="AM233" s="119"/>
      <c r="AO233" s="139"/>
      <c r="AP233" s="118"/>
      <c r="AQ233" s="139"/>
      <c r="AR233" s="118"/>
      <c r="AS233" s="139"/>
    </row>
    <row r="234" spans="1:45" s="142" customFormat="1" outlineLevel="1" x14ac:dyDescent="0.2">
      <c r="AM234" s="119"/>
      <c r="AO234" s="139"/>
      <c r="AP234" s="118"/>
      <c r="AQ234" s="139"/>
      <c r="AR234" s="118"/>
      <c r="AS234" s="139"/>
    </row>
    <row r="235" spans="1:45" s="142" customFormat="1" ht="38.25" outlineLevel="1" x14ac:dyDescent="0.2">
      <c r="A235" s="214" t="s">
        <v>164</v>
      </c>
      <c r="B235" s="212" t="e">
        <f>IF(Aprekini!B313=0,"-",Aprekini!B299/Aprekini!B313*100)</f>
        <v>#DIV/0!</v>
      </c>
      <c r="C235" s="212" t="e">
        <f>IF(Aprekini!C313=0,"-",Aprekini!C299/Aprekini!C313*100)</f>
        <v>#DIV/0!</v>
      </c>
      <c r="D235" s="212" t="e">
        <f>IF(Aprekini!D313=0,"-",Aprekini!D299/Aprekini!D313*100)</f>
        <v>#DIV/0!</v>
      </c>
      <c r="E235" s="212" t="e">
        <f>IF(Aprekini!E313=0,"-",Aprekini!E299/Aprekini!E313*100)</f>
        <v>#DIV/0!</v>
      </c>
      <c r="F235" s="212" t="e">
        <f>IF(Aprekini!F313=0,"-",Aprekini!F299/Aprekini!F313*100)</f>
        <v>#DIV/0!</v>
      </c>
      <c r="G235" s="212" t="e">
        <f>IF(Aprekini!G313=0,"-",Aprekini!G299/Aprekini!G313*100)</f>
        <v>#DIV/0!</v>
      </c>
      <c r="H235" s="212" t="e">
        <f>IF(Aprekini!H313=0,"-",Aprekini!H299/Aprekini!H313*100)</f>
        <v>#DIV/0!</v>
      </c>
      <c r="I235" s="212" t="e">
        <f>IF(Aprekini!I313=0,"-",Aprekini!I299/Aprekini!I313*100)</f>
        <v>#DIV/0!</v>
      </c>
      <c r="J235" s="212" t="e">
        <f>IF(Aprekini!J313=0,"-",Aprekini!J299/Aprekini!J313*100)</f>
        <v>#DIV/0!</v>
      </c>
      <c r="K235" s="212" t="e">
        <f>IF(Aprekini!K313=0,"-",Aprekini!K299/Aprekini!K313*100)</f>
        <v>#DIV/0!</v>
      </c>
      <c r="L235" s="212" t="e">
        <f>IF(Aprekini!L313=0,"-",Aprekini!L299/Aprekini!L313*100)</f>
        <v>#DIV/0!</v>
      </c>
      <c r="M235" s="212" t="e">
        <f>IF(Aprekini!M313=0,"-",Aprekini!M299/Aprekini!M313*100)</f>
        <v>#DIV/0!</v>
      </c>
      <c r="N235" s="212" t="e">
        <f>IF(Aprekini!N313=0,"-",Aprekini!N299/Aprekini!N313*100)</f>
        <v>#DIV/0!</v>
      </c>
      <c r="O235" s="212" t="e">
        <f>IF(Aprekini!O313=0,"-",Aprekini!O299/Aprekini!O313*100)</f>
        <v>#DIV/0!</v>
      </c>
      <c r="P235" s="212" t="e">
        <f>IF(Aprekini!P313=0,"-",Aprekini!P299/Aprekini!P313*100)</f>
        <v>#DIV/0!</v>
      </c>
      <c r="Q235" s="212" t="e">
        <f>IF(Aprekini!Q313=0,"-",Aprekini!Q299/Aprekini!Q313*100)</f>
        <v>#DIV/0!</v>
      </c>
      <c r="R235" s="212" t="e">
        <f>IF(Aprekini!R313=0,"-",Aprekini!R299/Aprekini!R313*100)</f>
        <v>#DIV/0!</v>
      </c>
      <c r="S235" s="212" t="e">
        <f>IF(Aprekini!S313=0,"-",Aprekini!S299/Aprekini!S313*100)</f>
        <v>#DIV/0!</v>
      </c>
      <c r="T235" s="212" t="e">
        <f>IF(Aprekini!T313=0,"-",Aprekini!T299/Aprekini!T313*100)</f>
        <v>#DIV/0!</v>
      </c>
      <c r="U235" s="212" t="e">
        <f>IF(Aprekini!U313=0,"-",Aprekini!U299/Aprekini!U313*100)</f>
        <v>#DIV/0!</v>
      </c>
      <c r="V235" s="212" t="e">
        <f>IF(Aprekini!V313=0,"-",Aprekini!V299/Aprekini!V313*100)</f>
        <v>#DIV/0!</v>
      </c>
      <c r="W235" s="212" t="e">
        <f>IF(Aprekini!W313=0,"-",Aprekini!W299/Aprekini!W313*100)</f>
        <v>#DIV/0!</v>
      </c>
      <c r="X235" s="212" t="e">
        <f>IF(Aprekini!X313=0,"-",Aprekini!X299/Aprekini!X313*100)</f>
        <v>#DIV/0!</v>
      </c>
      <c r="Y235" s="212" t="e">
        <f>IF(Aprekini!Y313=0,"-",Aprekini!Y299/Aprekini!Y313*100)</f>
        <v>#DIV/0!</v>
      </c>
      <c r="Z235" s="212" t="e">
        <f>IF(Aprekini!Z313=0,"-",Aprekini!Z299/Aprekini!Z313*100)</f>
        <v>#DIV/0!</v>
      </c>
      <c r="AA235" s="212" t="e">
        <f>IF(Aprekini!AA313=0,"-",Aprekini!AA299/Aprekini!AA313*100)</f>
        <v>#DIV/0!</v>
      </c>
      <c r="AB235" s="212" t="e">
        <f>IF(Aprekini!AB313=0,"-",Aprekini!AB299/Aprekini!AB313*100)</f>
        <v>#DIV/0!</v>
      </c>
      <c r="AC235" s="212" t="e">
        <f>IF(Aprekini!AC313=0,"-",Aprekini!AC299/Aprekini!AC313*100)</f>
        <v>#DIV/0!</v>
      </c>
      <c r="AD235" s="212" t="e">
        <f>IF(Aprekini!AD313=0,"-",Aprekini!AD299/Aprekini!AD313*100)</f>
        <v>#DIV/0!</v>
      </c>
      <c r="AE235" s="212" t="e">
        <f>IF(Aprekini!AE313=0,"-",Aprekini!AE299/Aprekini!AE313*100)</f>
        <v>#DIV/0!</v>
      </c>
      <c r="AF235" s="212" t="e">
        <f>IF(Aprekini!AF313=0,"-",Aprekini!AF299/Aprekini!AF313*100)</f>
        <v>#DIV/0!</v>
      </c>
      <c r="AG235" s="212" t="e">
        <f>IF(Aprekini!AG313=0,"-",Aprekini!AG299/Aprekini!AG313*100)</f>
        <v>#DIV/0!</v>
      </c>
      <c r="AH235" s="212" t="e">
        <f>IF(Aprekini!AH313=0,"-",Aprekini!AH299/Aprekini!AH313*100)</f>
        <v>#DIV/0!</v>
      </c>
      <c r="AI235" s="212" t="e">
        <f>IF(Aprekini!AI313=0,"-",Aprekini!AI299/Aprekini!AI313*100)</f>
        <v>#DIV/0!</v>
      </c>
      <c r="AJ235" s="212" t="e">
        <f>IF(Aprekini!AJ313=0,"-",Aprekini!AJ299/Aprekini!AJ313*100)</f>
        <v>#DIV/0!</v>
      </c>
      <c r="AM235" s="119"/>
      <c r="AO235" s="139"/>
      <c r="AP235" s="118"/>
      <c r="AQ235" s="139"/>
      <c r="AR235" s="118"/>
      <c r="AS235" s="139"/>
    </row>
    <row r="236" spans="1:45" s="142" customFormat="1" outlineLevel="1" x14ac:dyDescent="0.2">
      <c r="AM236" s="119"/>
      <c r="AO236" s="139"/>
      <c r="AP236" s="118"/>
      <c r="AQ236" s="139"/>
      <c r="AR236" s="118"/>
      <c r="AS236" s="139"/>
    </row>
    <row r="237" spans="1:45" s="142" customFormat="1" ht="38.25" outlineLevel="1" x14ac:dyDescent="0.2">
      <c r="A237" s="214" t="s">
        <v>165</v>
      </c>
      <c r="B237" s="212" t="str">
        <f>IF(Aprekini!B306=0,"-",Aprekini!B299/Aprekini!B306*100)</f>
        <v>-</v>
      </c>
      <c r="C237" s="212" t="str">
        <f>IF(Aprekini!C306=0,"-",Aprekini!C299/Aprekini!C306*100)</f>
        <v>-</v>
      </c>
      <c r="D237" s="212" t="str">
        <f>IF(Aprekini!D306=0,"-",Aprekini!D299/Aprekini!D306*100)</f>
        <v>-</v>
      </c>
      <c r="E237" s="212" t="str">
        <f>IF(Aprekini!E306=0,"-",Aprekini!E299/Aprekini!E306*100)</f>
        <v>-</v>
      </c>
      <c r="F237" s="212" t="str">
        <f>IF(Aprekini!F306=0,"-",Aprekini!F299/Aprekini!F306*100)</f>
        <v>-</v>
      </c>
      <c r="G237" s="212" t="str">
        <f>IF(Aprekini!G306=0,"-",Aprekini!G299/Aprekini!G306*100)</f>
        <v>-</v>
      </c>
      <c r="H237" s="212" t="str">
        <f>IF(Aprekini!H306=0,"-",Aprekini!H299/Aprekini!H306*100)</f>
        <v>-</v>
      </c>
      <c r="I237" s="212" t="str">
        <f>IF(Aprekini!I306=0,"-",Aprekini!I299/Aprekini!I306*100)</f>
        <v>-</v>
      </c>
      <c r="J237" s="212" t="str">
        <f>IF(Aprekini!J306=0,"-",Aprekini!J299/Aprekini!J306*100)</f>
        <v>-</v>
      </c>
      <c r="K237" s="212" t="str">
        <f>IF(Aprekini!K306=0,"-",Aprekini!K299/Aprekini!K306*100)</f>
        <v>-</v>
      </c>
      <c r="L237" s="212" t="str">
        <f>IF(Aprekini!L306=0,"-",Aprekini!L299/Aprekini!L306*100)</f>
        <v>-</v>
      </c>
      <c r="M237" s="212" t="str">
        <f>IF(Aprekini!M306=0,"-",Aprekini!M299/Aprekini!M306*100)</f>
        <v>-</v>
      </c>
      <c r="N237" s="212" t="str">
        <f>IF(Aprekini!N306=0,"-",Aprekini!N299/Aprekini!N306*100)</f>
        <v>-</v>
      </c>
      <c r="O237" s="212" t="str">
        <f>IF(Aprekini!O306=0,"-",Aprekini!O299/Aprekini!O306*100)</f>
        <v>-</v>
      </c>
      <c r="P237" s="212" t="str">
        <f>IF(Aprekini!P306=0,"-",Aprekini!P299/Aprekini!P306*100)</f>
        <v>-</v>
      </c>
      <c r="Q237" s="212" t="str">
        <f>IF(Aprekini!Q306=0,"-",Aprekini!Q299/Aprekini!Q306*100)</f>
        <v>-</v>
      </c>
      <c r="R237" s="212" t="str">
        <f>IF(Aprekini!R306=0,"-",Aprekini!R299/Aprekini!R306*100)</f>
        <v>-</v>
      </c>
      <c r="S237" s="212" t="str">
        <f>IF(Aprekini!S306=0,"-",Aprekini!S299/Aprekini!S306*100)</f>
        <v>-</v>
      </c>
      <c r="T237" s="212" t="str">
        <f>IF(Aprekini!T306=0,"-",Aprekini!T299/Aprekini!T306*100)</f>
        <v>-</v>
      </c>
      <c r="U237" s="212" t="str">
        <f>IF(Aprekini!U306=0,"-",Aprekini!U299/Aprekini!U306*100)</f>
        <v>-</v>
      </c>
      <c r="V237" s="212" t="str">
        <f>IF(Aprekini!V306=0,"-",Aprekini!V299/Aprekini!V306*100)</f>
        <v>-</v>
      </c>
      <c r="W237" s="212" t="str">
        <f>IF(Aprekini!W306=0,"-",Aprekini!W299/Aprekini!W306*100)</f>
        <v>-</v>
      </c>
      <c r="X237" s="212" t="str">
        <f>IF(Aprekini!X306=0,"-",Aprekini!X299/Aprekini!X306*100)</f>
        <v>-</v>
      </c>
      <c r="Y237" s="212" t="str">
        <f>IF(Aprekini!Y306=0,"-",Aprekini!Y299/Aprekini!Y306*100)</f>
        <v>-</v>
      </c>
      <c r="Z237" s="212" t="str">
        <f>IF(Aprekini!Z306=0,"-",Aprekini!Z299/Aprekini!Z306*100)</f>
        <v>-</v>
      </c>
      <c r="AA237" s="212" t="str">
        <f>IF(Aprekini!AA306=0,"-",Aprekini!AA299/Aprekini!AA306*100)</f>
        <v>-</v>
      </c>
      <c r="AB237" s="212" t="str">
        <f>IF(Aprekini!AB306=0,"-",Aprekini!AB299/Aprekini!AB306*100)</f>
        <v>-</v>
      </c>
      <c r="AC237" s="212" t="str">
        <f>IF(Aprekini!AC306=0,"-",Aprekini!AC299/Aprekini!AC306*100)</f>
        <v>-</v>
      </c>
      <c r="AD237" s="212" t="str">
        <f>IF(Aprekini!AD306=0,"-",Aprekini!AD299/Aprekini!AD306*100)</f>
        <v>-</v>
      </c>
      <c r="AE237" s="212" t="str">
        <f>IF(Aprekini!AE306=0,"-",Aprekini!AE299/Aprekini!AE306*100)</f>
        <v>-</v>
      </c>
      <c r="AF237" s="212" t="str">
        <f>IF(Aprekini!AF306=0,"-",Aprekini!AF299/Aprekini!AF306*100)</f>
        <v>-</v>
      </c>
      <c r="AG237" s="212" t="str">
        <f>IF(Aprekini!AG306=0,"-",Aprekini!AG299/Aprekini!AG306*100)</f>
        <v>-</v>
      </c>
      <c r="AH237" s="212" t="str">
        <f>IF(Aprekini!AH306=0,"-",Aprekini!AH299/Aprekini!AH306*100)</f>
        <v>-</v>
      </c>
      <c r="AI237" s="212" t="str">
        <f>IF(Aprekini!AI306=0,"-",Aprekini!AI299/Aprekini!AI306*100)</f>
        <v>-</v>
      </c>
      <c r="AJ237" s="212" t="str">
        <f>IF(Aprekini!AJ306=0,"-",Aprekini!AJ299/Aprekini!AJ306*100)</f>
        <v>-</v>
      </c>
      <c r="AM237" s="119"/>
      <c r="AO237" s="139"/>
      <c r="AP237" s="118"/>
      <c r="AQ237" s="139"/>
      <c r="AR237" s="118"/>
      <c r="AS237" s="139"/>
    </row>
    <row r="238" spans="1:45" s="142" customFormat="1" outlineLevel="1" x14ac:dyDescent="0.2">
      <c r="AM238" s="119"/>
      <c r="AO238" s="139"/>
      <c r="AP238" s="118"/>
      <c r="AQ238" s="139"/>
      <c r="AR238" s="118"/>
      <c r="AS238" s="139"/>
    </row>
    <row r="239" spans="1:45" s="142" customFormat="1" x14ac:dyDescent="0.2">
      <c r="A239" s="211" t="s">
        <v>166</v>
      </c>
      <c r="B239" s="215" t="e">
        <f>Aprekini!B299+'Naudas plusma'!B10*0.5</f>
        <v>#DIV/0!</v>
      </c>
      <c r="C239" s="215" t="e">
        <f>Aprekini!C299+'Naudas plusma'!C10*0.5</f>
        <v>#DIV/0!</v>
      </c>
      <c r="D239" s="215" t="e">
        <f>Aprekini!D299+'Naudas plusma'!D10*0.5</f>
        <v>#DIV/0!</v>
      </c>
      <c r="E239" s="215" t="e">
        <f>Aprekini!E299+'Naudas plusma'!E10*0.5</f>
        <v>#DIV/0!</v>
      </c>
      <c r="F239" s="215" t="e">
        <f>Aprekini!F299+'Naudas plusma'!F10*0.5</f>
        <v>#DIV/0!</v>
      </c>
      <c r="G239" s="215" t="e">
        <f>Aprekini!G299+'Naudas plusma'!G10*0.5</f>
        <v>#DIV/0!</v>
      </c>
      <c r="H239" s="215" t="e">
        <f>Aprekini!H299+'Naudas plusma'!H10*0.5</f>
        <v>#DIV/0!</v>
      </c>
      <c r="I239" s="215" t="e">
        <f>Aprekini!I299+'Naudas plusma'!I10*0.5</f>
        <v>#DIV/0!</v>
      </c>
      <c r="J239" s="215" t="e">
        <f>Aprekini!J299+'Naudas plusma'!J10*0.5</f>
        <v>#DIV/0!</v>
      </c>
      <c r="K239" s="215" t="e">
        <f>Aprekini!K299+'Naudas plusma'!K10*0.5</f>
        <v>#DIV/0!</v>
      </c>
      <c r="L239" s="215" t="e">
        <f>Aprekini!L299+'Naudas plusma'!L10*0.5</f>
        <v>#DIV/0!</v>
      </c>
      <c r="M239" s="215" t="e">
        <f>Aprekini!M299+'Naudas plusma'!M10*0.5</f>
        <v>#DIV/0!</v>
      </c>
      <c r="N239" s="215" t="e">
        <f>Aprekini!N299+'Naudas plusma'!N10*0.5</f>
        <v>#DIV/0!</v>
      </c>
      <c r="O239" s="215" t="e">
        <f>Aprekini!O299+'Naudas plusma'!O10*0.5</f>
        <v>#DIV/0!</v>
      </c>
      <c r="P239" s="215" t="e">
        <f>Aprekini!P299+'Naudas plusma'!P10*0.5</f>
        <v>#DIV/0!</v>
      </c>
      <c r="Q239" s="215" t="e">
        <f>Aprekini!Q299+'Naudas plusma'!Q10*0.5</f>
        <v>#DIV/0!</v>
      </c>
      <c r="R239" s="215" t="e">
        <f>Aprekini!R299+'Naudas plusma'!R10*0.5</f>
        <v>#DIV/0!</v>
      </c>
      <c r="S239" s="215" t="e">
        <f>Aprekini!S299+'Naudas plusma'!S10*0.5</f>
        <v>#DIV/0!</v>
      </c>
      <c r="T239" s="215" t="e">
        <f>Aprekini!T299+'Naudas plusma'!T10*0.5</f>
        <v>#DIV/0!</v>
      </c>
      <c r="U239" s="215" t="e">
        <f>Aprekini!U299+'Naudas plusma'!U10*0.5</f>
        <v>#DIV/0!</v>
      </c>
      <c r="V239" s="215" t="e">
        <f>Aprekini!V299+'Naudas plusma'!V10*0.5</f>
        <v>#DIV/0!</v>
      </c>
      <c r="W239" s="215" t="e">
        <f>Aprekini!W299+'Naudas plusma'!W10*0.5</f>
        <v>#DIV/0!</v>
      </c>
      <c r="X239" s="215" t="e">
        <f>Aprekini!X299+'Naudas plusma'!X10*0.5</f>
        <v>#DIV/0!</v>
      </c>
      <c r="Y239" s="215" t="e">
        <f>Aprekini!Y299+'Naudas plusma'!Y10*0.5</f>
        <v>#DIV/0!</v>
      </c>
      <c r="Z239" s="215" t="e">
        <f>Aprekini!Z299+'Naudas plusma'!Z10*0.5</f>
        <v>#DIV/0!</v>
      </c>
      <c r="AA239" s="215" t="e">
        <f>Aprekini!AA299+'Naudas plusma'!AA10*0.5</f>
        <v>#DIV/0!</v>
      </c>
      <c r="AB239" s="215" t="e">
        <f>Aprekini!AB299+'Naudas plusma'!AB10*0.5</f>
        <v>#DIV/0!</v>
      </c>
      <c r="AC239" s="215" t="e">
        <f>Aprekini!AC299+'Naudas plusma'!AC10*0.5</f>
        <v>#DIV/0!</v>
      </c>
      <c r="AD239" s="215" t="e">
        <f>Aprekini!AD299+'Naudas plusma'!AD10*0.5</f>
        <v>#DIV/0!</v>
      </c>
      <c r="AE239" s="215" t="e">
        <f>Aprekini!AE299+'Naudas plusma'!AE10*0.5</f>
        <v>#DIV/0!</v>
      </c>
      <c r="AF239" s="215" t="e">
        <f>Aprekini!AF299+'Naudas plusma'!AF10*0.5</f>
        <v>#DIV/0!</v>
      </c>
      <c r="AG239" s="215" t="e">
        <f>Aprekini!AG299+'Naudas plusma'!AG10*0.5</f>
        <v>#DIV/0!</v>
      </c>
      <c r="AH239" s="215" t="e">
        <f>Aprekini!AH299+'Naudas plusma'!AH10*0.5</f>
        <v>#DIV/0!</v>
      </c>
      <c r="AI239" s="215" t="e">
        <f>Aprekini!AI299+'Naudas plusma'!AI10*0.5</f>
        <v>#DIV/0!</v>
      </c>
      <c r="AJ239" s="215" t="e">
        <f>Aprekini!AJ299+'Naudas plusma'!AJ10*0.5</f>
        <v>#DIV/0!</v>
      </c>
      <c r="AM239" s="119"/>
      <c r="AO239" s="139"/>
      <c r="AP239" s="118"/>
      <c r="AQ239" s="139"/>
      <c r="AR239" s="118"/>
      <c r="AS239" s="139"/>
    </row>
    <row r="240" spans="1:45" s="142" customFormat="1" x14ac:dyDescent="0.2">
      <c r="AM240" s="119"/>
      <c r="AO240" s="139"/>
      <c r="AP240" s="118"/>
      <c r="AQ240" s="139"/>
      <c r="AR240" s="118"/>
      <c r="AS240" s="139"/>
    </row>
    <row r="241" spans="1:253" s="142" customFormat="1" ht="12" customHeight="1" x14ac:dyDescent="0.2">
      <c r="AM241" s="119"/>
      <c r="AO241" s="139"/>
      <c r="AP241" s="118"/>
      <c r="AQ241" s="139"/>
      <c r="AR241" s="118"/>
      <c r="AS241" s="139"/>
    </row>
    <row r="242" spans="1:253" s="142" customFormat="1" ht="31.5" x14ac:dyDescent="0.2">
      <c r="A242" s="175" t="s">
        <v>291</v>
      </c>
      <c r="B242" s="177"/>
      <c r="C242" s="177"/>
      <c r="D242" s="177"/>
      <c r="E242" s="177"/>
      <c r="F242" s="177"/>
      <c r="G242" s="177"/>
      <c r="H242" s="177"/>
      <c r="I242" s="177"/>
      <c r="J242" s="177"/>
      <c r="K242" s="177"/>
      <c r="L242" s="177"/>
      <c r="M242" s="177"/>
      <c r="N242" s="177"/>
      <c r="O242" s="177"/>
      <c r="P242" s="178"/>
      <c r="Q242" s="178"/>
      <c r="R242" s="178"/>
      <c r="S242" s="178"/>
      <c r="T242" s="178"/>
      <c r="U242" s="178"/>
      <c r="V242" s="178"/>
      <c r="W242" s="178"/>
      <c r="X242" s="178"/>
      <c r="Y242" s="178"/>
      <c r="Z242" s="178"/>
      <c r="AA242" s="178"/>
      <c r="AB242" s="178"/>
      <c r="AC242" s="178"/>
      <c r="AD242" s="178"/>
      <c r="AE242" s="178"/>
      <c r="AF242" s="178"/>
      <c r="AG242" s="178"/>
      <c r="AH242" s="178"/>
      <c r="AI242" s="178"/>
      <c r="AJ242" s="178"/>
      <c r="AK242" s="162"/>
      <c r="AL242" s="162"/>
      <c r="AM242" s="119"/>
      <c r="AN242" s="162"/>
      <c r="AO242" s="139"/>
      <c r="AP242" s="118"/>
      <c r="AQ242" s="139"/>
      <c r="AR242" s="118"/>
      <c r="AS242" s="139"/>
      <c r="AT242" s="162"/>
      <c r="AU242" s="162"/>
      <c r="AV242" s="162"/>
      <c r="AW242" s="162"/>
      <c r="AX242" s="162"/>
      <c r="AY242" s="162"/>
      <c r="AZ242" s="162"/>
      <c r="BA242" s="162"/>
      <c r="BB242" s="162"/>
      <c r="BC242" s="162"/>
      <c r="BD242" s="162"/>
      <c r="BE242" s="162"/>
      <c r="BF242" s="162"/>
      <c r="BG242" s="162"/>
      <c r="BH242" s="162"/>
      <c r="BI242" s="162"/>
      <c r="BJ242" s="162"/>
      <c r="BK242" s="162"/>
      <c r="BL242" s="162"/>
      <c r="BM242" s="162"/>
      <c r="BN242" s="162"/>
      <c r="BO242" s="162"/>
      <c r="BP242" s="162"/>
      <c r="BQ242" s="162"/>
      <c r="BR242" s="162"/>
      <c r="BS242" s="162"/>
      <c r="BT242" s="162"/>
      <c r="BU242" s="162"/>
      <c r="BV242" s="162"/>
      <c r="BW242" s="162"/>
      <c r="BX242" s="162"/>
      <c r="BY242" s="162"/>
      <c r="BZ242" s="162"/>
      <c r="CA242" s="162"/>
      <c r="CB242" s="162"/>
      <c r="CC242" s="162"/>
      <c r="CD242" s="162"/>
      <c r="CE242" s="162"/>
      <c r="CF242" s="162"/>
      <c r="CG242" s="162"/>
      <c r="CH242" s="162"/>
      <c r="CI242" s="162"/>
      <c r="CJ242" s="162"/>
      <c r="CK242" s="162"/>
      <c r="CL242" s="162"/>
      <c r="CM242" s="162"/>
      <c r="CN242" s="162"/>
      <c r="CO242" s="162"/>
      <c r="CP242" s="162"/>
      <c r="CQ242" s="162"/>
      <c r="CR242" s="162"/>
      <c r="CS242" s="162"/>
      <c r="CT242" s="162"/>
      <c r="CU242" s="162"/>
      <c r="CV242" s="162"/>
      <c r="CW242" s="162"/>
      <c r="CX242" s="162"/>
      <c r="CY242" s="162"/>
      <c r="CZ242" s="162"/>
      <c r="DA242" s="162"/>
      <c r="DB242" s="162"/>
      <c r="DC242" s="162"/>
      <c r="DD242" s="162"/>
      <c r="DE242" s="162"/>
      <c r="DF242" s="162"/>
      <c r="DG242" s="162"/>
      <c r="DH242" s="162"/>
      <c r="DI242" s="162"/>
      <c r="DJ242" s="162"/>
      <c r="DK242" s="162"/>
      <c r="DL242" s="162"/>
      <c r="DM242" s="162"/>
      <c r="DN242" s="162"/>
      <c r="DO242" s="162"/>
      <c r="DP242" s="162"/>
      <c r="DQ242" s="162"/>
      <c r="DR242" s="162"/>
      <c r="DS242" s="162"/>
      <c r="DT242" s="162"/>
      <c r="DU242" s="162"/>
      <c r="DV242" s="162"/>
      <c r="DW242" s="162"/>
      <c r="DX242" s="162"/>
      <c r="DY242" s="162"/>
      <c r="DZ242" s="162"/>
      <c r="EA242" s="162"/>
      <c r="EB242" s="162"/>
      <c r="EC242" s="162"/>
      <c r="ED242" s="162"/>
      <c r="EE242" s="162"/>
      <c r="EF242" s="162"/>
      <c r="EG242" s="162"/>
      <c r="EH242" s="162"/>
      <c r="EI242" s="162"/>
      <c r="EJ242" s="162"/>
      <c r="EK242" s="162"/>
      <c r="EL242" s="162"/>
      <c r="EM242" s="162"/>
      <c r="EN242" s="162"/>
      <c r="EO242" s="162"/>
      <c r="EP242" s="162"/>
      <c r="EQ242" s="162"/>
      <c r="ER242" s="162"/>
      <c r="ES242" s="162"/>
      <c r="ET242" s="162"/>
      <c r="EU242" s="162"/>
      <c r="EV242" s="162"/>
      <c r="EW242" s="162"/>
      <c r="EX242" s="162"/>
      <c r="EY242" s="162"/>
      <c r="EZ242" s="162"/>
      <c r="FA242" s="162"/>
      <c r="FB242" s="162"/>
      <c r="FC242" s="162"/>
      <c r="FD242" s="162"/>
      <c r="FE242" s="162"/>
      <c r="FF242" s="162"/>
      <c r="FG242" s="162"/>
      <c r="FH242" s="162"/>
      <c r="FI242" s="162"/>
      <c r="FJ242" s="162"/>
      <c r="FK242" s="162"/>
      <c r="FL242" s="162"/>
      <c r="FM242" s="162"/>
      <c r="FN242" s="162"/>
      <c r="FO242" s="162"/>
      <c r="FP242" s="162"/>
      <c r="FQ242" s="162"/>
      <c r="FR242" s="162"/>
      <c r="FS242" s="162"/>
      <c r="FT242" s="162"/>
      <c r="FU242" s="162"/>
      <c r="FV242" s="162"/>
      <c r="FW242" s="162"/>
      <c r="FX242" s="162"/>
      <c r="FY242" s="162"/>
      <c r="FZ242" s="162"/>
      <c r="GA242" s="162"/>
      <c r="GB242" s="162"/>
      <c r="GC242" s="162"/>
      <c r="GD242" s="162"/>
      <c r="GE242" s="162"/>
      <c r="GF242" s="162"/>
      <c r="GG242" s="162"/>
      <c r="GH242" s="162"/>
      <c r="GI242" s="162"/>
      <c r="GJ242" s="162"/>
      <c r="GK242" s="162"/>
      <c r="GL242" s="162"/>
      <c r="GM242" s="162"/>
      <c r="GN242" s="162"/>
      <c r="GO242" s="162"/>
      <c r="GP242" s="162"/>
      <c r="GQ242" s="162"/>
      <c r="GR242" s="162"/>
      <c r="GS242" s="162"/>
      <c r="GT242" s="162"/>
      <c r="GU242" s="162"/>
      <c r="GV242" s="162"/>
      <c r="GW242" s="162"/>
      <c r="GX242" s="162"/>
      <c r="GY242" s="162"/>
      <c r="GZ242" s="162"/>
      <c r="HA242" s="162"/>
      <c r="HB242" s="162"/>
      <c r="HC242" s="162"/>
      <c r="HD242" s="162"/>
      <c r="HE242" s="162"/>
      <c r="HF242" s="162"/>
      <c r="HG242" s="162"/>
      <c r="HH242" s="162"/>
      <c r="HI242" s="162"/>
      <c r="HJ242" s="162"/>
      <c r="HK242" s="162"/>
      <c r="HL242" s="162"/>
      <c r="HM242" s="162"/>
      <c r="HN242" s="162"/>
      <c r="HO242" s="162"/>
      <c r="HP242" s="162"/>
      <c r="HQ242" s="162"/>
      <c r="HR242" s="162"/>
      <c r="HS242" s="162"/>
      <c r="HT242" s="162"/>
      <c r="HU242" s="162"/>
      <c r="HV242" s="162"/>
      <c r="HW242" s="162"/>
      <c r="HX242" s="162"/>
      <c r="HY242" s="162"/>
      <c r="HZ242" s="162"/>
      <c r="IA242" s="162"/>
      <c r="IB242" s="162"/>
      <c r="IC242" s="162"/>
      <c r="ID242" s="162"/>
      <c r="IE242" s="162"/>
      <c r="IF242" s="162"/>
      <c r="IG242" s="162"/>
      <c r="IH242" s="162"/>
      <c r="II242" s="162"/>
      <c r="IJ242" s="162"/>
      <c r="IK242" s="162"/>
      <c r="IL242" s="162"/>
      <c r="IM242" s="162"/>
      <c r="IN242" s="162"/>
      <c r="IO242" s="162"/>
      <c r="IP242" s="162"/>
      <c r="IQ242" s="162"/>
      <c r="IR242" s="162"/>
      <c r="IS242" s="162"/>
    </row>
    <row r="243" spans="1:253" s="142" customFormat="1" x14ac:dyDescent="0.2">
      <c r="A243" s="30"/>
      <c r="B243" s="31"/>
      <c r="C243" s="31"/>
      <c r="D243" s="31"/>
      <c r="E243" s="31"/>
      <c r="F243" s="31"/>
      <c r="G243" s="31"/>
      <c r="H243" s="31"/>
      <c r="I243" s="31"/>
      <c r="J243" s="31"/>
      <c r="K243" s="31"/>
      <c r="L243" s="31"/>
      <c r="M243" s="32" t="s">
        <v>16</v>
      </c>
      <c r="N243" s="31"/>
      <c r="O243" s="31"/>
      <c r="P243" s="31"/>
      <c r="Q243" s="31"/>
      <c r="R243" s="31"/>
      <c r="S243" s="31"/>
      <c r="T243" s="31"/>
      <c r="U243" s="31"/>
      <c r="V243" s="31"/>
      <c r="W243" s="31"/>
      <c r="X243" s="31"/>
      <c r="Y243" s="31"/>
      <c r="Z243" s="31"/>
      <c r="AA243" s="31"/>
      <c r="AB243" s="31"/>
      <c r="AC243" s="31"/>
      <c r="AD243" s="31"/>
      <c r="AE243" s="31"/>
      <c r="AF243" s="31"/>
      <c r="AG243" s="31"/>
      <c r="AH243" s="31"/>
      <c r="AI243" s="31"/>
      <c r="AJ243" s="31"/>
      <c r="AM243" s="119"/>
      <c r="AO243" s="139"/>
      <c r="AP243" s="118"/>
      <c r="AQ243" s="139"/>
      <c r="AR243" s="118"/>
      <c r="AS243" s="139"/>
    </row>
    <row r="244" spans="1:253" s="142" customFormat="1" x14ac:dyDescent="0.2">
      <c r="A244" s="30"/>
      <c r="B244" s="33">
        <f>Aprekini!B5</f>
        <v>2016</v>
      </c>
      <c r="C244" s="33">
        <f t="shared" ref="C244:AG244" si="403">B244+1</f>
        <v>2017</v>
      </c>
      <c r="D244" s="33">
        <f t="shared" si="403"/>
        <v>2018</v>
      </c>
      <c r="E244" s="33">
        <f t="shared" si="403"/>
        <v>2019</v>
      </c>
      <c r="F244" s="33">
        <f t="shared" si="403"/>
        <v>2020</v>
      </c>
      <c r="G244" s="33">
        <f t="shared" si="403"/>
        <v>2021</v>
      </c>
      <c r="H244" s="33">
        <f t="shared" si="403"/>
        <v>2022</v>
      </c>
      <c r="I244" s="33">
        <f t="shared" si="403"/>
        <v>2023</v>
      </c>
      <c r="J244" s="33">
        <f t="shared" si="403"/>
        <v>2024</v>
      </c>
      <c r="K244" s="33">
        <f t="shared" si="403"/>
        <v>2025</v>
      </c>
      <c r="L244" s="33">
        <f t="shared" si="403"/>
        <v>2026</v>
      </c>
      <c r="M244" s="33">
        <f t="shared" si="403"/>
        <v>2027</v>
      </c>
      <c r="N244" s="33">
        <f t="shared" si="403"/>
        <v>2028</v>
      </c>
      <c r="O244" s="33">
        <f t="shared" si="403"/>
        <v>2029</v>
      </c>
      <c r="P244" s="33">
        <f t="shared" si="403"/>
        <v>2030</v>
      </c>
      <c r="Q244" s="33">
        <f t="shared" si="403"/>
        <v>2031</v>
      </c>
      <c r="R244" s="33">
        <f t="shared" si="403"/>
        <v>2032</v>
      </c>
      <c r="S244" s="33">
        <f t="shared" si="403"/>
        <v>2033</v>
      </c>
      <c r="T244" s="33">
        <f t="shared" si="403"/>
        <v>2034</v>
      </c>
      <c r="U244" s="183">
        <f t="shared" si="403"/>
        <v>2035</v>
      </c>
      <c r="V244" s="183">
        <f t="shared" si="403"/>
        <v>2036</v>
      </c>
      <c r="W244" s="183">
        <f t="shared" si="403"/>
        <v>2037</v>
      </c>
      <c r="X244" s="183">
        <f t="shared" si="403"/>
        <v>2038</v>
      </c>
      <c r="Y244" s="183">
        <f t="shared" si="403"/>
        <v>2039</v>
      </c>
      <c r="Z244" s="183">
        <f t="shared" si="403"/>
        <v>2040</v>
      </c>
      <c r="AA244" s="183">
        <f t="shared" si="403"/>
        <v>2041</v>
      </c>
      <c r="AB244" s="183">
        <f t="shared" si="403"/>
        <v>2042</v>
      </c>
      <c r="AC244" s="183">
        <f t="shared" si="403"/>
        <v>2043</v>
      </c>
      <c r="AD244" s="183">
        <f t="shared" si="403"/>
        <v>2044</v>
      </c>
      <c r="AE244" s="183">
        <f t="shared" si="403"/>
        <v>2045</v>
      </c>
      <c r="AF244" s="183">
        <f t="shared" si="403"/>
        <v>2046</v>
      </c>
      <c r="AG244" s="183">
        <f t="shared" si="403"/>
        <v>2047</v>
      </c>
      <c r="AH244" s="183">
        <f>AG244+1</f>
        <v>2048</v>
      </c>
      <c r="AI244" s="183">
        <f>AH244+1</f>
        <v>2049</v>
      </c>
      <c r="AJ244" s="183">
        <f>AI244+1</f>
        <v>2050</v>
      </c>
      <c r="AM244" s="119"/>
      <c r="AO244" s="139"/>
      <c r="AP244" s="118"/>
      <c r="AQ244" s="139"/>
      <c r="AR244" s="118"/>
      <c r="AS244" s="139"/>
    </row>
    <row r="245" spans="1:253" s="142" customFormat="1" x14ac:dyDescent="0.2">
      <c r="A245" s="200" t="s">
        <v>96</v>
      </c>
      <c r="B245" s="667">
        <f>'Saimnieciskas pamatdarbibas NP'!B160</f>
        <v>0</v>
      </c>
      <c r="C245" s="667">
        <f>'Saimnieciskas pamatdarbibas NP'!C160</f>
        <v>0</v>
      </c>
      <c r="D245" s="667">
        <f>'Saimnieciskas pamatdarbibas NP'!D160</f>
        <v>0</v>
      </c>
      <c r="E245" s="667" t="e">
        <f>'Saimnieciskas pamatdarbibas NP'!E160</f>
        <v>#DIV/0!</v>
      </c>
      <c r="F245" s="667" t="e">
        <f>'Saimnieciskas pamatdarbibas NP'!F160</f>
        <v>#DIV/0!</v>
      </c>
      <c r="G245" s="667" t="e">
        <f>'Saimnieciskas pamatdarbibas NP'!G160</f>
        <v>#DIV/0!</v>
      </c>
      <c r="H245" s="667" t="e">
        <f>'Saimnieciskas pamatdarbibas NP'!H160</f>
        <v>#DIV/0!</v>
      </c>
      <c r="I245" s="667" t="e">
        <f>'Saimnieciskas pamatdarbibas NP'!I160</f>
        <v>#DIV/0!</v>
      </c>
      <c r="J245" s="667" t="e">
        <f>'Saimnieciskas pamatdarbibas NP'!J160</f>
        <v>#DIV/0!</v>
      </c>
      <c r="K245" s="667" t="e">
        <f>'Saimnieciskas pamatdarbibas NP'!K160</f>
        <v>#DIV/0!</v>
      </c>
      <c r="L245" s="667" t="e">
        <f>'Saimnieciskas pamatdarbibas NP'!L160</f>
        <v>#DIV/0!</v>
      </c>
      <c r="M245" s="667" t="e">
        <f>'Saimnieciskas pamatdarbibas NP'!M160</f>
        <v>#DIV/0!</v>
      </c>
      <c r="N245" s="667" t="e">
        <f>'Saimnieciskas pamatdarbibas NP'!N160</f>
        <v>#DIV/0!</v>
      </c>
      <c r="O245" s="667" t="e">
        <f>'Saimnieciskas pamatdarbibas NP'!O160</f>
        <v>#DIV/0!</v>
      </c>
      <c r="P245" s="667" t="e">
        <f>'Saimnieciskas pamatdarbibas NP'!P160</f>
        <v>#DIV/0!</v>
      </c>
      <c r="Q245" s="667" t="e">
        <f>'Saimnieciskas pamatdarbibas NP'!Q160</f>
        <v>#DIV/0!</v>
      </c>
      <c r="R245" s="667" t="e">
        <f>'Saimnieciskas pamatdarbibas NP'!R160</f>
        <v>#DIV/0!</v>
      </c>
      <c r="S245" s="667" t="e">
        <f>'Saimnieciskas pamatdarbibas NP'!S160</f>
        <v>#DIV/0!</v>
      </c>
      <c r="T245" s="667" t="e">
        <f>'Saimnieciskas pamatdarbibas NP'!T160</f>
        <v>#DIV/0!</v>
      </c>
      <c r="U245" s="667" t="e">
        <f>'Saimnieciskas pamatdarbibas NP'!U160</f>
        <v>#DIV/0!</v>
      </c>
      <c r="V245" s="667" t="e">
        <f>'Saimnieciskas pamatdarbibas NP'!V160</f>
        <v>#DIV/0!</v>
      </c>
      <c r="W245" s="667" t="e">
        <f>'Saimnieciskas pamatdarbibas NP'!W160</f>
        <v>#DIV/0!</v>
      </c>
      <c r="X245" s="667" t="e">
        <f>'Saimnieciskas pamatdarbibas NP'!X160</f>
        <v>#DIV/0!</v>
      </c>
      <c r="Y245" s="667" t="e">
        <f>'Saimnieciskas pamatdarbibas NP'!Y160</f>
        <v>#DIV/0!</v>
      </c>
      <c r="Z245" s="667" t="e">
        <f>'Saimnieciskas pamatdarbibas NP'!Z160</f>
        <v>#DIV/0!</v>
      </c>
      <c r="AA245" s="667" t="e">
        <f>'Saimnieciskas pamatdarbibas NP'!AA160</f>
        <v>#DIV/0!</v>
      </c>
      <c r="AB245" s="667" t="e">
        <f>'Saimnieciskas pamatdarbibas NP'!AB160</f>
        <v>#DIV/0!</v>
      </c>
      <c r="AC245" s="667" t="e">
        <f>'Saimnieciskas pamatdarbibas NP'!AC160</f>
        <v>#DIV/0!</v>
      </c>
      <c r="AD245" s="667" t="e">
        <f>'Saimnieciskas pamatdarbibas NP'!AD160</f>
        <v>#DIV/0!</v>
      </c>
      <c r="AE245" s="667" t="e">
        <f>'Saimnieciskas pamatdarbibas NP'!AE160</f>
        <v>#DIV/0!</v>
      </c>
      <c r="AF245" s="667" t="e">
        <f>'Saimnieciskas pamatdarbibas NP'!AF160</f>
        <v>#DIV/0!</v>
      </c>
      <c r="AG245" s="667" t="e">
        <f>'Saimnieciskas pamatdarbibas NP'!AG160</f>
        <v>#DIV/0!</v>
      </c>
      <c r="AH245" s="667" t="e">
        <f>'Saimnieciskas pamatdarbibas NP'!AH160</f>
        <v>#DIV/0!</v>
      </c>
      <c r="AI245" s="667" t="e">
        <f>'Saimnieciskas pamatdarbibas NP'!AI160</f>
        <v>#DIV/0!</v>
      </c>
      <c r="AJ245" s="667" t="e">
        <f>'Saimnieciskas pamatdarbibas NP'!AJ160</f>
        <v>#DIV/0!</v>
      </c>
      <c r="AM245" s="119"/>
      <c r="AO245" s="139"/>
      <c r="AP245" s="118"/>
      <c r="AQ245" s="139"/>
      <c r="AR245" s="118"/>
      <c r="AS245" s="139"/>
    </row>
    <row r="246" spans="1:253" s="142" customFormat="1" x14ac:dyDescent="0.2">
      <c r="A246" s="200" t="s">
        <v>256</v>
      </c>
      <c r="B246" s="667">
        <f t="shared" ref="B246:AH246" si="404">B126</f>
        <v>0</v>
      </c>
      <c r="C246" s="667">
        <f t="shared" si="404"/>
        <v>0</v>
      </c>
      <c r="D246" s="667">
        <f t="shared" si="404"/>
        <v>0</v>
      </c>
      <c r="E246" s="667">
        <f t="shared" si="404"/>
        <v>0</v>
      </c>
      <c r="F246" s="667">
        <f t="shared" si="404"/>
        <v>0</v>
      </c>
      <c r="G246" s="667">
        <f t="shared" si="404"/>
        <v>0</v>
      </c>
      <c r="H246" s="667">
        <f t="shared" si="404"/>
        <v>0</v>
      </c>
      <c r="I246" s="667">
        <f t="shared" si="404"/>
        <v>0</v>
      </c>
      <c r="J246" s="667">
        <f t="shared" si="404"/>
        <v>0</v>
      </c>
      <c r="K246" s="667">
        <f t="shared" si="404"/>
        <v>0</v>
      </c>
      <c r="L246" s="667">
        <f t="shared" si="404"/>
        <v>0</v>
      </c>
      <c r="M246" s="667">
        <f t="shared" si="404"/>
        <v>0</v>
      </c>
      <c r="N246" s="667">
        <f t="shared" si="404"/>
        <v>0</v>
      </c>
      <c r="O246" s="667">
        <f t="shared" si="404"/>
        <v>0</v>
      </c>
      <c r="P246" s="667">
        <f t="shared" si="404"/>
        <v>0</v>
      </c>
      <c r="Q246" s="667">
        <f t="shared" si="404"/>
        <v>0</v>
      </c>
      <c r="R246" s="667">
        <f t="shared" si="404"/>
        <v>0</v>
      </c>
      <c r="S246" s="667">
        <f t="shared" si="404"/>
        <v>0</v>
      </c>
      <c r="T246" s="667">
        <f t="shared" si="404"/>
        <v>0</v>
      </c>
      <c r="U246" s="667">
        <f t="shared" si="404"/>
        <v>0</v>
      </c>
      <c r="V246" s="667">
        <f t="shared" si="404"/>
        <v>0</v>
      </c>
      <c r="W246" s="667">
        <f t="shared" si="404"/>
        <v>0</v>
      </c>
      <c r="X246" s="667">
        <f t="shared" si="404"/>
        <v>0</v>
      </c>
      <c r="Y246" s="667">
        <f t="shared" si="404"/>
        <v>0</v>
      </c>
      <c r="Z246" s="667">
        <f t="shared" si="404"/>
        <v>0</v>
      </c>
      <c r="AA246" s="667">
        <f t="shared" si="404"/>
        <v>0</v>
      </c>
      <c r="AB246" s="667">
        <f t="shared" si="404"/>
        <v>0</v>
      </c>
      <c r="AC246" s="667">
        <f t="shared" si="404"/>
        <v>0</v>
      </c>
      <c r="AD246" s="667">
        <f t="shared" si="404"/>
        <v>0</v>
      </c>
      <c r="AE246" s="667">
        <f t="shared" si="404"/>
        <v>0</v>
      </c>
      <c r="AF246" s="667">
        <f t="shared" si="404"/>
        <v>0</v>
      </c>
      <c r="AG246" s="667">
        <f t="shared" si="404"/>
        <v>0</v>
      </c>
      <c r="AH246" s="667">
        <f t="shared" si="404"/>
        <v>0</v>
      </c>
      <c r="AI246" s="667">
        <f>AI126</f>
        <v>0</v>
      </c>
      <c r="AJ246" s="667">
        <f>AJ126</f>
        <v>0</v>
      </c>
      <c r="AM246" s="119"/>
      <c r="AO246" s="139"/>
      <c r="AP246" s="118"/>
      <c r="AQ246" s="139"/>
      <c r="AR246" s="118"/>
      <c r="AS246" s="139"/>
    </row>
    <row r="247" spans="1:253" s="142" customFormat="1" x14ac:dyDescent="0.2">
      <c r="A247" s="186" t="s">
        <v>145</v>
      </c>
      <c r="B247" s="648">
        <f>SUM(B245:B246)</f>
        <v>0</v>
      </c>
      <c r="C247" s="648">
        <f t="shared" ref="C247:AH247" si="405">SUM(C245:C246)</f>
        <v>0</v>
      </c>
      <c r="D247" s="648">
        <f t="shared" si="405"/>
        <v>0</v>
      </c>
      <c r="E247" s="648" t="e">
        <f t="shared" si="405"/>
        <v>#DIV/0!</v>
      </c>
      <c r="F247" s="648" t="e">
        <f t="shared" si="405"/>
        <v>#DIV/0!</v>
      </c>
      <c r="G247" s="648" t="e">
        <f t="shared" si="405"/>
        <v>#DIV/0!</v>
      </c>
      <c r="H247" s="648" t="e">
        <f t="shared" si="405"/>
        <v>#DIV/0!</v>
      </c>
      <c r="I247" s="648" t="e">
        <f t="shared" si="405"/>
        <v>#DIV/0!</v>
      </c>
      <c r="J247" s="648" t="e">
        <f t="shared" si="405"/>
        <v>#DIV/0!</v>
      </c>
      <c r="K247" s="648" t="e">
        <f t="shared" si="405"/>
        <v>#DIV/0!</v>
      </c>
      <c r="L247" s="648" t="e">
        <f t="shared" si="405"/>
        <v>#DIV/0!</v>
      </c>
      <c r="M247" s="648" t="e">
        <f t="shared" si="405"/>
        <v>#DIV/0!</v>
      </c>
      <c r="N247" s="648" t="e">
        <f t="shared" si="405"/>
        <v>#DIV/0!</v>
      </c>
      <c r="O247" s="648" t="e">
        <f t="shared" si="405"/>
        <v>#DIV/0!</v>
      </c>
      <c r="P247" s="648" t="e">
        <f t="shared" si="405"/>
        <v>#DIV/0!</v>
      </c>
      <c r="Q247" s="648" t="e">
        <f t="shared" si="405"/>
        <v>#DIV/0!</v>
      </c>
      <c r="R247" s="648" t="e">
        <f t="shared" si="405"/>
        <v>#DIV/0!</v>
      </c>
      <c r="S247" s="648" t="e">
        <f t="shared" si="405"/>
        <v>#DIV/0!</v>
      </c>
      <c r="T247" s="648" t="e">
        <f t="shared" si="405"/>
        <v>#DIV/0!</v>
      </c>
      <c r="U247" s="648" t="e">
        <f t="shared" si="405"/>
        <v>#DIV/0!</v>
      </c>
      <c r="V247" s="648" t="e">
        <f t="shared" si="405"/>
        <v>#DIV/0!</v>
      </c>
      <c r="W247" s="648" t="e">
        <f t="shared" si="405"/>
        <v>#DIV/0!</v>
      </c>
      <c r="X247" s="648" t="e">
        <f t="shared" si="405"/>
        <v>#DIV/0!</v>
      </c>
      <c r="Y247" s="648" t="e">
        <f t="shared" si="405"/>
        <v>#DIV/0!</v>
      </c>
      <c r="Z247" s="648" t="e">
        <f t="shared" si="405"/>
        <v>#DIV/0!</v>
      </c>
      <c r="AA247" s="648" t="e">
        <f t="shared" si="405"/>
        <v>#DIV/0!</v>
      </c>
      <c r="AB247" s="648" t="e">
        <f t="shared" si="405"/>
        <v>#DIV/0!</v>
      </c>
      <c r="AC247" s="648" t="e">
        <f t="shared" si="405"/>
        <v>#DIV/0!</v>
      </c>
      <c r="AD247" s="648" t="e">
        <f t="shared" si="405"/>
        <v>#DIV/0!</v>
      </c>
      <c r="AE247" s="648" t="e">
        <f t="shared" si="405"/>
        <v>#DIV/0!</v>
      </c>
      <c r="AF247" s="648" t="e">
        <f t="shared" si="405"/>
        <v>#DIV/0!</v>
      </c>
      <c r="AG247" s="648" t="e">
        <f t="shared" si="405"/>
        <v>#DIV/0!</v>
      </c>
      <c r="AH247" s="648" t="e">
        <f t="shared" si="405"/>
        <v>#DIV/0!</v>
      </c>
      <c r="AI247" s="648" t="e">
        <f>SUM(AI245:AI246)</f>
        <v>#DIV/0!</v>
      </c>
      <c r="AJ247" s="648" t="e">
        <f>SUM(AJ245:AJ246)</f>
        <v>#DIV/0!</v>
      </c>
      <c r="AM247" s="119"/>
      <c r="AO247" s="139"/>
      <c r="AP247" s="118"/>
      <c r="AQ247" s="139"/>
      <c r="AR247" s="118"/>
      <c r="AS247" s="139"/>
    </row>
    <row r="248" spans="1:253" s="142" customFormat="1" x14ac:dyDescent="0.2">
      <c r="A248" s="154" t="s">
        <v>146</v>
      </c>
      <c r="B248" s="667">
        <f>'Saimnieciskas pamatdarbibas NP'!B151</f>
        <v>0</v>
      </c>
      <c r="C248" s="667">
        <f>'Saimnieciskas pamatdarbibas NP'!C151</f>
        <v>0</v>
      </c>
      <c r="D248" s="667">
        <f>'Saimnieciskas pamatdarbibas NP'!D151</f>
        <v>0</v>
      </c>
      <c r="E248" s="667">
        <f>'Saimnieciskas pamatdarbibas NP'!E151</f>
        <v>0</v>
      </c>
      <c r="F248" s="667">
        <f>'Saimnieciskas pamatdarbibas NP'!F151</f>
        <v>0</v>
      </c>
      <c r="G248" s="667">
        <f>'Saimnieciskas pamatdarbibas NP'!G151</f>
        <v>0</v>
      </c>
      <c r="H248" s="667">
        <f>'Saimnieciskas pamatdarbibas NP'!H151</f>
        <v>0</v>
      </c>
      <c r="I248" s="667">
        <f>'Saimnieciskas pamatdarbibas NP'!I151</f>
        <v>0</v>
      </c>
      <c r="J248" s="667">
        <f>'Saimnieciskas pamatdarbibas NP'!J151</f>
        <v>0</v>
      </c>
      <c r="K248" s="667">
        <f>'Saimnieciskas pamatdarbibas NP'!K151</f>
        <v>0</v>
      </c>
      <c r="L248" s="667">
        <f>'Saimnieciskas pamatdarbibas NP'!L151</f>
        <v>0</v>
      </c>
      <c r="M248" s="667">
        <f>'Saimnieciskas pamatdarbibas NP'!M151</f>
        <v>0</v>
      </c>
      <c r="N248" s="667">
        <f>'Saimnieciskas pamatdarbibas NP'!N151</f>
        <v>0</v>
      </c>
      <c r="O248" s="667">
        <f>'Saimnieciskas pamatdarbibas NP'!O151</f>
        <v>0</v>
      </c>
      <c r="P248" s="667">
        <f>'Saimnieciskas pamatdarbibas NP'!P151</f>
        <v>0</v>
      </c>
      <c r="Q248" s="667">
        <f>'Saimnieciskas pamatdarbibas NP'!Q151</f>
        <v>0</v>
      </c>
      <c r="R248" s="667">
        <f>'Saimnieciskas pamatdarbibas NP'!R151</f>
        <v>0</v>
      </c>
      <c r="S248" s="667">
        <f>'Saimnieciskas pamatdarbibas NP'!S151</f>
        <v>0</v>
      </c>
      <c r="T248" s="667">
        <f>'Saimnieciskas pamatdarbibas NP'!T151</f>
        <v>0</v>
      </c>
      <c r="U248" s="667">
        <f>'Saimnieciskas pamatdarbibas NP'!U151</f>
        <v>0</v>
      </c>
      <c r="V248" s="667">
        <f>'Saimnieciskas pamatdarbibas NP'!V151</f>
        <v>0</v>
      </c>
      <c r="W248" s="667">
        <f>'Saimnieciskas pamatdarbibas NP'!W151</f>
        <v>0</v>
      </c>
      <c r="X248" s="667">
        <f>'Saimnieciskas pamatdarbibas NP'!X151</f>
        <v>0</v>
      </c>
      <c r="Y248" s="667">
        <f>'Saimnieciskas pamatdarbibas NP'!Y151</f>
        <v>0</v>
      </c>
      <c r="Z248" s="667">
        <f>'Saimnieciskas pamatdarbibas NP'!Z151</f>
        <v>0</v>
      </c>
      <c r="AA248" s="667">
        <f>'Saimnieciskas pamatdarbibas NP'!AA151</f>
        <v>0</v>
      </c>
      <c r="AB248" s="667">
        <f>'Saimnieciskas pamatdarbibas NP'!AB151</f>
        <v>0</v>
      </c>
      <c r="AC248" s="667">
        <f>'Saimnieciskas pamatdarbibas NP'!AC151</f>
        <v>0</v>
      </c>
      <c r="AD248" s="667">
        <f>'Saimnieciskas pamatdarbibas NP'!AD151</f>
        <v>0</v>
      </c>
      <c r="AE248" s="667">
        <f>'Saimnieciskas pamatdarbibas NP'!AE151</f>
        <v>0</v>
      </c>
      <c r="AF248" s="667">
        <f>'Saimnieciskas pamatdarbibas NP'!AF151</f>
        <v>0</v>
      </c>
      <c r="AG248" s="667">
        <f>'Saimnieciskas pamatdarbibas NP'!AG151</f>
        <v>0</v>
      </c>
      <c r="AH248" s="667">
        <f>'Saimnieciskas pamatdarbibas NP'!AH151</f>
        <v>0</v>
      </c>
      <c r="AI248" s="667">
        <f>'Saimnieciskas pamatdarbibas NP'!AI151</f>
        <v>0</v>
      </c>
      <c r="AJ248" s="667">
        <f>'Saimnieciskas pamatdarbibas NP'!AJ151</f>
        <v>0</v>
      </c>
      <c r="AM248" s="119"/>
      <c r="AO248" s="139"/>
      <c r="AP248" s="118"/>
      <c r="AQ248" s="139"/>
      <c r="AR248" s="118"/>
      <c r="AS248" s="139"/>
    </row>
    <row r="249" spans="1:253" s="142" customFormat="1" x14ac:dyDescent="0.2">
      <c r="A249" s="220" t="s">
        <v>167</v>
      </c>
      <c r="B249" s="646">
        <f>B265</f>
        <v>0</v>
      </c>
      <c r="C249" s="668">
        <f>C265</f>
        <v>0</v>
      </c>
      <c r="D249" s="668">
        <f t="shared" ref="D249:AH249" si="406">D265</f>
        <v>0</v>
      </c>
      <c r="E249" s="668">
        <f t="shared" si="406"/>
        <v>0</v>
      </c>
      <c r="F249" s="668">
        <f t="shared" si="406"/>
        <v>0</v>
      </c>
      <c r="G249" s="668">
        <f t="shared" si="406"/>
        <v>0</v>
      </c>
      <c r="H249" s="668">
        <f t="shared" si="406"/>
        <v>0</v>
      </c>
      <c r="I249" s="668">
        <f t="shared" si="406"/>
        <v>0</v>
      </c>
      <c r="J249" s="668">
        <f t="shared" si="406"/>
        <v>0</v>
      </c>
      <c r="K249" s="668">
        <f t="shared" si="406"/>
        <v>0</v>
      </c>
      <c r="L249" s="668">
        <f t="shared" si="406"/>
        <v>0</v>
      </c>
      <c r="M249" s="668">
        <f t="shared" si="406"/>
        <v>0</v>
      </c>
      <c r="N249" s="668">
        <f t="shared" si="406"/>
        <v>0</v>
      </c>
      <c r="O249" s="668">
        <f t="shared" si="406"/>
        <v>0</v>
      </c>
      <c r="P249" s="668">
        <f t="shared" si="406"/>
        <v>0</v>
      </c>
      <c r="Q249" s="668">
        <f t="shared" si="406"/>
        <v>0</v>
      </c>
      <c r="R249" s="668">
        <f t="shared" si="406"/>
        <v>0</v>
      </c>
      <c r="S249" s="668">
        <f t="shared" si="406"/>
        <v>0</v>
      </c>
      <c r="T249" s="668">
        <f t="shared" si="406"/>
        <v>0</v>
      </c>
      <c r="U249" s="668">
        <f t="shared" si="406"/>
        <v>0</v>
      </c>
      <c r="V249" s="668">
        <f t="shared" si="406"/>
        <v>0</v>
      </c>
      <c r="W249" s="668">
        <f t="shared" si="406"/>
        <v>0</v>
      </c>
      <c r="X249" s="668">
        <f t="shared" si="406"/>
        <v>0</v>
      </c>
      <c r="Y249" s="668">
        <f t="shared" si="406"/>
        <v>0</v>
      </c>
      <c r="Z249" s="668">
        <f t="shared" si="406"/>
        <v>0</v>
      </c>
      <c r="AA249" s="668">
        <f t="shared" si="406"/>
        <v>0</v>
      </c>
      <c r="AB249" s="668">
        <f t="shared" si="406"/>
        <v>0</v>
      </c>
      <c r="AC249" s="668">
        <f t="shared" si="406"/>
        <v>0</v>
      </c>
      <c r="AD249" s="668">
        <f t="shared" si="406"/>
        <v>0</v>
      </c>
      <c r="AE249" s="668">
        <f t="shared" si="406"/>
        <v>0</v>
      </c>
      <c r="AF249" s="668">
        <f t="shared" si="406"/>
        <v>0</v>
      </c>
      <c r="AG249" s="668">
        <f t="shared" si="406"/>
        <v>0</v>
      </c>
      <c r="AH249" s="668">
        <f t="shared" si="406"/>
        <v>0</v>
      </c>
      <c r="AI249" s="668">
        <f>AI265</f>
        <v>0</v>
      </c>
      <c r="AJ249" s="668">
        <f>AJ265</f>
        <v>0</v>
      </c>
      <c r="AM249" s="119"/>
      <c r="AO249" s="139"/>
      <c r="AP249" s="118"/>
      <c r="AQ249" s="139"/>
      <c r="AR249" s="118"/>
      <c r="AS249" s="139"/>
    </row>
    <row r="250" spans="1:253" s="142" customFormat="1" x14ac:dyDescent="0.2">
      <c r="A250" s="220" t="s">
        <v>168</v>
      </c>
      <c r="B250" s="646">
        <f>B266</f>
        <v>0</v>
      </c>
      <c r="C250" s="668">
        <f>C266</f>
        <v>0</v>
      </c>
      <c r="D250" s="668">
        <f t="shared" ref="D250:AH250" si="407">D266</f>
        <v>0</v>
      </c>
      <c r="E250" s="668">
        <f t="shared" si="407"/>
        <v>0</v>
      </c>
      <c r="F250" s="668">
        <f t="shared" si="407"/>
        <v>0</v>
      </c>
      <c r="G250" s="668">
        <f t="shared" si="407"/>
        <v>0</v>
      </c>
      <c r="H250" s="668">
        <f t="shared" si="407"/>
        <v>0</v>
      </c>
      <c r="I250" s="668">
        <f t="shared" si="407"/>
        <v>0</v>
      </c>
      <c r="J250" s="668">
        <f t="shared" si="407"/>
        <v>0</v>
      </c>
      <c r="K250" s="668">
        <f t="shared" si="407"/>
        <v>0</v>
      </c>
      <c r="L250" s="668">
        <f t="shared" si="407"/>
        <v>0</v>
      </c>
      <c r="M250" s="668">
        <f t="shared" si="407"/>
        <v>0</v>
      </c>
      <c r="N250" s="668">
        <f t="shared" si="407"/>
        <v>0</v>
      </c>
      <c r="O250" s="668">
        <f t="shared" si="407"/>
        <v>0</v>
      </c>
      <c r="P250" s="668">
        <f t="shared" si="407"/>
        <v>0</v>
      </c>
      <c r="Q250" s="668">
        <f t="shared" si="407"/>
        <v>0</v>
      </c>
      <c r="R250" s="668">
        <f t="shared" si="407"/>
        <v>0</v>
      </c>
      <c r="S250" s="668">
        <f t="shared" si="407"/>
        <v>0</v>
      </c>
      <c r="T250" s="668">
        <f t="shared" si="407"/>
        <v>0</v>
      </c>
      <c r="U250" s="668">
        <f t="shared" si="407"/>
        <v>0</v>
      </c>
      <c r="V250" s="668">
        <f t="shared" si="407"/>
        <v>0</v>
      </c>
      <c r="W250" s="668">
        <f t="shared" si="407"/>
        <v>0</v>
      </c>
      <c r="X250" s="668">
        <f t="shared" si="407"/>
        <v>0</v>
      </c>
      <c r="Y250" s="668">
        <f t="shared" si="407"/>
        <v>0</v>
      </c>
      <c r="Z250" s="668">
        <f t="shared" si="407"/>
        <v>0</v>
      </c>
      <c r="AA250" s="668">
        <f t="shared" si="407"/>
        <v>0</v>
      </c>
      <c r="AB250" s="668">
        <f t="shared" si="407"/>
        <v>0</v>
      </c>
      <c r="AC250" s="668">
        <f t="shared" si="407"/>
        <v>0</v>
      </c>
      <c r="AD250" s="668">
        <f t="shared" si="407"/>
        <v>0</v>
      </c>
      <c r="AE250" s="668">
        <f t="shared" si="407"/>
        <v>0</v>
      </c>
      <c r="AF250" s="668">
        <f t="shared" si="407"/>
        <v>0</v>
      </c>
      <c r="AG250" s="668">
        <f t="shared" si="407"/>
        <v>0</v>
      </c>
      <c r="AH250" s="668">
        <f t="shared" si="407"/>
        <v>0</v>
      </c>
      <c r="AI250" s="668">
        <f>AI266</f>
        <v>0</v>
      </c>
      <c r="AJ250" s="668">
        <f>AJ266</f>
        <v>0</v>
      </c>
      <c r="AM250" s="119"/>
      <c r="AO250" s="139"/>
      <c r="AP250" s="118"/>
      <c r="AQ250" s="139"/>
      <c r="AR250" s="118"/>
      <c r="AS250" s="139"/>
    </row>
    <row r="251" spans="1:253" s="142" customFormat="1" x14ac:dyDescent="0.2">
      <c r="A251" s="154" t="s">
        <v>169</v>
      </c>
      <c r="B251" s="667" t="e">
        <f>Aprekini!B166</f>
        <v>#DIV/0!</v>
      </c>
      <c r="C251" s="667" t="e">
        <f>Aprekini!C166</f>
        <v>#DIV/0!</v>
      </c>
      <c r="D251" s="667" t="e">
        <f>Aprekini!D166</f>
        <v>#DIV/0!</v>
      </c>
      <c r="E251" s="667" t="e">
        <f>Aprekini!E166</f>
        <v>#DIV/0!</v>
      </c>
      <c r="F251" s="667" t="e">
        <f>Aprekini!F166</f>
        <v>#DIV/0!</v>
      </c>
      <c r="G251" s="667" t="e">
        <f>Aprekini!G166</f>
        <v>#DIV/0!</v>
      </c>
      <c r="H251" s="667" t="e">
        <f>Aprekini!H166</f>
        <v>#DIV/0!</v>
      </c>
      <c r="I251" s="667" t="e">
        <f>Aprekini!I166</f>
        <v>#DIV/0!</v>
      </c>
      <c r="J251" s="667" t="e">
        <f>Aprekini!J166</f>
        <v>#DIV/0!</v>
      </c>
      <c r="K251" s="667" t="e">
        <f>Aprekini!K166</f>
        <v>#DIV/0!</v>
      </c>
      <c r="L251" s="667" t="e">
        <f>Aprekini!L166</f>
        <v>#DIV/0!</v>
      </c>
      <c r="M251" s="667" t="e">
        <f>Aprekini!M166</f>
        <v>#DIV/0!</v>
      </c>
      <c r="N251" s="667" t="e">
        <f>Aprekini!N166</f>
        <v>#DIV/0!</v>
      </c>
      <c r="O251" s="667" t="e">
        <f>Aprekini!O166</f>
        <v>#DIV/0!</v>
      </c>
      <c r="P251" s="667" t="e">
        <f>Aprekini!P166</f>
        <v>#DIV/0!</v>
      </c>
      <c r="Q251" s="667" t="e">
        <f>Aprekini!Q166</f>
        <v>#DIV/0!</v>
      </c>
      <c r="R251" s="667" t="e">
        <f>Aprekini!R166</f>
        <v>#DIV/0!</v>
      </c>
      <c r="S251" s="667" t="e">
        <f>Aprekini!S166</f>
        <v>#DIV/0!</v>
      </c>
      <c r="T251" s="667" t="e">
        <f>Aprekini!T166</f>
        <v>#DIV/0!</v>
      </c>
      <c r="U251" s="667" t="e">
        <f>Aprekini!U166</f>
        <v>#DIV/0!</v>
      </c>
      <c r="V251" s="667" t="e">
        <f>Aprekini!V166</f>
        <v>#DIV/0!</v>
      </c>
      <c r="W251" s="667" t="e">
        <f>Aprekini!W166</f>
        <v>#DIV/0!</v>
      </c>
      <c r="X251" s="667" t="e">
        <f>Aprekini!X166</f>
        <v>#DIV/0!</v>
      </c>
      <c r="Y251" s="667" t="e">
        <f>Aprekini!Y166</f>
        <v>#DIV/0!</v>
      </c>
      <c r="Z251" s="667" t="e">
        <f>Aprekini!Z166</f>
        <v>#DIV/0!</v>
      </c>
      <c r="AA251" s="667" t="e">
        <f>Aprekini!AA166</f>
        <v>#DIV/0!</v>
      </c>
      <c r="AB251" s="667" t="e">
        <f>Aprekini!AB166</f>
        <v>#DIV/0!</v>
      </c>
      <c r="AC251" s="667" t="e">
        <f>Aprekini!AC166</f>
        <v>#DIV/0!</v>
      </c>
      <c r="AD251" s="667" t="e">
        <f>Aprekini!AD166</f>
        <v>#DIV/0!</v>
      </c>
      <c r="AE251" s="667" t="e">
        <f>Aprekini!AE166</f>
        <v>#DIV/0!</v>
      </c>
      <c r="AF251" s="667" t="e">
        <f>Aprekini!AF166</f>
        <v>#DIV/0!</v>
      </c>
      <c r="AG251" s="667" t="e">
        <f>Aprekini!AG166</f>
        <v>#DIV/0!</v>
      </c>
      <c r="AH251" s="667" t="e">
        <f>Aprekini!AH166</f>
        <v>#DIV/0!</v>
      </c>
      <c r="AI251" s="667" t="e">
        <f>Aprekini!AI166</f>
        <v>#DIV/0!</v>
      </c>
      <c r="AJ251" s="667" t="e">
        <f>Aprekini!AJ166</f>
        <v>#DIV/0!</v>
      </c>
      <c r="AM251" s="119"/>
      <c r="AO251" s="139"/>
      <c r="AP251" s="118"/>
      <c r="AQ251" s="139"/>
      <c r="AR251" s="118"/>
      <c r="AS251" s="139"/>
    </row>
    <row r="252" spans="1:253" s="142" customFormat="1" x14ac:dyDescent="0.2">
      <c r="A252" s="186" t="s">
        <v>170</v>
      </c>
      <c r="B252" s="648" t="e">
        <f t="shared" ref="B252:AG252" si="408">SUM(B248:B251)</f>
        <v>#DIV/0!</v>
      </c>
      <c r="C252" s="648" t="e">
        <f t="shared" si="408"/>
        <v>#DIV/0!</v>
      </c>
      <c r="D252" s="648" t="e">
        <f t="shared" si="408"/>
        <v>#DIV/0!</v>
      </c>
      <c r="E252" s="648" t="e">
        <f t="shared" si="408"/>
        <v>#DIV/0!</v>
      </c>
      <c r="F252" s="648" t="e">
        <f t="shared" si="408"/>
        <v>#DIV/0!</v>
      </c>
      <c r="G252" s="648" t="e">
        <f t="shared" si="408"/>
        <v>#DIV/0!</v>
      </c>
      <c r="H252" s="648" t="e">
        <f t="shared" si="408"/>
        <v>#DIV/0!</v>
      </c>
      <c r="I252" s="648" t="e">
        <f t="shared" si="408"/>
        <v>#DIV/0!</v>
      </c>
      <c r="J252" s="648" t="e">
        <f t="shared" si="408"/>
        <v>#DIV/0!</v>
      </c>
      <c r="K252" s="648" t="e">
        <f t="shared" si="408"/>
        <v>#DIV/0!</v>
      </c>
      <c r="L252" s="648" t="e">
        <f t="shared" si="408"/>
        <v>#DIV/0!</v>
      </c>
      <c r="M252" s="648" t="e">
        <f t="shared" si="408"/>
        <v>#DIV/0!</v>
      </c>
      <c r="N252" s="648" t="e">
        <f t="shared" si="408"/>
        <v>#DIV/0!</v>
      </c>
      <c r="O252" s="648" t="e">
        <f t="shared" si="408"/>
        <v>#DIV/0!</v>
      </c>
      <c r="P252" s="648" t="e">
        <f t="shared" si="408"/>
        <v>#DIV/0!</v>
      </c>
      <c r="Q252" s="648" t="e">
        <f t="shared" si="408"/>
        <v>#DIV/0!</v>
      </c>
      <c r="R252" s="648" t="e">
        <f t="shared" si="408"/>
        <v>#DIV/0!</v>
      </c>
      <c r="S252" s="648" t="e">
        <f t="shared" si="408"/>
        <v>#DIV/0!</v>
      </c>
      <c r="T252" s="648" t="e">
        <f t="shared" si="408"/>
        <v>#DIV/0!</v>
      </c>
      <c r="U252" s="648" t="e">
        <f t="shared" si="408"/>
        <v>#DIV/0!</v>
      </c>
      <c r="V252" s="648" t="e">
        <f t="shared" si="408"/>
        <v>#DIV/0!</v>
      </c>
      <c r="W252" s="648" t="e">
        <f t="shared" si="408"/>
        <v>#DIV/0!</v>
      </c>
      <c r="X252" s="648" t="e">
        <f t="shared" si="408"/>
        <v>#DIV/0!</v>
      </c>
      <c r="Y252" s="648" t="e">
        <f t="shared" si="408"/>
        <v>#DIV/0!</v>
      </c>
      <c r="Z252" s="648" t="e">
        <f t="shared" si="408"/>
        <v>#DIV/0!</v>
      </c>
      <c r="AA252" s="648" t="e">
        <f t="shared" si="408"/>
        <v>#DIV/0!</v>
      </c>
      <c r="AB252" s="648" t="e">
        <f t="shared" si="408"/>
        <v>#DIV/0!</v>
      </c>
      <c r="AC252" s="648" t="e">
        <f t="shared" si="408"/>
        <v>#DIV/0!</v>
      </c>
      <c r="AD252" s="648" t="e">
        <f t="shared" si="408"/>
        <v>#DIV/0!</v>
      </c>
      <c r="AE252" s="648" t="e">
        <f t="shared" si="408"/>
        <v>#DIV/0!</v>
      </c>
      <c r="AF252" s="648" t="e">
        <f t="shared" si="408"/>
        <v>#DIV/0!</v>
      </c>
      <c r="AG252" s="648" t="e">
        <f t="shared" si="408"/>
        <v>#DIV/0!</v>
      </c>
      <c r="AH252" s="648" t="e">
        <f>SUM(AH248:AH251)</f>
        <v>#DIV/0!</v>
      </c>
      <c r="AI252" s="648" t="e">
        <f>SUM(AI248:AI251)</f>
        <v>#DIV/0!</v>
      </c>
      <c r="AJ252" s="648" t="e">
        <f>SUM(AJ248:AJ251)</f>
        <v>#DIV/0!</v>
      </c>
      <c r="AM252" s="119"/>
      <c r="AO252" s="139"/>
      <c r="AP252" s="118"/>
      <c r="AQ252" s="139"/>
      <c r="AR252" s="118"/>
      <c r="AS252" s="139"/>
    </row>
    <row r="253" spans="1:253" s="142" customFormat="1" x14ac:dyDescent="0.2">
      <c r="A253" s="201" t="s">
        <v>148</v>
      </c>
      <c r="B253" s="670" t="e">
        <f t="shared" ref="B253:AG253" si="409">B247-B252</f>
        <v>#DIV/0!</v>
      </c>
      <c r="C253" s="670" t="e">
        <f t="shared" si="409"/>
        <v>#DIV/0!</v>
      </c>
      <c r="D253" s="670" t="e">
        <f t="shared" si="409"/>
        <v>#DIV/0!</v>
      </c>
      <c r="E253" s="670" t="e">
        <f t="shared" si="409"/>
        <v>#DIV/0!</v>
      </c>
      <c r="F253" s="670" t="e">
        <f t="shared" si="409"/>
        <v>#DIV/0!</v>
      </c>
      <c r="G253" s="670" t="e">
        <f t="shared" si="409"/>
        <v>#DIV/0!</v>
      </c>
      <c r="H253" s="670" t="e">
        <f t="shared" si="409"/>
        <v>#DIV/0!</v>
      </c>
      <c r="I253" s="670" t="e">
        <f t="shared" si="409"/>
        <v>#DIV/0!</v>
      </c>
      <c r="J253" s="670" t="e">
        <f t="shared" si="409"/>
        <v>#DIV/0!</v>
      </c>
      <c r="K253" s="670" t="e">
        <f t="shared" si="409"/>
        <v>#DIV/0!</v>
      </c>
      <c r="L253" s="670" t="e">
        <f t="shared" si="409"/>
        <v>#DIV/0!</v>
      </c>
      <c r="M253" s="670" t="e">
        <f t="shared" si="409"/>
        <v>#DIV/0!</v>
      </c>
      <c r="N253" s="670" t="e">
        <f t="shared" si="409"/>
        <v>#DIV/0!</v>
      </c>
      <c r="O253" s="670" t="e">
        <f t="shared" si="409"/>
        <v>#DIV/0!</v>
      </c>
      <c r="P253" s="670" t="e">
        <f t="shared" si="409"/>
        <v>#DIV/0!</v>
      </c>
      <c r="Q253" s="670" t="e">
        <f t="shared" si="409"/>
        <v>#DIV/0!</v>
      </c>
      <c r="R253" s="670" t="e">
        <f t="shared" si="409"/>
        <v>#DIV/0!</v>
      </c>
      <c r="S253" s="670" t="e">
        <f t="shared" si="409"/>
        <v>#DIV/0!</v>
      </c>
      <c r="T253" s="670" t="e">
        <f t="shared" si="409"/>
        <v>#DIV/0!</v>
      </c>
      <c r="U253" s="670" t="e">
        <f t="shared" si="409"/>
        <v>#DIV/0!</v>
      </c>
      <c r="V253" s="670" t="e">
        <f t="shared" si="409"/>
        <v>#DIV/0!</v>
      </c>
      <c r="W253" s="670" t="e">
        <f t="shared" si="409"/>
        <v>#DIV/0!</v>
      </c>
      <c r="X253" s="670" t="e">
        <f t="shared" si="409"/>
        <v>#DIV/0!</v>
      </c>
      <c r="Y253" s="670" t="e">
        <f t="shared" si="409"/>
        <v>#DIV/0!</v>
      </c>
      <c r="Z253" s="670" t="e">
        <f t="shared" si="409"/>
        <v>#DIV/0!</v>
      </c>
      <c r="AA253" s="670" t="e">
        <f t="shared" si="409"/>
        <v>#DIV/0!</v>
      </c>
      <c r="AB253" s="670" t="e">
        <f t="shared" si="409"/>
        <v>#DIV/0!</v>
      </c>
      <c r="AC253" s="670" t="e">
        <f t="shared" si="409"/>
        <v>#DIV/0!</v>
      </c>
      <c r="AD253" s="670" t="e">
        <f t="shared" si="409"/>
        <v>#DIV/0!</v>
      </c>
      <c r="AE253" s="670" t="e">
        <f t="shared" si="409"/>
        <v>#DIV/0!</v>
      </c>
      <c r="AF253" s="670" t="e">
        <f t="shared" si="409"/>
        <v>#DIV/0!</v>
      </c>
      <c r="AG253" s="670" t="e">
        <f t="shared" si="409"/>
        <v>#DIV/0!</v>
      </c>
      <c r="AH253" s="670" t="e">
        <f>AH247-AH252</f>
        <v>#DIV/0!</v>
      </c>
      <c r="AI253" s="670" t="e">
        <f>AI247-AI252</f>
        <v>#DIV/0!</v>
      </c>
      <c r="AJ253" s="670" t="e">
        <f>AJ247-AJ252</f>
        <v>#DIV/0!</v>
      </c>
      <c r="AM253" s="119"/>
      <c r="AO253" s="139"/>
      <c r="AP253" s="118"/>
      <c r="AQ253" s="139"/>
      <c r="AR253" s="118"/>
      <c r="AS253" s="139"/>
    </row>
    <row r="254" spans="1:253" s="142" customFormat="1" ht="25.5" x14ac:dyDescent="0.2">
      <c r="A254" s="75" t="s">
        <v>171</v>
      </c>
      <c r="B254" s="202"/>
      <c r="C254" s="202"/>
      <c r="D254" s="202"/>
      <c r="E254" s="202"/>
      <c r="F254" s="202"/>
      <c r="G254" s="202"/>
      <c r="H254" s="31"/>
      <c r="I254" s="202"/>
      <c r="J254" s="202"/>
      <c r="K254" s="202"/>
      <c r="L254" s="202"/>
      <c r="M254" s="221" t="str">
        <f>IFERROR(IRR(D253:AG253,0),"Nevar aprēķināt")</f>
        <v>Nevar aprēķināt</v>
      </c>
      <c r="N254" s="202"/>
      <c r="O254" s="202"/>
      <c r="P254" s="31"/>
      <c r="Q254" s="204"/>
      <c r="R254" s="202"/>
      <c r="S254" s="202"/>
      <c r="T254" s="202"/>
      <c r="U254" s="202"/>
      <c r="V254" s="202"/>
      <c r="W254" s="202"/>
      <c r="X254" s="202"/>
      <c r="Y254" s="202"/>
      <c r="Z254" s="202"/>
      <c r="AA254" s="202"/>
      <c r="AB254" s="202"/>
      <c r="AC254" s="202"/>
      <c r="AD254" s="202"/>
      <c r="AE254" s="202"/>
      <c r="AF254" s="202"/>
      <c r="AG254" s="202"/>
      <c r="AH254" s="202"/>
      <c r="AI254" s="202"/>
      <c r="AJ254" s="202"/>
      <c r="AM254" s="119"/>
      <c r="AO254" s="139"/>
      <c r="AP254" s="118"/>
      <c r="AQ254" s="139"/>
      <c r="AR254" s="118"/>
      <c r="AS254" s="139"/>
    </row>
    <row r="255" spans="1:253" s="142" customFormat="1" x14ac:dyDescent="0.2">
      <c r="A255" s="75" t="s">
        <v>172</v>
      </c>
      <c r="B255" s="31"/>
      <c r="C255" s="31"/>
      <c r="D255" s="31"/>
      <c r="E255" s="31"/>
      <c r="F255" s="31"/>
      <c r="G255" s="31"/>
      <c r="H255" s="31"/>
      <c r="I255" s="31"/>
      <c r="J255" s="31"/>
      <c r="K255" s="31"/>
      <c r="L255" s="31"/>
      <c r="M255" s="672" t="e">
        <f>NPV('Kopējie pieņēmumi'!B16,D253:AG253)</f>
        <v>#DIV/0!</v>
      </c>
      <c r="N255" s="31"/>
      <c r="O255" s="31"/>
      <c r="P255" s="31"/>
      <c r="Q255" s="206"/>
      <c r="R255" s="31"/>
      <c r="S255" s="31"/>
      <c r="T255" s="31"/>
      <c r="U255" s="31"/>
      <c r="V255" s="31"/>
      <c r="W255" s="31"/>
      <c r="X255" s="31"/>
      <c r="Y255" s="31"/>
      <c r="Z255" s="31"/>
      <c r="AA255" s="31"/>
      <c r="AB255" s="31"/>
      <c r="AC255" s="31"/>
      <c r="AD255" s="31"/>
      <c r="AE255" s="31"/>
      <c r="AF255" s="31"/>
      <c r="AG255" s="31"/>
      <c r="AH255" s="31"/>
      <c r="AI255" s="31"/>
      <c r="AJ255" s="31"/>
      <c r="AM255" s="119"/>
      <c r="AO255" s="139"/>
      <c r="AP255" s="118"/>
      <c r="AQ255" s="139"/>
      <c r="AR255" s="118"/>
      <c r="AS255" s="139"/>
    </row>
    <row r="256" spans="1:253" s="142" customFormat="1" x14ac:dyDescent="0.2">
      <c r="AM256" s="119"/>
      <c r="AO256" s="139"/>
      <c r="AP256" s="118"/>
      <c r="AQ256" s="139"/>
      <c r="AR256" s="118"/>
      <c r="AS256" s="139"/>
    </row>
    <row r="257" spans="1:253" s="142" customFormat="1" x14ac:dyDescent="0.2">
      <c r="AM257" s="119"/>
      <c r="AO257" s="139"/>
      <c r="AP257" s="118"/>
      <c r="AQ257" s="139"/>
      <c r="AR257" s="118"/>
      <c r="AS257" s="139"/>
    </row>
    <row r="258" spans="1:253" s="142" customFormat="1" ht="32.85" customHeight="1" x14ac:dyDescent="0.25">
      <c r="A258" s="222" t="s">
        <v>292</v>
      </c>
      <c r="B258" s="223"/>
      <c r="C258" s="223"/>
      <c r="D258" s="223"/>
      <c r="E258" s="223"/>
      <c r="F258" s="223"/>
      <c r="G258" s="223"/>
      <c r="H258" s="223"/>
      <c r="I258" s="223"/>
      <c r="J258" s="223"/>
      <c r="K258" s="223"/>
      <c r="L258" s="223"/>
      <c r="M258" s="223"/>
      <c r="N258" s="223"/>
      <c r="O258" s="223"/>
      <c r="P258" s="223"/>
      <c r="Q258" s="223"/>
      <c r="R258" s="223"/>
      <c r="S258" s="223"/>
      <c r="T258" s="223"/>
      <c r="U258" s="223"/>
      <c r="V258" s="178"/>
      <c r="W258" s="178"/>
      <c r="X258" s="178"/>
      <c r="Y258" s="178"/>
      <c r="Z258" s="178"/>
      <c r="AA258" s="178"/>
      <c r="AB258" s="178"/>
      <c r="AC258" s="178"/>
      <c r="AD258" s="178"/>
      <c r="AE258" s="178"/>
      <c r="AF258" s="178"/>
      <c r="AG258" s="178"/>
      <c r="AH258" s="178"/>
      <c r="AI258" s="178"/>
      <c r="AJ258" s="178"/>
      <c r="AK258" s="162"/>
      <c r="AL258" s="162"/>
      <c r="AM258" s="119"/>
      <c r="AN258" s="162"/>
      <c r="AO258" s="139"/>
      <c r="AP258" s="118"/>
      <c r="AQ258" s="139"/>
      <c r="AR258" s="118"/>
      <c r="AS258" s="139"/>
      <c r="AT258" s="162"/>
      <c r="AU258" s="162"/>
      <c r="AV258" s="162"/>
      <c r="AW258" s="162"/>
      <c r="AX258" s="162"/>
      <c r="AY258" s="162"/>
      <c r="AZ258" s="162"/>
      <c r="BA258" s="162"/>
      <c r="BB258" s="162"/>
      <c r="BC258" s="162"/>
      <c r="BD258" s="162"/>
      <c r="BE258" s="162"/>
      <c r="BF258" s="162"/>
      <c r="BG258" s="162"/>
      <c r="BH258" s="162"/>
      <c r="BI258" s="162"/>
      <c r="BJ258" s="162"/>
      <c r="BK258" s="162"/>
      <c r="BL258" s="162"/>
      <c r="BM258" s="162"/>
      <c r="BN258" s="162"/>
      <c r="BO258" s="162"/>
      <c r="BP258" s="162"/>
      <c r="BQ258" s="162"/>
      <c r="BR258" s="162"/>
      <c r="BS258" s="162"/>
      <c r="BT258" s="162"/>
      <c r="BU258" s="162"/>
      <c r="BV258" s="162"/>
      <c r="BW258" s="162"/>
      <c r="BX258" s="162"/>
      <c r="BY258" s="162"/>
      <c r="BZ258" s="162"/>
      <c r="CA258" s="162"/>
      <c r="CB258" s="162"/>
      <c r="CC258" s="162"/>
      <c r="CD258" s="162"/>
      <c r="CE258" s="162"/>
      <c r="CF258" s="162"/>
      <c r="CG258" s="162"/>
      <c r="CH258" s="162"/>
      <c r="CI258" s="162"/>
      <c r="CJ258" s="162"/>
      <c r="CK258" s="162"/>
      <c r="CL258" s="162"/>
      <c r="CM258" s="162"/>
      <c r="CN258" s="162"/>
      <c r="CO258" s="162"/>
      <c r="CP258" s="162"/>
      <c r="CQ258" s="162"/>
      <c r="CR258" s="162"/>
      <c r="CS258" s="162"/>
      <c r="CT258" s="162"/>
      <c r="CU258" s="162"/>
      <c r="CV258" s="162"/>
      <c r="CW258" s="162"/>
      <c r="CX258" s="162"/>
      <c r="CY258" s="162"/>
      <c r="CZ258" s="162"/>
      <c r="DA258" s="162"/>
      <c r="DB258" s="162"/>
      <c r="DC258" s="162"/>
      <c r="DD258" s="162"/>
      <c r="DE258" s="162"/>
      <c r="DF258" s="162"/>
      <c r="DG258" s="162"/>
      <c r="DH258" s="162"/>
      <c r="DI258" s="162"/>
      <c r="DJ258" s="162"/>
      <c r="DK258" s="162"/>
      <c r="DL258" s="162"/>
      <c r="DM258" s="162"/>
      <c r="DN258" s="162"/>
      <c r="DO258" s="162"/>
      <c r="DP258" s="162"/>
      <c r="DQ258" s="162"/>
      <c r="DR258" s="162"/>
      <c r="DS258" s="162"/>
      <c r="DT258" s="162"/>
      <c r="DU258" s="162"/>
      <c r="DV258" s="162"/>
      <c r="DW258" s="162"/>
      <c r="DX258" s="162"/>
      <c r="DY258" s="162"/>
      <c r="DZ258" s="162"/>
      <c r="EA258" s="162"/>
      <c r="EB258" s="162"/>
      <c r="EC258" s="162"/>
      <c r="ED258" s="162"/>
      <c r="EE258" s="162"/>
      <c r="EF258" s="162"/>
      <c r="EG258" s="162"/>
      <c r="EH258" s="162"/>
      <c r="EI258" s="162"/>
      <c r="EJ258" s="162"/>
      <c r="EK258" s="162"/>
      <c r="EL258" s="162"/>
      <c r="EM258" s="162"/>
      <c r="EN258" s="162"/>
      <c r="EO258" s="162"/>
      <c r="EP258" s="162"/>
      <c r="EQ258" s="162"/>
      <c r="ER258" s="162"/>
      <c r="ES258" s="162"/>
      <c r="ET258" s="162"/>
      <c r="EU258" s="162"/>
      <c r="EV258" s="162"/>
      <c r="EW258" s="162"/>
      <c r="EX258" s="162"/>
      <c r="EY258" s="162"/>
      <c r="EZ258" s="162"/>
      <c r="FA258" s="162"/>
      <c r="FB258" s="162"/>
      <c r="FC258" s="162"/>
      <c r="FD258" s="162"/>
      <c r="FE258" s="162"/>
      <c r="FF258" s="162"/>
      <c r="FG258" s="162"/>
      <c r="FH258" s="162"/>
      <c r="FI258" s="162"/>
      <c r="FJ258" s="162"/>
      <c r="FK258" s="162"/>
      <c r="FL258" s="162"/>
      <c r="FM258" s="162"/>
      <c r="FN258" s="162"/>
      <c r="FO258" s="162"/>
      <c r="FP258" s="162"/>
      <c r="FQ258" s="162"/>
      <c r="FR258" s="162"/>
      <c r="FS258" s="162"/>
      <c r="FT258" s="162"/>
      <c r="FU258" s="162"/>
      <c r="FV258" s="162"/>
      <c r="FW258" s="162"/>
      <c r="FX258" s="162"/>
      <c r="FY258" s="162"/>
      <c r="FZ258" s="162"/>
      <c r="GA258" s="162"/>
      <c r="GB258" s="162"/>
      <c r="GC258" s="162"/>
      <c r="GD258" s="162"/>
      <c r="GE258" s="162"/>
      <c r="GF258" s="162"/>
      <c r="GG258" s="162"/>
      <c r="GH258" s="162"/>
      <c r="GI258" s="162"/>
      <c r="GJ258" s="162"/>
      <c r="GK258" s="162"/>
      <c r="GL258" s="162"/>
      <c r="GM258" s="162"/>
      <c r="GN258" s="162"/>
      <c r="GO258" s="162"/>
      <c r="GP258" s="162"/>
      <c r="GQ258" s="162"/>
      <c r="GR258" s="162"/>
      <c r="GS258" s="162"/>
      <c r="GT258" s="162"/>
      <c r="GU258" s="162"/>
      <c r="GV258" s="162"/>
      <c r="GW258" s="162"/>
      <c r="GX258" s="162"/>
      <c r="GY258" s="162"/>
      <c r="GZ258" s="162"/>
      <c r="HA258" s="162"/>
      <c r="HB258" s="162"/>
      <c r="HC258" s="162"/>
      <c r="HD258" s="162"/>
      <c r="HE258" s="162"/>
      <c r="HF258" s="162"/>
      <c r="HG258" s="162"/>
      <c r="HH258" s="162"/>
      <c r="HI258" s="162"/>
      <c r="HJ258" s="162"/>
      <c r="HK258" s="162"/>
      <c r="HL258" s="162"/>
      <c r="HM258" s="162"/>
      <c r="HN258" s="162"/>
      <c r="HO258" s="162"/>
      <c r="HP258" s="162"/>
      <c r="HQ258" s="162"/>
      <c r="HR258" s="162"/>
      <c r="HS258" s="162"/>
      <c r="HT258" s="162"/>
      <c r="HU258" s="162"/>
      <c r="HV258" s="162"/>
      <c r="HW258" s="162"/>
      <c r="HX258" s="162"/>
      <c r="HY258" s="162"/>
      <c r="HZ258" s="162"/>
      <c r="IA258" s="162"/>
      <c r="IB258" s="162"/>
      <c r="IC258" s="162"/>
      <c r="ID258" s="162"/>
      <c r="IE258" s="162"/>
      <c r="IF258" s="162"/>
      <c r="IG258" s="162"/>
      <c r="IH258" s="162"/>
      <c r="II258" s="162"/>
      <c r="IJ258" s="162"/>
      <c r="IK258" s="162"/>
      <c r="IL258" s="162"/>
      <c r="IM258" s="162"/>
      <c r="IN258" s="162"/>
      <c r="IO258" s="162"/>
      <c r="IP258" s="162"/>
      <c r="IQ258" s="162"/>
      <c r="IR258" s="162"/>
      <c r="IS258" s="162"/>
    </row>
    <row r="259" spans="1:253" s="142" customFormat="1" x14ac:dyDescent="0.2">
      <c r="A259" s="224"/>
      <c r="B259" s="122"/>
      <c r="C259" s="122"/>
      <c r="D259" s="122"/>
      <c r="E259" s="122"/>
      <c r="F259" s="180"/>
      <c r="G259" s="122"/>
      <c r="H259" s="122"/>
      <c r="I259" s="122"/>
      <c r="J259" s="180" t="s">
        <v>16</v>
      </c>
      <c r="K259" s="122"/>
      <c r="L259" s="180"/>
      <c r="M259" s="122"/>
      <c r="N259" s="122"/>
      <c r="O259" s="122"/>
      <c r="P259" s="225"/>
      <c r="Q259" s="225"/>
      <c r="R259" s="225"/>
      <c r="S259" s="225"/>
      <c r="T259" s="225"/>
      <c r="U259" s="225"/>
      <c r="V259" s="225"/>
      <c r="W259" s="225"/>
      <c r="X259" s="225"/>
      <c r="Y259" s="225"/>
      <c r="Z259" s="225"/>
      <c r="AA259" s="225"/>
      <c r="AB259" s="225"/>
      <c r="AC259" s="225"/>
      <c r="AD259" s="225"/>
      <c r="AE259" s="225"/>
      <c r="AF259" s="225"/>
      <c r="AG259" s="225"/>
      <c r="AH259" s="225"/>
      <c r="AI259" s="225"/>
      <c r="AJ259" s="225"/>
      <c r="AK259" s="162"/>
      <c r="AL259" s="162"/>
      <c r="AM259" s="119"/>
      <c r="AN259" s="162"/>
      <c r="AO259" s="139"/>
      <c r="AP259" s="118"/>
      <c r="AQ259" s="139"/>
      <c r="AR259" s="118"/>
      <c r="AS259" s="139"/>
      <c r="AT259" s="162"/>
      <c r="AU259" s="162"/>
      <c r="AV259" s="162"/>
      <c r="AW259" s="162"/>
      <c r="AX259" s="162"/>
      <c r="AY259" s="162"/>
      <c r="AZ259" s="162"/>
      <c r="BA259" s="162"/>
      <c r="BB259" s="162"/>
      <c r="BC259" s="162"/>
      <c r="BD259" s="162"/>
      <c r="BE259" s="162"/>
      <c r="BF259" s="162"/>
      <c r="BG259" s="162"/>
      <c r="BH259" s="162"/>
      <c r="BI259" s="162"/>
      <c r="BJ259" s="162"/>
      <c r="BK259" s="162"/>
      <c r="BL259" s="162"/>
      <c r="BM259" s="162"/>
      <c r="BN259" s="162"/>
      <c r="BO259" s="162"/>
      <c r="BP259" s="162"/>
      <c r="BQ259" s="162"/>
      <c r="BR259" s="162"/>
      <c r="BS259" s="162"/>
      <c r="BT259" s="162"/>
      <c r="BU259" s="162"/>
      <c r="BV259" s="162"/>
      <c r="BW259" s="162"/>
      <c r="BX259" s="162"/>
      <c r="BY259" s="162"/>
      <c r="BZ259" s="162"/>
      <c r="CA259" s="162"/>
      <c r="CB259" s="162"/>
      <c r="CC259" s="162"/>
      <c r="CD259" s="162"/>
      <c r="CE259" s="162"/>
      <c r="CF259" s="162"/>
      <c r="CG259" s="162"/>
      <c r="CH259" s="162"/>
      <c r="CI259" s="162"/>
      <c r="CJ259" s="162"/>
      <c r="CK259" s="162"/>
      <c r="CL259" s="162"/>
      <c r="CM259" s="162"/>
      <c r="CN259" s="162"/>
      <c r="CO259" s="162"/>
      <c r="CP259" s="162"/>
      <c r="CQ259" s="162"/>
      <c r="CR259" s="162"/>
      <c r="CS259" s="162"/>
      <c r="CT259" s="162"/>
      <c r="CU259" s="162"/>
      <c r="CV259" s="162"/>
      <c r="CW259" s="162"/>
      <c r="CX259" s="162"/>
      <c r="CY259" s="162"/>
      <c r="CZ259" s="162"/>
      <c r="DA259" s="162"/>
      <c r="DB259" s="162"/>
      <c r="DC259" s="162"/>
      <c r="DD259" s="162"/>
      <c r="DE259" s="162"/>
      <c r="DF259" s="162"/>
      <c r="DG259" s="162"/>
      <c r="DH259" s="162"/>
      <c r="DI259" s="162"/>
      <c r="DJ259" s="162"/>
      <c r="DK259" s="162"/>
      <c r="DL259" s="162"/>
      <c r="DM259" s="162"/>
      <c r="DN259" s="162"/>
      <c r="DO259" s="162"/>
      <c r="DP259" s="162"/>
      <c r="DQ259" s="162"/>
      <c r="DR259" s="162"/>
      <c r="DS259" s="162"/>
      <c r="DT259" s="162"/>
      <c r="DU259" s="162"/>
      <c r="DV259" s="162"/>
      <c r="DW259" s="162"/>
      <c r="DX259" s="162"/>
      <c r="DY259" s="162"/>
      <c r="DZ259" s="162"/>
      <c r="EA259" s="162"/>
      <c r="EB259" s="162"/>
      <c r="EC259" s="162"/>
      <c r="ED259" s="162"/>
      <c r="EE259" s="162"/>
      <c r="EF259" s="162"/>
      <c r="EG259" s="162"/>
      <c r="EH259" s="162"/>
      <c r="EI259" s="162"/>
      <c r="EJ259" s="162"/>
      <c r="EK259" s="162"/>
      <c r="EL259" s="162"/>
      <c r="EM259" s="162"/>
      <c r="EN259" s="162"/>
      <c r="EO259" s="162"/>
      <c r="EP259" s="162"/>
      <c r="EQ259" s="162"/>
      <c r="ER259" s="162"/>
      <c r="ES259" s="162"/>
      <c r="ET259" s="162"/>
      <c r="EU259" s="162"/>
      <c r="EV259" s="162"/>
      <c r="EW259" s="162"/>
      <c r="EX259" s="162"/>
      <c r="EY259" s="162"/>
      <c r="EZ259" s="162"/>
      <c r="FA259" s="162"/>
      <c r="FB259" s="162"/>
      <c r="FC259" s="162"/>
      <c r="FD259" s="162"/>
      <c r="FE259" s="162"/>
      <c r="FF259" s="162"/>
      <c r="FG259" s="162"/>
      <c r="FH259" s="162"/>
      <c r="FI259" s="162"/>
      <c r="FJ259" s="162"/>
      <c r="FK259" s="162"/>
      <c r="FL259" s="162"/>
      <c r="FM259" s="162"/>
      <c r="FN259" s="162"/>
      <c r="FO259" s="162"/>
      <c r="FP259" s="162"/>
      <c r="FQ259" s="162"/>
      <c r="FR259" s="162"/>
      <c r="FS259" s="162"/>
      <c r="FT259" s="162"/>
      <c r="FU259" s="162"/>
      <c r="FV259" s="162"/>
      <c r="FW259" s="162"/>
      <c r="FX259" s="162"/>
      <c r="FY259" s="162"/>
      <c r="FZ259" s="162"/>
      <c r="GA259" s="162"/>
      <c r="GB259" s="162"/>
      <c r="GC259" s="162"/>
      <c r="GD259" s="162"/>
      <c r="GE259" s="162"/>
      <c r="GF259" s="162"/>
      <c r="GG259" s="162"/>
      <c r="GH259" s="162"/>
      <c r="GI259" s="162"/>
      <c r="GJ259" s="162"/>
      <c r="GK259" s="162"/>
      <c r="GL259" s="162"/>
      <c r="GM259" s="162"/>
      <c r="GN259" s="162"/>
      <c r="GO259" s="162"/>
      <c r="GP259" s="162"/>
      <c r="GQ259" s="162"/>
      <c r="GR259" s="162"/>
      <c r="GS259" s="162"/>
      <c r="GT259" s="162"/>
      <c r="GU259" s="162"/>
      <c r="GV259" s="162"/>
      <c r="GW259" s="162"/>
      <c r="GX259" s="162"/>
      <c r="GY259" s="162"/>
      <c r="GZ259" s="162"/>
      <c r="HA259" s="162"/>
      <c r="HB259" s="162"/>
      <c r="HC259" s="162"/>
      <c r="HD259" s="162"/>
      <c r="HE259" s="162"/>
      <c r="HF259" s="162"/>
      <c r="HG259" s="162"/>
      <c r="HH259" s="162"/>
      <c r="HI259" s="162"/>
      <c r="HJ259" s="162"/>
      <c r="HK259" s="162"/>
      <c r="HL259" s="162"/>
      <c r="HM259" s="162"/>
      <c r="HN259" s="162"/>
      <c r="HO259" s="162"/>
      <c r="HP259" s="162"/>
      <c r="HQ259" s="162"/>
      <c r="HR259" s="162"/>
      <c r="HS259" s="162"/>
      <c r="HT259" s="162"/>
      <c r="HU259" s="162"/>
      <c r="HV259" s="162"/>
      <c r="HW259" s="162"/>
      <c r="HX259" s="162"/>
      <c r="HY259" s="162"/>
      <c r="HZ259" s="162"/>
      <c r="IA259" s="162"/>
      <c r="IB259" s="162"/>
      <c r="IC259" s="162"/>
      <c r="ID259" s="162"/>
      <c r="IE259" s="162"/>
      <c r="IF259" s="162"/>
      <c r="IG259" s="162"/>
      <c r="IH259" s="162"/>
      <c r="II259" s="162"/>
      <c r="IJ259" s="162"/>
      <c r="IK259" s="162"/>
      <c r="IL259" s="162"/>
      <c r="IM259" s="162"/>
      <c r="IN259" s="162"/>
      <c r="IO259" s="162"/>
      <c r="IP259" s="162"/>
      <c r="IQ259" s="162"/>
      <c r="IR259" s="162"/>
      <c r="IS259" s="162"/>
    </row>
    <row r="260" spans="1:253" s="142" customFormat="1" x14ac:dyDescent="0.2">
      <c r="A260" s="226"/>
      <c r="B260" s="130">
        <f>Aprekini!B5</f>
        <v>2016</v>
      </c>
      <c r="C260" s="130">
        <f t="shared" ref="C260:AG260" si="410">B260+1</f>
        <v>2017</v>
      </c>
      <c r="D260" s="130">
        <f>C260+1</f>
        <v>2018</v>
      </c>
      <c r="E260" s="130">
        <f t="shared" si="410"/>
        <v>2019</v>
      </c>
      <c r="F260" s="130">
        <f t="shared" si="410"/>
        <v>2020</v>
      </c>
      <c r="G260" s="130">
        <f t="shared" si="410"/>
        <v>2021</v>
      </c>
      <c r="H260" s="130">
        <f t="shared" si="410"/>
        <v>2022</v>
      </c>
      <c r="I260" s="130">
        <f t="shared" si="410"/>
        <v>2023</v>
      </c>
      <c r="J260" s="130">
        <f t="shared" si="410"/>
        <v>2024</v>
      </c>
      <c r="K260" s="130">
        <f t="shared" si="410"/>
        <v>2025</v>
      </c>
      <c r="L260" s="227">
        <f t="shared" si="410"/>
        <v>2026</v>
      </c>
      <c r="M260" s="228">
        <f t="shared" si="410"/>
        <v>2027</v>
      </c>
      <c r="N260" s="228">
        <f t="shared" si="410"/>
        <v>2028</v>
      </c>
      <c r="O260" s="228">
        <f t="shared" si="410"/>
        <v>2029</v>
      </c>
      <c r="P260" s="228">
        <f t="shared" si="410"/>
        <v>2030</v>
      </c>
      <c r="Q260" s="228">
        <f t="shared" si="410"/>
        <v>2031</v>
      </c>
      <c r="R260" s="228">
        <f t="shared" si="410"/>
        <v>2032</v>
      </c>
      <c r="S260" s="228">
        <f t="shared" si="410"/>
        <v>2033</v>
      </c>
      <c r="T260" s="228">
        <f t="shared" si="410"/>
        <v>2034</v>
      </c>
      <c r="U260" s="228">
        <f t="shared" si="410"/>
        <v>2035</v>
      </c>
      <c r="V260" s="228">
        <f t="shared" si="410"/>
        <v>2036</v>
      </c>
      <c r="W260" s="228">
        <f t="shared" si="410"/>
        <v>2037</v>
      </c>
      <c r="X260" s="228">
        <f t="shared" si="410"/>
        <v>2038</v>
      </c>
      <c r="Y260" s="228">
        <f t="shared" si="410"/>
        <v>2039</v>
      </c>
      <c r="Z260" s="228">
        <f t="shared" si="410"/>
        <v>2040</v>
      </c>
      <c r="AA260" s="228">
        <f t="shared" si="410"/>
        <v>2041</v>
      </c>
      <c r="AB260" s="228">
        <f t="shared" si="410"/>
        <v>2042</v>
      </c>
      <c r="AC260" s="228">
        <f t="shared" si="410"/>
        <v>2043</v>
      </c>
      <c r="AD260" s="228">
        <f t="shared" si="410"/>
        <v>2044</v>
      </c>
      <c r="AE260" s="228">
        <f t="shared" si="410"/>
        <v>2045</v>
      </c>
      <c r="AF260" s="228">
        <f t="shared" si="410"/>
        <v>2046</v>
      </c>
      <c r="AG260" s="228">
        <f t="shared" si="410"/>
        <v>2047</v>
      </c>
      <c r="AH260" s="228">
        <f>AG260+1</f>
        <v>2048</v>
      </c>
      <c r="AI260" s="228">
        <f>AH260+1</f>
        <v>2049</v>
      </c>
      <c r="AJ260" s="228">
        <f>AI260+1</f>
        <v>2050</v>
      </c>
      <c r="AK260" s="162"/>
      <c r="AL260" s="162"/>
      <c r="AM260" s="119"/>
      <c r="AN260" s="162"/>
      <c r="AO260" s="139"/>
      <c r="AP260" s="118"/>
      <c r="AQ260" s="139"/>
      <c r="AR260" s="118"/>
      <c r="AS260" s="139"/>
      <c r="AT260" s="162"/>
      <c r="AU260" s="162"/>
      <c r="AV260" s="162"/>
      <c r="AW260" s="162"/>
      <c r="AX260" s="162"/>
      <c r="AY260" s="162"/>
      <c r="AZ260" s="162"/>
      <c r="BA260" s="162"/>
      <c r="BB260" s="162"/>
      <c r="BC260" s="162"/>
      <c r="BD260" s="162"/>
      <c r="BE260" s="162"/>
      <c r="BF260" s="162"/>
      <c r="BG260" s="162"/>
      <c r="BH260" s="162"/>
      <c r="BI260" s="162"/>
      <c r="BJ260" s="162"/>
      <c r="BK260" s="162"/>
      <c r="BL260" s="162"/>
      <c r="BM260" s="162"/>
      <c r="BN260" s="162"/>
      <c r="BO260" s="162"/>
      <c r="BP260" s="162"/>
      <c r="BQ260" s="162"/>
      <c r="BR260" s="162"/>
      <c r="BS260" s="162"/>
      <c r="BT260" s="162"/>
      <c r="BU260" s="162"/>
      <c r="BV260" s="162"/>
      <c r="BW260" s="162"/>
      <c r="BX260" s="162"/>
      <c r="BY260" s="162"/>
      <c r="BZ260" s="162"/>
      <c r="CA260" s="162"/>
      <c r="CB260" s="162"/>
      <c r="CC260" s="162"/>
      <c r="CD260" s="162"/>
      <c r="CE260" s="162"/>
      <c r="CF260" s="162"/>
      <c r="CG260" s="162"/>
      <c r="CH260" s="162"/>
      <c r="CI260" s="162"/>
      <c r="CJ260" s="162"/>
      <c r="CK260" s="162"/>
      <c r="CL260" s="162"/>
      <c r="CM260" s="162"/>
      <c r="CN260" s="162"/>
      <c r="CO260" s="162"/>
      <c r="CP260" s="162"/>
      <c r="CQ260" s="162"/>
      <c r="CR260" s="162"/>
      <c r="CS260" s="162"/>
      <c r="CT260" s="162"/>
      <c r="CU260" s="162"/>
      <c r="CV260" s="162"/>
      <c r="CW260" s="162"/>
      <c r="CX260" s="162"/>
      <c r="CY260" s="162"/>
      <c r="CZ260" s="162"/>
      <c r="DA260" s="162"/>
      <c r="DB260" s="162"/>
      <c r="DC260" s="162"/>
      <c r="DD260" s="162"/>
      <c r="DE260" s="162"/>
      <c r="DF260" s="162"/>
      <c r="DG260" s="162"/>
      <c r="DH260" s="162"/>
      <c r="DI260" s="162"/>
      <c r="DJ260" s="162"/>
      <c r="DK260" s="162"/>
      <c r="DL260" s="162"/>
      <c r="DM260" s="162"/>
      <c r="DN260" s="162"/>
      <c r="DO260" s="162"/>
      <c r="DP260" s="162"/>
      <c r="DQ260" s="162"/>
      <c r="DR260" s="162"/>
      <c r="DS260" s="162"/>
      <c r="DT260" s="162"/>
      <c r="DU260" s="162"/>
      <c r="DV260" s="162"/>
      <c r="DW260" s="162"/>
      <c r="DX260" s="162"/>
      <c r="DY260" s="162"/>
      <c r="DZ260" s="162"/>
      <c r="EA260" s="162"/>
      <c r="EB260" s="162"/>
      <c r="EC260" s="162"/>
      <c r="ED260" s="162"/>
      <c r="EE260" s="162"/>
      <c r="EF260" s="162"/>
      <c r="EG260" s="162"/>
      <c r="EH260" s="162"/>
      <c r="EI260" s="162"/>
      <c r="EJ260" s="162"/>
      <c r="EK260" s="162"/>
      <c r="EL260" s="162"/>
      <c r="EM260" s="162"/>
      <c r="EN260" s="162"/>
      <c r="EO260" s="162"/>
      <c r="EP260" s="162"/>
      <c r="EQ260" s="162"/>
      <c r="ER260" s="162"/>
      <c r="ES260" s="162"/>
      <c r="ET260" s="162"/>
      <c r="EU260" s="162"/>
      <c r="EV260" s="162"/>
      <c r="EW260" s="162"/>
      <c r="EX260" s="162"/>
      <c r="EY260" s="162"/>
      <c r="EZ260" s="162"/>
      <c r="FA260" s="162"/>
      <c r="FB260" s="162"/>
      <c r="FC260" s="162"/>
      <c r="FD260" s="162"/>
      <c r="FE260" s="162"/>
      <c r="FF260" s="162"/>
      <c r="FG260" s="162"/>
      <c r="FH260" s="162"/>
      <c r="FI260" s="162"/>
      <c r="FJ260" s="162"/>
      <c r="FK260" s="162"/>
      <c r="FL260" s="162"/>
      <c r="FM260" s="162"/>
      <c r="FN260" s="162"/>
      <c r="FO260" s="162"/>
      <c r="FP260" s="162"/>
      <c r="FQ260" s="162"/>
      <c r="FR260" s="162"/>
      <c r="FS260" s="162"/>
      <c r="FT260" s="162"/>
      <c r="FU260" s="162"/>
      <c r="FV260" s="162"/>
      <c r="FW260" s="162"/>
      <c r="FX260" s="162"/>
      <c r="FY260" s="162"/>
      <c r="FZ260" s="162"/>
      <c r="GA260" s="162"/>
      <c r="GB260" s="162"/>
      <c r="GC260" s="162"/>
      <c r="GD260" s="162"/>
      <c r="GE260" s="162"/>
      <c r="GF260" s="162"/>
      <c r="GG260" s="162"/>
      <c r="GH260" s="162"/>
      <c r="GI260" s="162"/>
      <c r="GJ260" s="162"/>
      <c r="GK260" s="162"/>
      <c r="GL260" s="162"/>
      <c r="GM260" s="162"/>
      <c r="GN260" s="162"/>
      <c r="GO260" s="162"/>
      <c r="GP260" s="162"/>
      <c r="GQ260" s="162"/>
      <c r="GR260" s="162"/>
      <c r="GS260" s="162"/>
      <c r="GT260" s="162"/>
      <c r="GU260" s="162"/>
      <c r="GV260" s="162"/>
      <c r="GW260" s="162"/>
      <c r="GX260" s="162"/>
      <c r="GY260" s="162"/>
      <c r="GZ260" s="162"/>
      <c r="HA260" s="162"/>
      <c r="HB260" s="162"/>
      <c r="HC260" s="162"/>
      <c r="HD260" s="162"/>
      <c r="HE260" s="162"/>
      <c r="HF260" s="162"/>
      <c r="HG260" s="162"/>
      <c r="HH260" s="162"/>
      <c r="HI260" s="162"/>
      <c r="HJ260" s="162"/>
      <c r="HK260" s="162"/>
      <c r="HL260" s="162"/>
      <c r="HM260" s="162"/>
      <c r="HN260" s="162"/>
      <c r="HO260" s="162"/>
      <c r="HP260" s="162"/>
      <c r="HQ260" s="162"/>
      <c r="HR260" s="162"/>
      <c r="HS260" s="162"/>
      <c r="HT260" s="162"/>
      <c r="HU260" s="162"/>
      <c r="HV260" s="162"/>
      <c r="HW260" s="162"/>
      <c r="HX260" s="162"/>
      <c r="HY260" s="162"/>
      <c r="HZ260" s="162"/>
      <c r="IA260" s="162"/>
      <c r="IB260" s="162"/>
      <c r="IC260" s="162"/>
      <c r="ID260" s="162"/>
      <c r="IE260" s="162"/>
      <c r="IF260" s="162"/>
      <c r="IG260" s="162"/>
      <c r="IH260" s="162"/>
      <c r="II260" s="162"/>
      <c r="IJ260" s="162"/>
      <c r="IK260" s="162"/>
      <c r="IL260" s="162"/>
      <c r="IM260" s="162"/>
      <c r="IN260" s="162"/>
      <c r="IO260" s="162"/>
      <c r="IP260" s="162"/>
      <c r="IQ260" s="162"/>
      <c r="IR260" s="162"/>
      <c r="IS260" s="162"/>
    </row>
    <row r="261" spans="1:253" s="142" customFormat="1" ht="25.5" x14ac:dyDescent="0.2">
      <c r="A261" s="98" t="s">
        <v>508</v>
      </c>
      <c r="B261" s="229"/>
      <c r="C261" s="229"/>
      <c r="D261" s="229"/>
      <c r="E261" s="229"/>
      <c r="F261" s="229"/>
      <c r="G261" s="229"/>
      <c r="H261" s="229"/>
      <c r="I261" s="229"/>
      <c r="J261" s="229"/>
      <c r="K261" s="229"/>
      <c r="L261" s="229"/>
      <c r="M261" s="229"/>
      <c r="N261" s="229"/>
      <c r="O261" s="229"/>
      <c r="P261" s="229"/>
      <c r="Q261" s="229"/>
      <c r="R261" s="229"/>
      <c r="S261" s="229"/>
      <c r="T261" s="229"/>
      <c r="U261" s="229"/>
      <c r="V261" s="229"/>
      <c r="W261" s="229"/>
      <c r="X261" s="229"/>
      <c r="Y261" s="229"/>
      <c r="Z261" s="230"/>
      <c r="AA261" s="230"/>
      <c r="AB261" s="230"/>
      <c r="AC261" s="230"/>
      <c r="AD261" s="230"/>
      <c r="AE261" s="230"/>
      <c r="AF261" s="230"/>
      <c r="AG261" s="230"/>
      <c r="AH261" s="230"/>
      <c r="AI261" s="230"/>
      <c r="AJ261" s="230"/>
      <c r="AK261" s="162"/>
      <c r="AL261" s="162"/>
      <c r="AM261" s="119"/>
      <c r="AN261" s="162"/>
      <c r="AO261" s="139"/>
      <c r="AP261" s="118"/>
      <c r="AQ261" s="139"/>
      <c r="AR261" s="118"/>
      <c r="AS261" s="139"/>
      <c r="AT261" s="162"/>
      <c r="AU261" s="162"/>
      <c r="AV261" s="162"/>
      <c r="AW261" s="162"/>
      <c r="AX261" s="162"/>
      <c r="AY261" s="162"/>
      <c r="AZ261" s="162"/>
      <c r="BA261" s="162"/>
      <c r="BB261" s="162"/>
      <c r="BC261" s="162"/>
      <c r="BD261" s="162"/>
      <c r="BE261" s="162"/>
      <c r="BF261" s="162"/>
      <c r="BG261" s="162"/>
      <c r="BH261" s="162"/>
      <c r="BI261" s="162"/>
      <c r="BJ261" s="162"/>
      <c r="BK261" s="162"/>
      <c r="BL261" s="162"/>
      <c r="BM261" s="162"/>
      <c r="BN261" s="162"/>
      <c r="BO261" s="162"/>
      <c r="BP261" s="162"/>
      <c r="BQ261" s="162"/>
      <c r="BR261" s="162"/>
      <c r="BS261" s="162"/>
      <c r="BT261" s="162"/>
      <c r="BU261" s="162"/>
      <c r="BV261" s="162"/>
      <c r="BW261" s="162"/>
      <c r="BX261" s="162"/>
      <c r="BY261" s="162"/>
      <c r="BZ261" s="162"/>
      <c r="CA261" s="162"/>
      <c r="CB261" s="162"/>
      <c r="CC261" s="162"/>
      <c r="CD261" s="162"/>
      <c r="CE261" s="162"/>
      <c r="CF261" s="162"/>
      <c r="CG261" s="162"/>
      <c r="CH261" s="162"/>
      <c r="CI261" s="162"/>
      <c r="CJ261" s="162"/>
      <c r="CK261" s="162"/>
      <c r="CL261" s="162"/>
      <c r="CM261" s="162"/>
      <c r="CN261" s="162"/>
      <c r="CO261" s="162"/>
      <c r="CP261" s="162"/>
      <c r="CQ261" s="162"/>
      <c r="CR261" s="162"/>
      <c r="CS261" s="162"/>
      <c r="CT261" s="162"/>
      <c r="CU261" s="162"/>
      <c r="CV261" s="162"/>
      <c r="CW261" s="162"/>
      <c r="CX261" s="162"/>
      <c r="CY261" s="162"/>
      <c r="CZ261" s="162"/>
      <c r="DA261" s="162"/>
      <c r="DB261" s="162"/>
      <c r="DC261" s="162"/>
      <c r="DD261" s="162"/>
      <c r="DE261" s="162"/>
      <c r="DF261" s="162"/>
      <c r="DG261" s="162"/>
      <c r="DH261" s="162"/>
      <c r="DI261" s="162"/>
      <c r="DJ261" s="162"/>
      <c r="DK261" s="162"/>
      <c r="DL261" s="162"/>
      <c r="DM261" s="162"/>
      <c r="DN261" s="162"/>
      <c r="DO261" s="162"/>
      <c r="DP261" s="162"/>
      <c r="DQ261" s="162"/>
      <c r="DR261" s="162"/>
      <c r="DS261" s="162"/>
      <c r="DT261" s="162"/>
      <c r="DU261" s="162"/>
      <c r="DV261" s="162"/>
      <c r="DW261" s="162"/>
      <c r="DX261" s="162"/>
      <c r="DY261" s="162"/>
      <c r="DZ261" s="162"/>
      <c r="EA261" s="162"/>
      <c r="EB261" s="162"/>
      <c r="EC261" s="162"/>
      <c r="ED261" s="162"/>
      <c r="EE261" s="162"/>
      <c r="EF261" s="162"/>
      <c r="EG261" s="162"/>
      <c r="EH261" s="162"/>
      <c r="EI261" s="162"/>
      <c r="EJ261" s="162"/>
      <c r="EK261" s="162"/>
      <c r="EL261" s="162"/>
      <c r="EM261" s="162"/>
      <c r="EN261" s="162"/>
      <c r="EO261" s="162"/>
      <c r="EP261" s="162"/>
      <c r="EQ261" s="162"/>
      <c r="ER261" s="162"/>
      <c r="ES261" s="162"/>
      <c r="ET261" s="162"/>
      <c r="EU261" s="162"/>
      <c r="EV261" s="162"/>
      <c r="EW261" s="162"/>
      <c r="EX261" s="162"/>
      <c r="EY261" s="162"/>
      <c r="EZ261" s="162"/>
      <c r="FA261" s="162"/>
      <c r="FB261" s="162"/>
      <c r="FC261" s="162"/>
      <c r="FD261" s="162"/>
      <c r="FE261" s="162"/>
      <c r="FF261" s="162"/>
      <c r="FG261" s="162"/>
      <c r="FH261" s="162"/>
      <c r="FI261" s="162"/>
      <c r="FJ261" s="162"/>
      <c r="FK261" s="162"/>
      <c r="FL261" s="162"/>
      <c r="FM261" s="162"/>
      <c r="FN261" s="162"/>
      <c r="FO261" s="162"/>
      <c r="FP261" s="162"/>
      <c r="FQ261" s="162"/>
      <c r="FR261" s="162"/>
      <c r="FS261" s="162"/>
      <c r="FT261" s="162"/>
      <c r="FU261" s="162"/>
      <c r="FV261" s="162"/>
      <c r="FW261" s="162"/>
      <c r="FX261" s="162"/>
      <c r="FY261" s="162"/>
      <c r="FZ261" s="162"/>
      <c r="GA261" s="162"/>
      <c r="GB261" s="162"/>
      <c r="GC261" s="162"/>
      <c r="GD261" s="162"/>
      <c r="GE261" s="162"/>
      <c r="GF261" s="162"/>
      <c r="GG261" s="162"/>
      <c r="GH261" s="162"/>
      <c r="GI261" s="162"/>
      <c r="GJ261" s="162"/>
      <c r="GK261" s="162"/>
      <c r="GL261" s="162"/>
      <c r="GM261" s="162"/>
      <c r="GN261" s="162"/>
      <c r="GO261" s="162"/>
      <c r="GP261" s="162"/>
      <c r="GQ261" s="162"/>
      <c r="GR261" s="162"/>
      <c r="GS261" s="162"/>
      <c r="GT261" s="162"/>
      <c r="GU261" s="162"/>
      <c r="GV261" s="162"/>
      <c r="GW261" s="162"/>
      <c r="GX261" s="162"/>
      <c r="GY261" s="162"/>
      <c r="GZ261" s="162"/>
      <c r="HA261" s="162"/>
      <c r="HB261" s="162"/>
      <c r="HC261" s="162"/>
      <c r="HD261" s="162"/>
      <c r="HE261" s="162"/>
      <c r="HF261" s="162"/>
      <c r="HG261" s="162"/>
      <c r="HH261" s="162"/>
      <c r="HI261" s="162"/>
      <c r="HJ261" s="162"/>
      <c r="HK261" s="162"/>
      <c r="HL261" s="162"/>
      <c r="HM261" s="162"/>
      <c r="HN261" s="162"/>
      <c r="HO261" s="162"/>
      <c r="HP261" s="162"/>
      <c r="HQ261" s="162"/>
      <c r="HR261" s="162"/>
      <c r="HS261" s="162"/>
      <c r="HT261" s="162"/>
      <c r="HU261" s="162"/>
      <c r="HV261" s="162"/>
      <c r="HW261" s="162"/>
      <c r="HX261" s="162"/>
      <c r="HY261" s="162"/>
      <c r="HZ261" s="162"/>
      <c r="IA261" s="162"/>
      <c r="IB261" s="162"/>
      <c r="IC261" s="162"/>
      <c r="ID261" s="162"/>
      <c r="IE261" s="162"/>
      <c r="IF261" s="162"/>
      <c r="IG261" s="162"/>
      <c r="IH261" s="162"/>
      <c r="II261" s="162"/>
      <c r="IJ261" s="162"/>
      <c r="IK261" s="162"/>
      <c r="IL261" s="162"/>
      <c r="IM261" s="162"/>
      <c r="IN261" s="162"/>
      <c r="IO261" s="162"/>
      <c r="IP261" s="162"/>
      <c r="IQ261" s="162"/>
      <c r="IR261" s="162"/>
      <c r="IS261" s="162"/>
    </row>
    <row r="262" spans="1:253" s="142" customFormat="1" x14ac:dyDescent="0.2">
      <c r="A262" s="231" t="s">
        <v>173</v>
      </c>
      <c r="B262" s="232">
        <f>'Datu ievade'!B149</f>
        <v>0</v>
      </c>
      <c r="C262" s="232"/>
      <c r="D262" s="232"/>
      <c r="E262" s="232"/>
      <c r="F262" s="232"/>
      <c r="G262" s="232"/>
      <c r="H262" s="232"/>
      <c r="I262" s="232"/>
      <c r="J262" s="232"/>
      <c r="K262" s="232"/>
      <c r="L262" s="232"/>
      <c r="M262" s="232"/>
      <c r="N262" s="232"/>
      <c r="O262" s="232"/>
      <c r="P262" s="232"/>
      <c r="Q262" s="232"/>
      <c r="R262" s="232"/>
      <c r="S262" s="232"/>
      <c r="T262" s="232"/>
      <c r="U262" s="232"/>
      <c r="V262" s="232"/>
      <c r="W262" s="232"/>
      <c r="X262" s="232"/>
      <c r="Y262" s="232"/>
      <c r="Z262" s="232"/>
      <c r="AA262" s="232"/>
      <c r="AB262" s="232"/>
      <c r="AC262" s="232"/>
      <c r="AD262" s="232"/>
      <c r="AE262" s="232"/>
      <c r="AF262" s="232"/>
      <c r="AG262" s="232"/>
      <c r="AH262" s="232"/>
      <c r="AI262" s="232"/>
      <c r="AJ262" s="232"/>
      <c r="AK262" s="162"/>
      <c r="AL262" s="162"/>
      <c r="AM262" s="119"/>
      <c r="AN262" s="162"/>
      <c r="AO262" s="139"/>
      <c r="AP262" s="118"/>
      <c r="AQ262" s="139"/>
      <c r="AR262" s="118"/>
      <c r="AS262" s="139"/>
      <c r="AT262" s="162"/>
      <c r="AU262" s="162"/>
      <c r="AV262" s="162"/>
      <c r="AW262" s="162"/>
      <c r="AX262" s="162"/>
      <c r="AY262" s="162"/>
      <c r="AZ262" s="162"/>
      <c r="BA262" s="162"/>
      <c r="BB262" s="162"/>
      <c r="BC262" s="162"/>
      <c r="BD262" s="162"/>
      <c r="BE262" s="162"/>
      <c r="BF262" s="162"/>
      <c r="BG262" s="162"/>
      <c r="BH262" s="162"/>
      <c r="BI262" s="162"/>
      <c r="BJ262" s="162"/>
      <c r="BK262" s="162"/>
      <c r="BL262" s="162"/>
      <c r="BM262" s="162"/>
      <c r="BN262" s="162"/>
      <c r="BO262" s="162"/>
      <c r="BP262" s="162"/>
      <c r="BQ262" s="162"/>
      <c r="BR262" s="162"/>
      <c r="BS262" s="162"/>
      <c r="BT262" s="162"/>
      <c r="BU262" s="162"/>
      <c r="BV262" s="162"/>
      <c r="BW262" s="162"/>
      <c r="BX262" s="162"/>
      <c r="BY262" s="162"/>
      <c r="BZ262" s="162"/>
      <c r="CA262" s="162"/>
      <c r="CB262" s="162"/>
      <c r="CC262" s="162"/>
      <c r="CD262" s="162"/>
      <c r="CE262" s="162"/>
      <c r="CF262" s="162"/>
      <c r="CG262" s="162"/>
      <c r="CH262" s="162"/>
      <c r="CI262" s="162"/>
      <c r="CJ262" s="162"/>
      <c r="CK262" s="162"/>
      <c r="CL262" s="162"/>
      <c r="CM262" s="162"/>
      <c r="CN262" s="162"/>
      <c r="CO262" s="162"/>
      <c r="CP262" s="162"/>
      <c r="CQ262" s="162"/>
      <c r="CR262" s="162"/>
      <c r="CS262" s="162"/>
      <c r="CT262" s="162"/>
      <c r="CU262" s="162"/>
      <c r="CV262" s="162"/>
      <c r="CW262" s="162"/>
      <c r="CX262" s="162"/>
      <c r="CY262" s="162"/>
      <c r="CZ262" s="162"/>
      <c r="DA262" s="162"/>
      <c r="DB262" s="162"/>
      <c r="DC262" s="162"/>
      <c r="DD262" s="162"/>
      <c r="DE262" s="162"/>
      <c r="DF262" s="162"/>
      <c r="DG262" s="162"/>
      <c r="DH262" s="162"/>
      <c r="DI262" s="162"/>
      <c r="DJ262" s="162"/>
      <c r="DK262" s="162"/>
      <c r="DL262" s="162"/>
      <c r="DM262" s="162"/>
      <c r="DN262" s="162"/>
      <c r="DO262" s="162"/>
      <c r="DP262" s="162"/>
      <c r="DQ262" s="162"/>
      <c r="DR262" s="162"/>
      <c r="DS262" s="162"/>
      <c r="DT262" s="162"/>
      <c r="DU262" s="162"/>
      <c r="DV262" s="162"/>
      <c r="DW262" s="162"/>
      <c r="DX262" s="162"/>
      <c r="DY262" s="162"/>
      <c r="DZ262" s="162"/>
      <c r="EA262" s="162"/>
      <c r="EB262" s="162"/>
      <c r="EC262" s="162"/>
      <c r="ED262" s="162"/>
      <c r="EE262" s="162"/>
      <c r="EF262" s="162"/>
      <c r="EG262" s="162"/>
      <c r="EH262" s="162"/>
      <c r="EI262" s="162"/>
      <c r="EJ262" s="162"/>
      <c r="EK262" s="162"/>
      <c r="EL262" s="162"/>
      <c r="EM262" s="162"/>
      <c r="EN262" s="162"/>
      <c r="EO262" s="162"/>
      <c r="EP262" s="162"/>
      <c r="EQ262" s="162"/>
      <c r="ER262" s="162"/>
      <c r="ES262" s="162"/>
      <c r="ET262" s="162"/>
      <c r="EU262" s="162"/>
      <c r="EV262" s="162"/>
      <c r="EW262" s="162"/>
      <c r="EX262" s="162"/>
      <c r="EY262" s="162"/>
      <c r="EZ262" s="162"/>
      <c r="FA262" s="162"/>
      <c r="FB262" s="162"/>
      <c r="FC262" s="162"/>
      <c r="FD262" s="162"/>
      <c r="FE262" s="162"/>
      <c r="FF262" s="162"/>
      <c r="FG262" s="162"/>
      <c r="FH262" s="162"/>
      <c r="FI262" s="162"/>
      <c r="FJ262" s="162"/>
      <c r="FK262" s="162"/>
      <c r="FL262" s="162"/>
      <c r="FM262" s="162"/>
      <c r="FN262" s="162"/>
      <c r="FO262" s="162"/>
      <c r="FP262" s="162"/>
      <c r="FQ262" s="162"/>
      <c r="FR262" s="162"/>
      <c r="FS262" s="162"/>
      <c r="FT262" s="162"/>
      <c r="FU262" s="162"/>
      <c r="FV262" s="162"/>
      <c r="FW262" s="162"/>
      <c r="FX262" s="162"/>
      <c r="FY262" s="162"/>
      <c r="FZ262" s="162"/>
      <c r="GA262" s="162"/>
      <c r="GB262" s="162"/>
      <c r="GC262" s="162"/>
      <c r="GD262" s="162"/>
      <c r="GE262" s="162"/>
      <c r="GF262" s="162"/>
      <c r="GG262" s="162"/>
      <c r="GH262" s="162"/>
      <c r="GI262" s="162"/>
      <c r="GJ262" s="162"/>
      <c r="GK262" s="162"/>
      <c r="GL262" s="162"/>
      <c r="GM262" s="162"/>
      <c r="GN262" s="162"/>
      <c r="GO262" s="162"/>
      <c r="GP262" s="162"/>
      <c r="GQ262" s="162"/>
      <c r="GR262" s="162"/>
      <c r="GS262" s="162"/>
      <c r="GT262" s="162"/>
      <c r="GU262" s="162"/>
      <c r="GV262" s="162"/>
      <c r="GW262" s="162"/>
      <c r="GX262" s="162"/>
      <c r="GY262" s="162"/>
      <c r="GZ262" s="162"/>
      <c r="HA262" s="162"/>
      <c r="HB262" s="162"/>
      <c r="HC262" s="162"/>
      <c r="HD262" s="162"/>
      <c r="HE262" s="162"/>
      <c r="HF262" s="162"/>
      <c r="HG262" s="162"/>
      <c r="HH262" s="162"/>
      <c r="HI262" s="162"/>
      <c r="HJ262" s="162"/>
      <c r="HK262" s="162"/>
      <c r="HL262" s="162"/>
      <c r="HM262" s="162"/>
      <c r="HN262" s="162"/>
      <c r="HO262" s="162"/>
      <c r="HP262" s="162"/>
      <c r="HQ262" s="162"/>
      <c r="HR262" s="162"/>
      <c r="HS262" s="162"/>
      <c r="HT262" s="162"/>
      <c r="HU262" s="162"/>
      <c r="HV262" s="162"/>
      <c r="HW262" s="162"/>
      <c r="HX262" s="162"/>
      <c r="HY262" s="162"/>
      <c r="HZ262" s="162"/>
      <c r="IA262" s="162"/>
      <c r="IB262" s="162"/>
      <c r="IC262" s="162"/>
      <c r="ID262" s="162"/>
      <c r="IE262" s="162"/>
      <c r="IF262" s="162"/>
      <c r="IG262" s="162"/>
      <c r="IH262" s="162"/>
      <c r="II262" s="162"/>
      <c r="IJ262" s="162"/>
      <c r="IK262" s="162"/>
      <c r="IL262" s="162"/>
      <c r="IM262" s="162"/>
      <c r="IN262" s="162"/>
      <c r="IO262" s="162"/>
      <c r="IP262" s="162"/>
      <c r="IQ262" s="162"/>
      <c r="IR262" s="162"/>
      <c r="IS262" s="162"/>
    </row>
    <row r="263" spans="1:253" s="142" customFormat="1" x14ac:dyDescent="0.2">
      <c r="A263" s="220" t="s">
        <v>174</v>
      </c>
      <c r="B263" s="667">
        <f>'gadu šķirošana'!C59</f>
        <v>0</v>
      </c>
      <c r="C263" s="667">
        <f>'gadu šķirošana'!D59</f>
        <v>0</v>
      </c>
      <c r="D263" s="667">
        <f>'gadu šķirošana'!E59</f>
        <v>0</v>
      </c>
      <c r="E263" s="667">
        <f>'gadu šķirošana'!F59</f>
        <v>0</v>
      </c>
      <c r="F263" s="667">
        <f>'gadu šķirošana'!G59</f>
        <v>0</v>
      </c>
      <c r="G263" s="667">
        <f>'gadu šķirošana'!H59</f>
        <v>0</v>
      </c>
      <c r="H263" s="667">
        <f>'gadu šķirošana'!I59</f>
        <v>0</v>
      </c>
      <c r="I263" s="667">
        <f>'gadu šķirošana'!J59</f>
        <v>0</v>
      </c>
      <c r="J263" s="667">
        <f>'gadu šķirošana'!K59</f>
        <v>0</v>
      </c>
      <c r="K263" s="667">
        <f>'gadu šķirošana'!L59</f>
        <v>0</v>
      </c>
      <c r="L263" s="667">
        <f>'gadu šķirošana'!M59</f>
        <v>0</v>
      </c>
      <c r="M263" s="667">
        <f>'gadu šķirošana'!N59</f>
        <v>0</v>
      </c>
      <c r="N263" s="667">
        <f>'gadu šķirošana'!O59</f>
        <v>0</v>
      </c>
      <c r="O263" s="667">
        <f>'gadu šķirošana'!P59</f>
        <v>0</v>
      </c>
      <c r="P263" s="667">
        <f>'gadu šķirošana'!Q59</f>
        <v>0</v>
      </c>
      <c r="Q263" s="667">
        <f>'gadu šķirošana'!R59</f>
        <v>0</v>
      </c>
      <c r="R263" s="667">
        <f>'gadu šķirošana'!S59</f>
        <v>0</v>
      </c>
      <c r="S263" s="667">
        <f>'gadu šķirošana'!T59</f>
        <v>0</v>
      </c>
      <c r="T263" s="667">
        <f>'gadu šķirošana'!U59</f>
        <v>0</v>
      </c>
      <c r="U263" s="667">
        <f>'gadu šķirošana'!V59</f>
        <v>0</v>
      </c>
      <c r="V263" s="667">
        <f>'gadu šķirošana'!W59</f>
        <v>0</v>
      </c>
      <c r="W263" s="667">
        <f>'gadu šķirošana'!X59</f>
        <v>0</v>
      </c>
      <c r="X263" s="667">
        <f>'gadu šķirošana'!Y59</f>
        <v>0</v>
      </c>
      <c r="Y263" s="667">
        <f>'gadu šķirošana'!Z59</f>
        <v>0</v>
      </c>
      <c r="Z263" s="667">
        <f>'gadu šķirošana'!AA59</f>
        <v>0</v>
      </c>
      <c r="AA263" s="667">
        <f>'gadu šķirošana'!AB59</f>
        <v>0</v>
      </c>
      <c r="AB263" s="667">
        <f>'gadu šķirošana'!AC59</f>
        <v>0</v>
      </c>
      <c r="AC263" s="667">
        <f>'gadu šķirošana'!AD59</f>
        <v>0</v>
      </c>
      <c r="AD263" s="667">
        <f>'gadu šķirošana'!AE59</f>
        <v>0</v>
      </c>
      <c r="AE263" s="667">
        <f>'gadu šķirošana'!AF59</f>
        <v>0</v>
      </c>
      <c r="AF263" s="667">
        <f>'gadu šķirošana'!AG59</f>
        <v>0</v>
      </c>
      <c r="AG263" s="667">
        <f>'gadu šķirošana'!AH59</f>
        <v>0</v>
      </c>
      <c r="AH263" s="667">
        <f>'gadu šķirošana'!AI59</f>
        <v>0</v>
      </c>
      <c r="AI263" s="667">
        <f>'gadu šķirošana'!AJ59</f>
        <v>0</v>
      </c>
      <c r="AJ263" s="667">
        <f>'gadu šķirošana'!AK59</f>
        <v>0</v>
      </c>
      <c r="AK263" s="162"/>
      <c r="AL263" s="162"/>
      <c r="AM263" s="119"/>
      <c r="AN263" s="162"/>
      <c r="AO263" s="139"/>
      <c r="AP263" s="118"/>
      <c r="AQ263" s="139"/>
      <c r="AR263" s="118"/>
      <c r="AS263" s="139"/>
      <c r="AT263" s="162"/>
      <c r="AU263" s="162"/>
      <c r="AV263" s="162"/>
      <c r="AW263" s="162"/>
      <c r="AX263" s="162"/>
      <c r="AY263" s="162"/>
      <c r="AZ263" s="162"/>
      <c r="BA263" s="162"/>
      <c r="BB263" s="162"/>
      <c r="BC263" s="162"/>
      <c r="BD263" s="162"/>
      <c r="BE263" s="162"/>
      <c r="BF263" s="162"/>
      <c r="BG263" s="162"/>
      <c r="BH263" s="162"/>
      <c r="BI263" s="162"/>
      <c r="BJ263" s="162"/>
      <c r="BK263" s="162"/>
      <c r="BL263" s="162"/>
      <c r="BM263" s="162"/>
      <c r="BN263" s="162"/>
      <c r="BO263" s="162"/>
      <c r="BP263" s="162"/>
      <c r="BQ263" s="162"/>
      <c r="BR263" s="162"/>
      <c r="BS263" s="162"/>
      <c r="BT263" s="162"/>
      <c r="BU263" s="162"/>
      <c r="BV263" s="162"/>
      <c r="BW263" s="162"/>
      <c r="BX263" s="162"/>
      <c r="BY263" s="162"/>
      <c r="BZ263" s="162"/>
      <c r="CA263" s="162"/>
      <c r="CB263" s="162"/>
      <c r="CC263" s="162"/>
      <c r="CD263" s="162"/>
      <c r="CE263" s="162"/>
      <c r="CF263" s="162"/>
      <c r="CG263" s="162"/>
      <c r="CH263" s="162"/>
      <c r="CI263" s="162"/>
      <c r="CJ263" s="162"/>
      <c r="CK263" s="162"/>
      <c r="CL263" s="162"/>
      <c r="CM263" s="162"/>
      <c r="CN263" s="162"/>
      <c r="CO263" s="162"/>
      <c r="CP263" s="162"/>
      <c r="CQ263" s="162"/>
      <c r="CR263" s="162"/>
      <c r="CS263" s="162"/>
      <c r="CT263" s="162"/>
      <c r="CU263" s="162"/>
      <c r="CV263" s="162"/>
      <c r="CW263" s="162"/>
      <c r="CX263" s="162"/>
      <c r="CY263" s="162"/>
      <c r="CZ263" s="162"/>
      <c r="DA263" s="162"/>
      <c r="DB263" s="162"/>
      <c r="DC263" s="162"/>
      <c r="DD263" s="162"/>
      <c r="DE263" s="162"/>
      <c r="DF263" s="162"/>
      <c r="DG263" s="162"/>
      <c r="DH263" s="162"/>
      <c r="DI263" s="162"/>
      <c r="DJ263" s="162"/>
      <c r="DK263" s="162"/>
      <c r="DL263" s="162"/>
      <c r="DM263" s="162"/>
      <c r="DN263" s="162"/>
      <c r="DO263" s="162"/>
      <c r="DP263" s="162"/>
      <c r="DQ263" s="162"/>
      <c r="DR263" s="162"/>
      <c r="DS263" s="162"/>
      <c r="DT263" s="162"/>
      <c r="DU263" s="162"/>
      <c r="DV263" s="162"/>
      <c r="DW263" s="162"/>
      <c r="DX263" s="162"/>
      <c r="DY263" s="162"/>
      <c r="DZ263" s="162"/>
      <c r="EA263" s="162"/>
      <c r="EB263" s="162"/>
      <c r="EC263" s="162"/>
      <c r="ED263" s="162"/>
      <c r="EE263" s="162"/>
      <c r="EF263" s="162"/>
      <c r="EG263" s="162"/>
      <c r="EH263" s="162"/>
      <c r="EI263" s="162"/>
      <c r="EJ263" s="162"/>
      <c r="EK263" s="162"/>
      <c r="EL263" s="162"/>
      <c r="EM263" s="162"/>
      <c r="EN263" s="162"/>
      <c r="EO263" s="162"/>
      <c r="EP263" s="162"/>
      <c r="EQ263" s="162"/>
      <c r="ER263" s="162"/>
      <c r="ES263" s="162"/>
      <c r="ET263" s="162"/>
      <c r="EU263" s="162"/>
      <c r="EV263" s="162"/>
      <c r="EW263" s="162"/>
      <c r="EX263" s="162"/>
      <c r="EY263" s="162"/>
      <c r="EZ263" s="162"/>
      <c r="FA263" s="162"/>
      <c r="FB263" s="162"/>
      <c r="FC263" s="162"/>
      <c r="FD263" s="162"/>
      <c r="FE263" s="162"/>
      <c r="FF263" s="162"/>
      <c r="FG263" s="162"/>
      <c r="FH263" s="162"/>
      <c r="FI263" s="162"/>
      <c r="FJ263" s="162"/>
      <c r="FK263" s="162"/>
      <c r="FL263" s="162"/>
      <c r="FM263" s="162"/>
      <c r="FN263" s="162"/>
      <c r="FO263" s="162"/>
      <c r="FP263" s="162"/>
      <c r="FQ263" s="162"/>
      <c r="FR263" s="162"/>
      <c r="FS263" s="162"/>
      <c r="FT263" s="162"/>
      <c r="FU263" s="162"/>
      <c r="FV263" s="162"/>
      <c r="FW263" s="162"/>
      <c r="FX263" s="162"/>
      <c r="FY263" s="162"/>
      <c r="FZ263" s="162"/>
      <c r="GA263" s="162"/>
      <c r="GB263" s="162"/>
      <c r="GC263" s="162"/>
      <c r="GD263" s="162"/>
      <c r="GE263" s="162"/>
      <c r="GF263" s="162"/>
      <c r="GG263" s="162"/>
      <c r="GH263" s="162"/>
      <c r="GI263" s="162"/>
      <c r="GJ263" s="162"/>
      <c r="GK263" s="162"/>
      <c r="GL263" s="162"/>
      <c r="GM263" s="162"/>
      <c r="GN263" s="162"/>
      <c r="GO263" s="162"/>
      <c r="GP263" s="162"/>
      <c r="GQ263" s="162"/>
      <c r="GR263" s="162"/>
      <c r="GS263" s="162"/>
      <c r="GT263" s="162"/>
      <c r="GU263" s="162"/>
      <c r="GV263" s="162"/>
      <c r="GW263" s="162"/>
      <c r="GX263" s="162"/>
      <c r="GY263" s="162"/>
      <c r="GZ263" s="162"/>
      <c r="HA263" s="162"/>
      <c r="HB263" s="162"/>
      <c r="HC263" s="162"/>
      <c r="HD263" s="162"/>
      <c r="HE263" s="162"/>
      <c r="HF263" s="162"/>
      <c r="HG263" s="162"/>
      <c r="HH263" s="162"/>
      <c r="HI263" s="162"/>
      <c r="HJ263" s="162"/>
      <c r="HK263" s="162"/>
      <c r="HL263" s="162"/>
      <c r="HM263" s="162"/>
      <c r="HN263" s="162"/>
      <c r="HO263" s="162"/>
      <c r="HP263" s="162"/>
      <c r="HQ263" s="162"/>
      <c r="HR263" s="162"/>
      <c r="HS263" s="162"/>
      <c r="HT263" s="162"/>
      <c r="HU263" s="162"/>
      <c r="HV263" s="162"/>
      <c r="HW263" s="162"/>
      <c r="HX263" s="162"/>
      <c r="HY263" s="162"/>
      <c r="HZ263" s="162"/>
      <c r="IA263" s="162"/>
      <c r="IB263" s="162"/>
      <c r="IC263" s="162"/>
      <c r="ID263" s="162"/>
      <c r="IE263" s="162"/>
      <c r="IF263" s="162"/>
      <c r="IG263" s="162"/>
      <c r="IH263" s="162"/>
      <c r="II263" s="162"/>
      <c r="IJ263" s="162"/>
      <c r="IK263" s="162"/>
      <c r="IL263" s="162"/>
      <c r="IM263" s="162"/>
      <c r="IN263" s="162"/>
      <c r="IO263" s="162"/>
      <c r="IP263" s="162"/>
      <c r="IQ263" s="162"/>
      <c r="IR263" s="162"/>
      <c r="IS263" s="162"/>
    </row>
    <row r="264" spans="1:253" s="142" customFormat="1" x14ac:dyDescent="0.2">
      <c r="A264" s="233" t="s">
        <v>175</v>
      </c>
      <c r="B264" s="648">
        <f t="shared" ref="B264:AG264" si="411">SUM(B265:B266)</f>
        <v>0</v>
      </c>
      <c r="C264" s="648">
        <f t="shared" si="411"/>
        <v>0</v>
      </c>
      <c r="D264" s="648">
        <f t="shared" si="411"/>
        <v>0</v>
      </c>
      <c r="E264" s="648">
        <f t="shared" si="411"/>
        <v>0</v>
      </c>
      <c r="F264" s="648">
        <f t="shared" si="411"/>
        <v>0</v>
      </c>
      <c r="G264" s="648">
        <f t="shared" si="411"/>
        <v>0</v>
      </c>
      <c r="H264" s="648">
        <f t="shared" si="411"/>
        <v>0</v>
      </c>
      <c r="I264" s="648">
        <f t="shared" si="411"/>
        <v>0</v>
      </c>
      <c r="J264" s="648">
        <f t="shared" si="411"/>
        <v>0</v>
      </c>
      <c r="K264" s="648">
        <f t="shared" si="411"/>
        <v>0</v>
      </c>
      <c r="L264" s="648">
        <f t="shared" si="411"/>
        <v>0</v>
      </c>
      <c r="M264" s="648">
        <f t="shared" si="411"/>
        <v>0</v>
      </c>
      <c r="N264" s="648">
        <f t="shared" si="411"/>
        <v>0</v>
      </c>
      <c r="O264" s="648">
        <f t="shared" si="411"/>
        <v>0</v>
      </c>
      <c r="P264" s="648">
        <f t="shared" si="411"/>
        <v>0</v>
      </c>
      <c r="Q264" s="648">
        <f t="shared" si="411"/>
        <v>0</v>
      </c>
      <c r="R264" s="648">
        <f t="shared" si="411"/>
        <v>0</v>
      </c>
      <c r="S264" s="648">
        <f t="shared" si="411"/>
        <v>0</v>
      </c>
      <c r="T264" s="648">
        <f t="shared" si="411"/>
        <v>0</v>
      </c>
      <c r="U264" s="648">
        <f t="shared" si="411"/>
        <v>0</v>
      </c>
      <c r="V264" s="648">
        <f t="shared" si="411"/>
        <v>0</v>
      </c>
      <c r="W264" s="648">
        <f t="shared" si="411"/>
        <v>0</v>
      </c>
      <c r="X264" s="648">
        <f t="shared" si="411"/>
        <v>0</v>
      </c>
      <c r="Y264" s="648">
        <f t="shared" si="411"/>
        <v>0</v>
      </c>
      <c r="Z264" s="648">
        <f t="shared" si="411"/>
        <v>0</v>
      </c>
      <c r="AA264" s="648">
        <f t="shared" si="411"/>
        <v>0</v>
      </c>
      <c r="AB264" s="648">
        <f t="shared" si="411"/>
        <v>0</v>
      </c>
      <c r="AC264" s="648">
        <f t="shared" si="411"/>
        <v>0</v>
      </c>
      <c r="AD264" s="648">
        <f t="shared" si="411"/>
        <v>0</v>
      </c>
      <c r="AE264" s="648">
        <f t="shared" si="411"/>
        <v>0</v>
      </c>
      <c r="AF264" s="648">
        <f t="shared" si="411"/>
        <v>0</v>
      </c>
      <c r="AG264" s="648">
        <f t="shared" si="411"/>
        <v>0</v>
      </c>
      <c r="AH264" s="648">
        <f>SUM(AH265:AH266)</f>
        <v>0</v>
      </c>
      <c r="AI264" s="648">
        <f>SUM(AI265:AI266)</f>
        <v>0</v>
      </c>
      <c r="AJ264" s="648">
        <f>SUM(AJ265:AJ266)</f>
        <v>0</v>
      </c>
      <c r="AK264" s="162"/>
      <c r="AL264" s="162"/>
      <c r="AM264" s="119"/>
      <c r="AN264" s="162"/>
      <c r="AO264" s="139"/>
      <c r="AP264" s="118"/>
      <c r="AQ264" s="139"/>
      <c r="AR264" s="118"/>
      <c r="AS264" s="139"/>
      <c r="AT264" s="162"/>
      <c r="AU264" s="162"/>
      <c r="AV264" s="162"/>
      <c r="AW264" s="162"/>
      <c r="AX264" s="162"/>
      <c r="AY264" s="162"/>
      <c r="AZ264" s="162"/>
      <c r="BA264" s="162"/>
      <c r="BB264" s="162"/>
      <c r="BC264" s="162"/>
      <c r="BD264" s="162"/>
      <c r="BE264" s="162"/>
      <c r="BF264" s="162"/>
      <c r="BG264" s="162"/>
      <c r="BH264" s="162"/>
      <c r="BI264" s="162"/>
      <c r="BJ264" s="162"/>
      <c r="BK264" s="162"/>
      <c r="BL264" s="162"/>
      <c r="BM264" s="162"/>
      <c r="BN264" s="162"/>
      <c r="BO264" s="162"/>
      <c r="BP264" s="162"/>
      <c r="BQ264" s="162"/>
      <c r="BR264" s="162"/>
      <c r="BS264" s="162"/>
      <c r="BT264" s="162"/>
      <c r="BU264" s="162"/>
      <c r="BV264" s="162"/>
      <c r="BW264" s="162"/>
      <c r="BX264" s="162"/>
      <c r="BY264" s="162"/>
      <c r="BZ264" s="162"/>
      <c r="CA264" s="162"/>
      <c r="CB264" s="162"/>
      <c r="CC264" s="162"/>
      <c r="CD264" s="162"/>
      <c r="CE264" s="162"/>
      <c r="CF264" s="162"/>
      <c r="CG264" s="162"/>
      <c r="CH264" s="162"/>
      <c r="CI264" s="162"/>
      <c r="CJ264" s="162"/>
      <c r="CK264" s="162"/>
      <c r="CL264" s="162"/>
      <c r="CM264" s="162"/>
      <c r="CN264" s="162"/>
      <c r="CO264" s="162"/>
      <c r="CP264" s="162"/>
      <c r="CQ264" s="162"/>
      <c r="CR264" s="162"/>
      <c r="CS264" s="162"/>
      <c r="CT264" s="162"/>
      <c r="CU264" s="162"/>
      <c r="CV264" s="162"/>
      <c r="CW264" s="162"/>
      <c r="CX264" s="162"/>
      <c r="CY264" s="162"/>
      <c r="CZ264" s="162"/>
      <c r="DA264" s="162"/>
      <c r="DB264" s="162"/>
      <c r="DC264" s="162"/>
      <c r="DD264" s="162"/>
      <c r="DE264" s="162"/>
      <c r="DF264" s="162"/>
      <c r="DG264" s="162"/>
      <c r="DH264" s="162"/>
      <c r="DI264" s="162"/>
      <c r="DJ264" s="162"/>
      <c r="DK264" s="162"/>
      <c r="DL264" s="162"/>
      <c r="DM264" s="162"/>
      <c r="DN264" s="162"/>
      <c r="DO264" s="162"/>
      <c r="DP264" s="162"/>
      <c r="DQ264" s="162"/>
      <c r="DR264" s="162"/>
      <c r="DS264" s="162"/>
      <c r="DT264" s="162"/>
      <c r="DU264" s="162"/>
      <c r="DV264" s="162"/>
      <c r="DW264" s="162"/>
      <c r="DX264" s="162"/>
      <c r="DY264" s="162"/>
      <c r="DZ264" s="162"/>
      <c r="EA264" s="162"/>
      <c r="EB264" s="162"/>
      <c r="EC264" s="162"/>
      <c r="ED264" s="162"/>
      <c r="EE264" s="162"/>
      <c r="EF264" s="162"/>
      <c r="EG264" s="162"/>
      <c r="EH264" s="162"/>
      <c r="EI264" s="162"/>
      <c r="EJ264" s="162"/>
      <c r="EK264" s="162"/>
      <c r="EL264" s="162"/>
      <c r="EM264" s="162"/>
      <c r="EN264" s="162"/>
      <c r="EO264" s="162"/>
      <c r="EP264" s="162"/>
      <c r="EQ264" s="162"/>
      <c r="ER264" s="162"/>
      <c r="ES264" s="162"/>
      <c r="ET264" s="162"/>
      <c r="EU264" s="162"/>
      <c r="EV264" s="162"/>
      <c r="EW264" s="162"/>
      <c r="EX264" s="162"/>
      <c r="EY264" s="162"/>
      <c r="EZ264" s="162"/>
      <c r="FA264" s="162"/>
      <c r="FB264" s="162"/>
      <c r="FC264" s="162"/>
      <c r="FD264" s="162"/>
      <c r="FE264" s="162"/>
      <c r="FF264" s="162"/>
      <c r="FG264" s="162"/>
      <c r="FH264" s="162"/>
      <c r="FI264" s="162"/>
      <c r="FJ264" s="162"/>
      <c r="FK264" s="162"/>
      <c r="FL264" s="162"/>
      <c r="FM264" s="162"/>
      <c r="FN264" s="162"/>
      <c r="FO264" s="162"/>
      <c r="FP264" s="162"/>
      <c r="FQ264" s="162"/>
      <c r="FR264" s="162"/>
      <c r="FS264" s="162"/>
      <c r="FT264" s="162"/>
      <c r="FU264" s="162"/>
      <c r="FV264" s="162"/>
      <c r="FW264" s="162"/>
      <c r="FX264" s="162"/>
      <c r="FY264" s="162"/>
      <c r="FZ264" s="162"/>
      <c r="GA264" s="162"/>
      <c r="GB264" s="162"/>
      <c r="GC264" s="162"/>
      <c r="GD264" s="162"/>
      <c r="GE264" s="162"/>
      <c r="GF264" s="162"/>
      <c r="GG264" s="162"/>
      <c r="GH264" s="162"/>
      <c r="GI264" s="162"/>
      <c r="GJ264" s="162"/>
      <c r="GK264" s="162"/>
      <c r="GL264" s="162"/>
      <c r="GM264" s="162"/>
      <c r="GN264" s="162"/>
      <c r="GO264" s="162"/>
      <c r="GP264" s="162"/>
      <c r="GQ264" s="162"/>
      <c r="GR264" s="162"/>
      <c r="GS264" s="162"/>
      <c r="GT264" s="162"/>
      <c r="GU264" s="162"/>
      <c r="GV264" s="162"/>
      <c r="GW264" s="162"/>
      <c r="GX264" s="162"/>
      <c r="GY264" s="162"/>
      <c r="GZ264" s="162"/>
      <c r="HA264" s="162"/>
      <c r="HB264" s="162"/>
      <c r="HC264" s="162"/>
      <c r="HD264" s="162"/>
      <c r="HE264" s="162"/>
      <c r="HF264" s="162"/>
      <c r="HG264" s="162"/>
      <c r="HH264" s="162"/>
      <c r="HI264" s="162"/>
      <c r="HJ264" s="162"/>
      <c r="HK264" s="162"/>
      <c r="HL264" s="162"/>
      <c r="HM264" s="162"/>
      <c r="HN264" s="162"/>
      <c r="HO264" s="162"/>
      <c r="HP264" s="162"/>
      <c r="HQ264" s="162"/>
      <c r="HR264" s="162"/>
      <c r="HS264" s="162"/>
      <c r="HT264" s="162"/>
      <c r="HU264" s="162"/>
      <c r="HV264" s="162"/>
      <c r="HW264" s="162"/>
      <c r="HX264" s="162"/>
      <c r="HY264" s="162"/>
      <c r="HZ264" s="162"/>
      <c r="IA264" s="162"/>
      <c r="IB264" s="162"/>
      <c r="IC264" s="162"/>
      <c r="ID264" s="162"/>
      <c r="IE264" s="162"/>
      <c r="IF264" s="162"/>
      <c r="IG264" s="162"/>
      <c r="IH264" s="162"/>
      <c r="II264" s="162"/>
      <c r="IJ264" s="162"/>
      <c r="IK264" s="162"/>
      <c r="IL264" s="162"/>
      <c r="IM264" s="162"/>
      <c r="IN264" s="162"/>
      <c r="IO264" s="162"/>
      <c r="IP264" s="162"/>
      <c r="IQ264" s="162"/>
      <c r="IR264" s="162"/>
      <c r="IS264" s="162"/>
    </row>
    <row r="265" spans="1:253" s="142" customFormat="1" x14ac:dyDescent="0.2">
      <c r="A265" s="220" t="s">
        <v>176</v>
      </c>
      <c r="B265" s="667">
        <f>B267*$B$262</f>
        <v>0</v>
      </c>
      <c r="C265" s="667">
        <f>B267*$B$262</f>
        <v>0</v>
      </c>
      <c r="D265" s="667">
        <f t="shared" ref="D265:AG265" si="412">C267*$B$262</f>
        <v>0</v>
      </c>
      <c r="E265" s="667">
        <f t="shared" si="412"/>
        <v>0</v>
      </c>
      <c r="F265" s="667">
        <f t="shared" si="412"/>
        <v>0</v>
      </c>
      <c r="G265" s="667">
        <f t="shared" si="412"/>
        <v>0</v>
      </c>
      <c r="H265" s="667">
        <f t="shared" si="412"/>
        <v>0</v>
      </c>
      <c r="I265" s="667">
        <f t="shared" si="412"/>
        <v>0</v>
      </c>
      <c r="J265" s="667">
        <f t="shared" si="412"/>
        <v>0</v>
      </c>
      <c r="K265" s="667">
        <f t="shared" si="412"/>
        <v>0</v>
      </c>
      <c r="L265" s="667">
        <f t="shared" si="412"/>
        <v>0</v>
      </c>
      <c r="M265" s="667">
        <f t="shared" si="412"/>
        <v>0</v>
      </c>
      <c r="N265" s="667">
        <f t="shared" si="412"/>
        <v>0</v>
      </c>
      <c r="O265" s="667">
        <f t="shared" si="412"/>
        <v>0</v>
      </c>
      <c r="P265" s="667">
        <f t="shared" si="412"/>
        <v>0</v>
      </c>
      <c r="Q265" s="667">
        <f t="shared" si="412"/>
        <v>0</v>
      </c>
      <c r="R265" s="667">
        <f t="shared" si="412"/>
        <v>0</v>
      </c>
      <c r="S265" s="667">
        <f t="shared" si="412"/>
        <v>0</v>
      </c>
      <c r="T265" s="667">
        <f t="shared" si="412"/>
        <v>0</v>
      </c>
      <c r="U265" s="667">
        <f t="shared" si="412"/>
        <v>0</v>
      </c>
      <c r="V265" s="667">
        <f t="shared" si="412"/>
        <v>0</v>
      </c>
      <c r="W265" s="667">
        <f t="shared" si="412"/>
        <v>0</v>
      </c>
      <c r="X265" s="667">
        <f t="shared" si="412"/>
        <v>0</v>
      </c>
      <c r="Y265" s="667">
        <f t="shared" si="412"/>
        <v>0</v>
      </c>
      <c r="Z265" s="667">
        <f t="shared" si="412"/>
        <v>0</v>
      </c>
      <c r="AA265" s="667">
        <f t="shared" si="412"/>
        <v>0</v>
      </c>
      <c r="AB265" s="667">
        <f t="shared" si="412"/>
        <v>0</v>
      </c>
      <c r="AC265" s="667">
        <f t="shared" si="412"/>
        <v>0</v>
      </c>
      <c r="AD265" s="667">
        <f t="shared" si="412"/>
        <v>0</v>
      </c>
      <c r="AE265" s="667">
        <f t="shared" si="412"/>
        <v>0</v>
      </c>
      <c r="AF265" s="667">
        <f t="shared" si="412"/>
        <v>0</v>
      </c>
      <c r="AG265" s="667">
        <f t="shared" si="412"/>
        <v>0</v>
      </c>
      <c r="AH265" s="667">
        <f>AG267*$B$262</f>
        <v>0</v>
      </c>
      <c r="AI265" s="667">
        <f>AH267*$B$262</f>
        <v>0</v>
      </c>
      <c r="AJ265" s="667">
        <f>AI267*$B$262</f>
        <v>0</v>
      </c>
      <c r="AK265" s="162"/>
      <c r="AL265" s="162"/>
      <c r="AM265" s="119"/>
      <c r="AN265" s="162"/>
      <c r="AO265" s="139"/>
      <c r="AP265" s="118"/>
      <c r="AQ265" s="139"/>
      <c r="AR265" s="118"/>
      <c r="AS265" s="139"/>
      <c r="AT265" s="162"/>
      <c r="AU265" s="162"/>
      <c r="AV265" s="162"/>
      <c r="AW265" s="162"/>
      <c r="AX265" s="162"/>
      <c r="AY265" s="162"/>
      <c r="AZ265" s="162"/>
      <c r="BA265" s="162"/>
      <c r="BB265" s="162"/>
      <c r="BC265" s="162"/>
      <c r="BD265" s="162"/>
      <c r="BE265" s="162"/>
      <c r="BF265" s="162"/>
      <c r="BG265" s="162"/>
      <c r="BH265" s="162"/>
      <c r="BI265" s="162"/>
      <c r="BJ265" s="162"/>
      <c r="BK265" s="162"/>
      <c r="BL265" s="162"/>
      <c r="BM265" s="162"/>
      <c r="BN265" s="162"/>
      <c r="BO265" s="162"/>
      <c r="BP265" s="162"/>
      <c r="BQ265" s="162"/>
      <c r="BR265" s="162"/>
      <c r="BS265" s="162"/>
      <c r="BT265" s="162"/>
      <c r="BU265" s="162"/>
      <c r="BV265" s="162"/>
      <c r="BW265" s="162"/>
      <c r="BX265" s="162"/>
      <c r="BY265" s="162"/>
      <c r="BZ265" s="162"/>
      <c r="CA265" s="162"/>
      <c r="CB265" s="162"/>
      <c r="CC265" s="162"/>
      <c r="CD265" s="162"/>
      <c r="CE265" s="162"/>
      <c r="CF265" s="162"/>
      <c r="CG265" s="162"/>
      <c r="CH265" s="162"/>
      <c r="CI265" s="162"/>
      <c r="CJ265" s="162"/>
      <c r="CK265" s="162"/>
      <c r="CL265" s="162"/>
      <c r="CM265" s="162"/>
      <c r="CN265" s="162"/>
      <c r="CO265" s="162"/>
      <c r="CP265" s="162"/>
      <c r="CQ265" s="162"/>
      <c r="CR265" s="162"/>
      <c r="CS265" s="162"/>
      <c r="CT265" s="162"/>
      <c r="CU265" s="162"/>
      <c r="CV265" s="162"/>
      <c r="CW265" s="162"/>
      <c r="CX265" s="162"/>
      <c r="CY265" s="162"/>
      <c r="CZ265" s="162"/>
      <c r="DA265" s="162"/>
      <c r="DB265" s="162"/>
      <c r="DC265" s="162"/>
      <c r="DD265" s="162"/>
      <c r="DE265" s="162"/>
      <c r="DF265" s="162"/>
      <c r="DG265" s="162"/>
      <c r="DH265" s="162"/>
      <c r="DI265" s="162"/>
      <c r="DJ265" s="162"/>
      <c r="DK265" s="162"/>
      <c r="DL265" s="162"/>
      <c r="DM265" s="162"/>
      <c r="DN265" s="162"/>
      <c r="DO265" s="162"/>
      <c r="DP265" s="162"/>
      <c r="DQ265" s="162"/>
      <c r="DR265" s="162"/>
      <c r="DS265" s="162"/>
      <c r="DT265" s="162"/>
      <c r="DU265" s="162"/>
      <c r="DV265" s="162"/>
      <c r="DW265" s="162"/>
      <c r="DX265" s="162"/>
      <c r="DY265" s="162"/>
      <c r="DZ265" s="162"/>
      <c r="EA265" s="162"/>
      <c r="EB265" s="162"/>
      <c r="EC265" s="162"/>
      <c r="ED265" s="162"/>
      <c r="EE265" s="162"/>
      <c r="EF265" s="162"/>
      <c r="EG265" s="162"/>
      <c r="EH265" s="162"/>
      <c r="EI265" s="162"/>
      <c r="EJ265" s="162"/>
      <c r="EK265" s="162"/>
      <c r="EL265" s="162"/>
      <c r="EM265" s="162"/>
      <c r="EN265" s="162"/>
      <c r="EO265" s="162"/>
      <c r="EP265" s="162"/>
      <c r="EQ265" s="162"/>
      <c r="ER265" s="162"/>
      <c r="ES265" s="162"/>
      <c r="ET265" s="162"/>
      <c r="EU265" s="162"/>
      <c r="EV265" s="162"/>
      <c r="EW265" s="162"/>
      <c r="EX265" s="162"/>
      <c r="EY265" s="162"/>
      <c r="EZ265" s="162"/>
      <c r="FA265" s="162"/>
      <c r="FB265" s="162"/>
      <c r="FC265" s="162"/>
      <c r="FD265" s="162"/>
      <c r="FE265" s="162"/>
      <c r="FF265" s="162"/>
      <c r="FG265" s="162"/>
      <c r="FH265" s="162"/>
      <c r="FI265" s="162"/>
      <c r="FJ265" s="162"/>
      <c r="FK265" s="162"/>
      <c r="FL265" s="162"/>
      <c r="FM265" s="162"/>
      <c r="FN265" s="162"/>
      <c r="FO265" s="162"/>
      <c r="FP265" s="162"/>
      <c r="FQ265" s="162"/>
      <c r="FR265" s="162"/>
      <c r="FS265" s="162"/>
      <c r="FT265" s="162"/>
      <c r="FU265" s="162"/>
      <c r="FV265" s="162"/>
      <c r="FW265" s="162"/>
      <c r="FX265" s="162"/>
      <c r="FY265" s="162"/>
      <c r="FZ265" s="162"/>
      <c r="GA265" s="162"/>
      <c r="GB265" s="162"/>
      <c r="GC265" s="162"/>
      <c r="GD265" s="162"/>
      <c r="GE265" s="162"/>
      <c r="GF265" s="162"/>
      <c r="GG265" s="162"/>
      <c r="GH265" s="162"/>
      <c r="GI265" s="162"/>
      <c r="GJ265" s="162"/>
      <c r="GK265" s="162"/>
      <c r="GL265" s="162"/>
      <c r="GM265" s="162"/>
      <c r="GN265" s="162"/>
      <c r="GO265" s="162"/>
      <c r="GP265" s="162"/>
      <c r="GQ265" s="162"/>
      <c r="GR265" s="162"/>
      <c r="GS265" s="162"/>
      <c r="GT265" s="162"/>
      <c r="GU265" s="162"/>
      <c r="GV265" s="162"/>
      <c r="GW265" s="162"/>
      <c r="GX265" s="162"/>
      <c r="GY265" s="162"/>
      <c r="GZ265" s="162"/>
      <c r="HA265" s="162"/>
      <c r="HB265" s="162"/>
      <c r="HC265" s="162"/>
      <c r="HD265" s="162"/>
      <c r="HE265" s="162"/>
      <c r="HF265" s="162"/>
      <c r="HG265" s="162"/>
      <c r="HH265" s="162"/>
      <c r="HI265" s="162"/>
      <c r="HJ265" s="162"/>
      <c r="HK265" s="162"/>
      <c r="HL265" s="162"/>
      <c r="HM265" s="162"/>
      <c r="HN265" s="162"/>
      <c r="HO265" s="162"/>
      <c r="HP265" s="162"/>
      <c r="HQ265" s="162"/>
      <c r="HR265" s="162"/>
      <c r="HS265" s="162"/>
      <c r="HT265" s="162"/>
      <c r="HU265" s="162"/>
      <c r="HV265" s="162"/>
      <c r="HW265" s="162"/>
      <c r="HX265" s="162"/>
      <c r="HY265" s="162"/>
      <c r="HZ265" s="162"/>
      <c r="IA265" s="162"/>
      <c r="IB265" s="162"/>
      <c r="IC265" s="162"/>
      <c r="ID265" s="162"/>
      <c r="IE265" s="162"/>
      <c r="IF265" s="162"/>
      <c r="IG265" s="162"/>
      <c r="IH265" s="162"/>
      <c r="II265" s="162"/>
      <c r="IJ265" s="162"/>
      <c r="IK265" s="162"/>
      <c r="IL265" s="162"/>
      <c r="IM265" s="162"/>
      <c r="IN265" s="162"/>
      <c r="IO265" s="162"/>
      <c r="IP265" s="162"/>
      <c r="IQ265" s="162"/>
      <c r="IR265" s="162"/>
      <c r="IS265" s="162"/>
    </row>
    <row r="266" spans="1:253" s="142" customFormat="1" x14ac:dyDescent="0.2">
      <c r="A266" s="220" t="s">
        <v>177</v>
      </c>
      <c r="B266" s="667">
        <f>'gadu šķirošana'!C60</f>
        <v>0</v>
      </c>
      <c r="C266" s="667">
        <f>'gadu šķirošana'!D60</f>
        <v>0</v>
      </c>
      <c r="D266" s="667">
        <f>'gadu šķirošana'!E60</f>
        <v>0</v>
      </c>
      <c r="E266" s="667">
        <f>'gadu šķirošana'!F60</f>
        <v>0</v>
      </c>
      <c r="F266" s="667">
        <f>'gadu šķirošana'!G60</f>
        <v>0</v>
      </c>
      <c r="G266" s="667">
        <f>'gadu šķirošana'!H60</f>
        <v>0</v>
      </c>
      <c r="H266" s="667">
        <f>'gadu šķirošana'!I60</f>
        <v>0</v>
      </c>
      <c r="I266" s="667">
        <f>'gadu šķirošana'!J60</f>
        <v>0</v>
      </c>
      <c r="J266" s="667">
        <f>'gadu šķirošana'!K60</f>
        <v>0</v>
      </c>
      <c r="K266" s="667">
        <f>'gadu šķirošana'!L60</f>
        <v>0</v>
      </c>
      <c r="L266" s="667">
        <f>'gadu šķirošana'!M60</f>
        <v>0</v>
      </c>
      <c r="M266" s="667">
        <f>'gadu šķirošana'!N60</f>
        <v>0</v>
      </c>
      <c r="N266" s="667">
        <f>'gadu šķirošana'!O60</f>
        <v>0</v>
      </c>
      <c r="O266" s="667">
        <f>'gadu šķirošana'!P60</f>
        <v>0</v>
      </c>
      <c r="P266" s="667">
        <f>'gadu šķirošana'!Q60</f>
        <v>0</v>
      </c>
      <c r="Q266" s="667">
        <f>'gadu šķirošana'!R60</f>
        <v>0</v>
      </c>
      <c r="R266" s="667">
        <f>'gadu šķirošana'!S60</f>
        <v>0</v>
      </c>
      <c r="S266" s="667">
        <f>'gadu šķirošana'!T60</f>
        <v>0</v>
      </c>
      <c r="T266" s="667">
        <f>'gadu šķirošana'!U60</f>
        <v>0</v>
      </c>
      <c r="U266" s="667">
        <f>'gadu šķirošana'!V60</f>
        <v>0</v>
      </c>
      <c r="V266" s="667">
        <f>'gadu šķirošana'!W60</f>
        <v>0</v>
      </c>
      <c r="W266" s="667">
        <f>'gadu šķirošana'!X60</f>
        <v>0</v>
      </c>
      <c r="X266" s="667">
        <f>'gadu šķirošana'!Y60</f>
        <v>0</v>
      </c>
      <c r="Y266" s="667">
        <f>'gadu šķirošana'!Z60</f>
        <v>0</v>
      </c>
      <c r="Z266" s="667">
        <f>'gadu šķirošana'!AA60</f>
        <v>0</v>
      </c>
      <c r="AA266" s="667">
        <f>'gadu šķirošana'!AB60</f>
        <v>0</v>
      </c>
      <c r="AB266" s="667">
        <f>'gadu šķirošana'!AC60</f>
        <v>0</v>
      </c>
      <c r="AC266" s="667">
        <f>'gadu šķirošana'!AD60</f>
        <v>0</v>
      </c>
      <c r="AD266" s="667">
        <f>'gadu šķirošana'!AE60</f>
        <v>0</v>
      </c>
      <c r="AE266" s="667">
        <f>'gadu šķirošana'!AF60</f>
        <v>0</v>
      </c>
      <c r="AF266" s="667">
        <f>'gadu šķirošana'!AG60</f>
        <v>0</v>
      </c>
      <c r="AG266" s="667">
        <f>'gadu šķirošana'!AH60</f>
        <v>0</v>
      </c>
      <c r="AH266" s="667">
        <f>'gadu šķirošana'!AI60</f>
        <v>0</v>
      </c>
      <c r="AI266" s="667">
        <f>'gadu šķirošana'!AJ60</f>
        <v>0</v>
      </c>
      <c r="AJ266" s="667">
        <f>'gadu šķirošana'!AK60</f>
        <v>0</v>
      </c>
      <c r="AK266" s="162"/>
      <c r="AL266" s="162"/>
      <c r="AM266" s="119"/>
      <c r="AN266" s="162"/>
      <c r="AO266" s="139"/>
      <c r="AP266" s="118"/>
      <c r="AQ266" s="139"/>
      <c r="AR266" s="118"/>
      <c r="AS266" s="139"/>
      <c r="AT266" s="162"/>
      <c r="AU266" s="162"/>
      <c r="AV266" s="162"/>
      <c r="AW266" s="162"/>
      <c r="AX266" s="162"/>
      <c r="AY266" s="162"/>
      <c r="AZ266" s="162"/>
      <c r="BA266" s="162"/>
      <c r="BB266" s="162"/>
      <c r="BC266" s="162"/>
      <c r="BD266" s="162"/>
      <c r="BE266" s="162"/>
      <c r="BF266" s="162"/>
      <c r="BG266" s="162"/>
      <c r="BH266" s="162"/>
      <c r="BI266" s="162"/>
      <c r="BJ266" s="162"/>
      <c r="BK266" s="162"/>
      <c r="BL266" s="162"/>
      <c r="BM266" s="162"/>
      <c r="BN266" s="162"/>
      <c r="BO266" s="162"/>
      <c r="BP266" s="162"/>
      <c r="BQ266" s="162"/>
      <c r="BR266" s="162"/>
      <c r="BS266" s="162"/>
      <c r="BT266" s="162"/>
      <c r="BU266" s="162"/>
      <c r="BV266" s="162"/>
      <c r="BW266" s="162"/>
      <c r="BX266" s="162"/>
      <c r="BY266" s="162"/>
      <c r="BZ266" s="162"/>
      <c r="CA266" s="162"/>
      <c r="CB266" s="162"/>
      <c r="CC266" s="162"/>
      <c r="CD266" s="162"/>
      <c r="CE266" s="162"/>
      <c r="CF266" s="162"/>
      <c r="CG266" s="162"/>
      <c r="CH266" s="162"/>
      <c r="CI266" s="162"/>
      <c r="CJ266" s="162"/>
      <c r="CK266" s="162"/>
      <c r="CL266" s="162"/>
      <c r="CM266" s="162"/>
      <c r="CN266" s="162"/>
      <c r="CO266" s="162"/>
      <c r="CP266" s="162"/>
      <c r="CQ266" s="162"/>
      <c r="CR266" s="162"/>
      <c r="CS266" s="162"/>
      <c r="CT266" s="162"/>
      <c r="CU266" s="162"/>
      <c r="CV266" s="162"/>
      <c r="CW266" s="162"/>
      <c r="CX266" s="162"/>
      <c r="CY266" s="162"/>
      <c r="CZ266" s="162"/>
      <c r="DA266" s="162"/>
      <c r="DB266" s="162"/>
      <c r="DC266" s="162"/>
      <c r="DD266" s="162"/>
      <c r="DE266" s="162"/>
      <c r="DF266" s="162"/>
      <c r="DG266" s="162"/>
      <c r="DH266" s="162"/>
      <c r="DI266" s="162"/>
      <c r="DJ266" s="162"/>
      <c r="DK266" s="162"/>
      <c r="DL266" s="162"/>
      <c r="DM266" s="162"/>
      <c r="DN266" s="162"/>
      <c r="DO266" s="162"/>
      <c r="DP266" s="162"/>
      <c r="DQ266" s="162"/>
      <c r="DR266" s="162"/>
      <c r="DS266" s="162"/>
      <c r="DT266" s="162"/>
      <c r="DU266" s="162"/>
      <c r="DV266" s="162"/>
      <c r="DW266" s="162"/>
      <c r="DX266" s="162"/>
      <c r="DY266" s="162"/>
      <c r="DZ266" s="162"/>
      <c r="EA266" s="162"/>
      <c r="EB266" s="162"/>
      <c r="EC266" s="162"/>
      <c r="ED266" s="162"/>
      <c r="EE266" s="162"/>
      <c r="EF266" s="162"/>
      <c r="EG266" s="162"/>
      <c r="EH266" s="162"/>
      <c r="EI266" s="162"/>
      <c r="EJ266" s="162"/>
      <c r="EK266" s="162"/>
      <c r="EL266" s="162"/>
      <c r="EM266" s="162"/>
      <c r="EN266" s="162"/>
      <c r="EO266" s="162"/>
      <c r="EP266" s="162"/>
      <c r="EQ266" s="162"/>
      <c r="ER266" s="162"/>
      <c r="ES266" s="162"/>
      <c r="ET266" s="162"/>
      <c r="EU266" s="162"/>
      <c r="EV266" s="162"/>
      <c r="EW266" s="162"/>
      <c r="EX266" s="162"/>
      <c r="EY266" s="162"/>
      <c r="EZ266" s="162"/>
      <c r="FA266" s="162"/>
      <c r="FB266" s="162"/>
      <c r="FC266" s="162"/>
      <c r="FD266" s="162"/>
      <c r="FE266" s="162"/>
      <c r="FF266" s="162"/>
      <c r="FG266" s="162"/>
      <c r="FH266" s="162"/>
      <c r="FI266" s="162"/>
      <c r="FJ266" s="162"/>
      <c r="FK266" s="162"/>
      <c r="FL266" s="162"/>
      <c r="FM266" s="162"/>
      <c r="FN266" s="162"/>
      <c r="FO266" s="162"/>
      <c r="FP266" s="162"/>
      <c r="FQ266" s="162"/>
      <c r="FR266" s="162"/>
      <c r="FS266" s="162"/>
      <c r="FT266" s="162"/>
      <c r="FU266" s="162"/>
      <c r="FV266" s="162"/>
      <c r="FW266" s="162"/>
      <c r="FX266" s="162"/>
      <c r="FY266" s="162"/>
      <c r="FZ266" s="162"/>
      <c r="GA266" s="162"/>
      <c r="GB266" s="162"/>
      <c r="GC266" s="162"/>
      <c r="GD266" s="162"/>
      <c r="GE266" s="162"/>
      <c r="GF266" s="162"/>
      <c r="GG266" s="162"/>
      <c r="GH266" s="162"/>
      <c r="GI266" s="162"/>
      <c r="GJ266" s="162"/>
      <c r="GK266" s="162"/>
      <c r="GL266" s="162"/>
      <c r="GM266" s="162"/>
      <c r="GN266" s="162"/>
      <c r="GO266" s="162"/>
      <c r="GP266" s="162"/>
      <c r="GQ266" s="162"/>
      <c r="GR266" s="162"/>
      <c r="GS266" s="162"/>
      <c r="GT266" s="162"/>
      <c r="GU266" s="162"/>
      <c r="GV266" s="162"/>
      <c r="GW266" s="162"/>
      <c r="GX266" s="162"/>
      <c r="GY266" s="162"/>
      <c r="GZ266" s="162"/>
      <c r="HA266" s="162"/>
      <c r="HB266" s="162"/>
      <c r="HC266" s="162"/>
      <c r="HD266" s="162"/>
      <c r="HE266" s="162"/>
      <c r="HF266" s="162"/>
      <c r="HG266" s="162"/>
      <c r="HH266" s="162"/>
      <c r="HI266" s="162"/>
      <c r="HJ266" s="162"/>
      <c r="HK266" s="162"/>
      <c r="HL266" s="162"/>
      <c r="HM266" s="162"/>
      <c r="HN266" s="162"/>
      <c r="HO266" s="162"/>
      <c r="HP266" s="162"/>
      <c r="HQ266" s="162"/>
      <c r="HR266" s="162"/>
      <c r="HS266" s="162"/>
      <c r="HT266" s="162"/>
      <c r="HU266" s="162"/>
      <c r="HV266" s="162"/>
      <c r="HW266" s="162"/>
      <c r="HX266" s="162"/>
      <c r="HY266" s="162"/>
      <c r="HZ266" s="162"/>
      <c r="IA266" s="162"/>
      <c r="IB266" s="162"/>
      <c r="IC266" s="162"/>
      <c r="ID266" s="162"/>
      <c r="IE266" s="162"/>
      <c r="IF266" s="162"/>
      <c r="IG266" s="162"/>
      <c r="IH266" s="162"/>
      <c r="II266" s="162"/>
      <c r="IJ266" s="162"/>
      <c r="IK266" s="162"/>
      <c r="IL266" s="162"/>
      <c r="IM266" s="162"/>
      <c r="IN266" s="162"/>
      <c r="IO266" s="162"/>
      <c r="IP266" s="162"/>
      <c r="IQ266" s="162"/>
      <c r="IR266" s="162"/>
      <c r="IS266" s="162"/>
    </row>
    <row r="267" spans="1:253" s="142" customFormat="1" x14ac:dyDescent="0.2">
      <c r="A267" s="233" t="s">
        <v>178</v>
      </c>
      <c r="B267" s="670">
        <f>B263</f>
        <v>0</v>
      </c>
      <c r="C267" s="648">
        <f t="shared" ref="C267:AG267" si="413">(B267+C263)-C266</f>
        <v>0</v>
      </c>
      <c r="D267" s="648">
        <f t="shared" si="413"/>
        <v>0</v>
      </c>
      <c r="E267" s="648">
        <f t="shared" si="413"/>
        <v>0</v>
      </c>
      <c r="F267" s="648">
        <f t="shared" si="413"/>
        <v>0</v>
      </c>
      <c r="G267" s="648">
        <f t="shared" si="413"/>
        <v>0</v>
      </c>
      <c r="H267" s="648">
        <f t="shared" si="413"/>
        <v>0</v>
      </c>
      <c r="I267" s="648">
        <f t="shared" si="413"/>
        <v>0</v>
      </c>
      <c r="J267" s="648">
        <f t="shared" si="413"/>
        <v>0</v>
      </c>
      <c r="K267" s="648">
        <f t="shared" si="413"/>
        <v>0</v>
      </c>
      <c r="L267" s="648">
        <f t="shared" si="413"/>
        <v>0</v>
      </c>
      <c r="M267" s="648">
        <f t="shared" si="413"/>
        <v>0</v>
      </c>
      <c r="N267" s="648">
        <f t="shared" si="413"/>
        <v>0</v>
      </c>
      <c r="O267" s="648">
        <f t="shared" si="413"/>
        <v>0</v>
      </c>
      <c r="P267" s="648">
        <f t="shared" si="413"/>
        <v>0</v>
      </c>
      <c r="Q267" s="648">
        <f t="shared" si="413"/>
        <v>0</v>
      </c>
      <c r="R267" s="648">
        <f t="shared" si="413"/>
        <v>0</v>
      </c>
      <c r="S267" s="648">
        <f t="shared" si="413"/>
        <v>0</v>
      </c>
      <c r="T267" s="648">
        <f t="shared" si="413"/>
        <v>0</v>
      </c>
      <c r="U267" s="648">
        <f t="shared" si="413"/>
        <v>0</v>
      </c>
      <c r="V267" s="648">
        <f t="shared" si="413"/>
        <v>0</v>
      </c>
      <c r="W267" s="648">
        <f t="shared" si="413"/>
        <v>0</v>
      </c>
      <c r="X267" s="648">
        <f t="shared" si="413"/>
        <v>0</v>
      </c>
      <c r="Y267" s="648">
        <f t="shared" si="413"/>
        <v>0</v>
      </c>
      <c r="Z267" s="648">
        <f t="shared" si="413"/>
        <v>0</v>
      </c>
      <c r="AA267" s="648">
        <f t="shared" si="413"/>
        <v>0</v>
      </c>
      <c r="AB267" s="648">
        <f t="shared" si="413"/>
        <v>0</v>
      </c>
      <c r="AC267" s="648">
        <f t="shared" si="413"/>
        <v>0</v>
      </c>
      <c r="AD267" s="648">
        <f t="shared" si="413"/>
        <v>0</v>
      </c>
      <c r="AE267" s="648">
        <f t="shared" si="413"/>
        <v>0</v>
      </c>
      <c r="AF267" s="648">
        <f t="shared" si="413"/>
        <v>0</v>
      </c>
      <c r="AG267" s="648">
        <f t="shared" si="413"/>
        <v>0</v>
      </c>
      <c r="AH267" s="648">
        <f>(AG267+AH263)-AH266</f>
        <v>0</v>
      </c>
      <c r="AI267" s="648">
        <f>(AH267+AI263)-AI266</f>
        <v>0</v>
      </c>
      <c r="AJ267" s="648">
        <f>(AI267+AJ263)-AJ266</f>
        <v>0</v>
      </c>
      <c r="AK267" s="162"/>
      <c r="AL267" s="162"/>
      <c r="AM267" s="119"/>
      <c r="AN267" s="162"/>
      <c r="AO267" s="139"/>
      <c r="AP267" s="118"/>
      <c r="AQ267" s="139"/>
      <c r="AR267" s="118"/>
      <c r="AS267" s="139"/>
      <c r="AT267" s="162"/>
      <c r="AU267" s="162"/>
      <c r="AV267" s="162"/>
      <c r="AW267" s="162"/>
      <c r="AX267" s="162"/>
      <c r="AY267" s="162"/>
      <c r="AZ267" s="162"/>
      <c r="BA267" s="162"/>
      <c r="BB267" s="162"/>
      <c r="BC267" s="162"/>
      <c r="BD267" s="162"/>
      <c r="BE267" s="162"/>
      <c r="BF267" s="162"/>
      <c r="BG267" s="162"/>
      <c r="BH267" s="162"/>
      <c r="BI267" s="162"/>
      <c r="BJ267" s="162"/>
      <c r="BK267" s="162"/>
      <c r="BL267" s="162"/>
      <c r="BM267" s="162"/>
      <c r="BN267" s="162"/>
      <c r="BO267" s="162"/>
      <c r="BP267" s="162"/>
      <c r="BQ267" s="162"/>
      <c r="BR267" s="162"/>
      <c r="BS267" s="162"/>
      <c r="BT267" s="162"/>
      <c r="BU267" s="162"/>
      <c r="BV267" s="162"/>
      <c r="BW267" s="162"/>
      <c r="BX267" s="162"/>
      <c r="BY267" s="162"/>
      <c r="BZ267" s="162"/>
      <c r="CA267" s="162"/>
      <c r="CB267" s="162"/>
      <c r="CC267" s="162"/>
      <c r="CD267" s="162"/>
      <c r="CE267" s="162"/>
      <c r="CF267" s="162"/>
      <c r="CG267" s="162"/>
      <c r="CH267" s="162"/>
      <c r="CI267" s="162"/>
      <c r="CJ267" s="162"/>
      <c r="CK267" s="162"/>
      <c r="CL267" s="162"/>
      <c r="CM267" s="162"/>
      <c r="CN267" s="162"/>
      <c r="CO267" s="162"/>
      <c r="CP267" s="162"/>
      <c r="CQ267" s="162"/>
      <c r="CR267" s="162"/>
      <c r="CS267" s="162"/>
      <c r="CT267" s="162"/>
      <c r="CU267" s="162"/>
      <c r="CV267" s="162"/>
      <c r="CW267" s="162"/>
      <c r="CX267" s="162"/>
      <c r="CY267" s="162"/>
      <c r="CZ267" s="162"/>
      <c r="DA267" s="162"/>
      <c r="DB267" s="162"/>
      <c r="DC267" s="162"/>
      <c r="DD267" s="162"/>
      <c r="DE267" s="162"/>
      <c r="DF267" s="162"/>
      <c r="DG267" s="162"/>
      <c r="DH267" s="162"/>
      <c r="DI267" s="162"/>
      <c r="DJ267" s="162"/>
      <c r="DK267" s="162"/>
      <c r="DL267" s="162"/>
      <c r="DM267" s="162"/>
      <c r="DN267" s="162"/>
      <c r="DO267" s="162"/>
      <c r="DP267" s="162"/>
      <c r="DQ267" s="162"/>
      <c r="DR267" s="162"/>
      <c r="DS267" s="162"/>
      <c r="DT267" s="162"/>
      <c r="DU267" s="162"/>
      <c r="DV267" s="162"/>
      <c r="DW267" s="162"/>
      <c r="DX267" s="162"/>
      <c r="DY267" s="162"/>
      <c r="DZ267" s="162"/>
      <c r="EA267" s="162"/>
      <c r="EB267" s="162"/>
      <c r="EC267" s="162"/>
      <c r="ED267" s="162"/>
      <c r="EE267" s="162"/>
      <c r="EF267" s="162"/>
      <c r="EG267" s="162"/>
      <c r="EH267" s="162"/>
      <c r="EI267" s="162"/>
      <c r="EJ267" s="162"/>
      <c r="EK267" s="162"/>
      <c r="EL267" s="162"/>
      <c r="EM267" s="162"/>
      <c r="EN267" s="162"/>
      <c r="EO267" s="162"/>
      <c r="EP267" s="162"/>
      <c r="EQ267" s="162"/>
      <c r="ER267" s="162"/>
      <c r="ES267" s="162"/>
      <c r="ET267" s="162"/>
      <c r="EU267" s="162"/>
      <c r="EV267" s="162"/>
      <c r="EW267" s="162"/>
      <c r="EX267" s="162"/>
      <c r="EY267" s="162"/>
      <c r="EZ267" s="162"/>
      <c r="FA267" s="162"/>
      <c r="FB267" s="162"/>
      <c r="FC267" s="162"/>
      <c r="FD267" s="162"/>
      <c r="FE267" s="162"/>
      <c r="FF267" s="162"/>
      <c r="FG267" s="162"/>
      <c r="FH267" s="162"/>
      <c r="FI267" s="162"/>
      <c r="FJ267" s="162"/>
      <c r="FK267" s="162"/>
      <c r="FL267" s="162"/>
      <c r="FM267" s="162"/>
      <c r="FN267" s="162"/>
      <c r="FO267" s="162"/>
      <c r="FP267" s="162"/>
      <c r="FQ267" s="162"/>
      <c r="FR267" s="162"/>
      <c r="FS267" s="162"/>
      <c r="FT267" s="162"/>
      <c r="FU267" s="162"/>
      <c r="FV267" s="162"/>
      <c r="FW267" s="162"/>
      <c r="FX267" s="162"/>
      <c r="FY267" s="162"/>
      <c r="FZ267" s="162"/>
      <c r="GA267" s="162"/>
      <c r="GB267" s="162"/>
      <c r="GC267" s="162"/>
      <c r="GD267" s="162"/>
      <c r="GE267" s="162"/>
      <c r="GF267" s="162"/>
      <c r="GG267" s="162"/>
      <c r="GH267" s="162"/>
      <c r="GI267" s="162"/>
      <c r="GJ267" s="162"/>
      <c r="GK267" s="162"/>
      <c r="GL267" s="162"/>
      <c r="GM267" s="162"/>
      <c r="GN267" s="162"/>
      <c r="GO267" s="162"/>
      <c r="GP267" s="162"/>
      <c r="GQ267" s="162"/>
      <c r="GR267" s="162"/>
      <c r="GS267" s="162"/>
      <c r="GT267" s="162"/>
      <c r="GU267" s="162"/>
      <c r="GV267" s="162"/>
      <c r="GW267" s="162"/>
      <c r="GX267" s="162"/>
      <c r="GY267" s="162"/>
      <c r="GZ267" s="162"/>
      <c r="HA267" s="162"/>
      <c r="HB267" s="162"/>
      <c r="HC267" s="162"/>
      <c r="HD267" s="162"/>
      <c r="HE267" s="162"/>
      <c r="HF267" s="162"/>
      <c r="HG267" s="162"/>
      <c r="HH267" s="162"/>
      <c r="HI267" s="162"/>
      <c r="HJ267" s="162"/>
      <c r="HK267" s="162"/>
      <c r="HL267" s="162"/>
      <c r="HM267" s="162"/>
      <c r="HN267" s="162"/>
      <c r="HO267" s="162"/>
      <c r="HP267" s="162"/>
      <c r="HQ267" s="162"/>
      <c r="HR267" s="162"/>
      <c r="HS267" s="162"/>
      <c r="HT267" s="162"/>
      <c r="HU267" s="162"/>
      <c r="HV267" s="162"/>
      <c r="HW267" s="162"/>
      <c r="HX267" s="162"/>
      <c r="HY267" s="162"/>
      <c r="HZ267" s="162"/>
      <c r="IA267" s="162"/>
      <c r="IB267" s="162"/>
      <c r="IC267" s="162"/>
      <c r="ID267" s="162"/>
      <c r="IE267" s="162"/>
      <c r="IF267" s="162"/>
      <c r="IG267" s="162"/>
      <c r="IH267" s="162"/>
      <c r="II267" s="162"/>
      <c r="IJ267" s="162"/>
      <c r="IK267" s="162"/>
      <c r="IL267" s="162"/>
      <c r="IM267" s="162"/>
      <c r="IN267" s="162"/>
      <c r="IO267" s="162"/>
      <c r="IP267" s="162"/>
      <c r="IQ267" s="162"/>
      <c r="IR267" s="162"/>
      <c r="IS267" s="162"/>
    </row>
    <row r="268" spans="1:253" s="142" customFormat="1" x14ac:dyDescent="0.2">
      <c r="A268" s="71"/>
      <c r="B268" s="234" t="s">
        <v>327</v>
      </c>
      <c r="C268" s="234">
        <f>SUM(B263:AH263)</f>
        <v>0</v>
      </c>
      <c r="D268" s="202"/>
      <c r="E268" s="202"/>
      <c r="F268" s="202"/>
      <c r="G268" s="202"/>
      <c r="H268" s="202"/>
      <c r="I268" s="202"/>
      <c r="J268" s="202"/>
      <c r="K268" s="202"/>
      <c r="L268" s="202"/>
      <c r="M268" s="229"/>
      <c r="N268" s="229"/>
      <c r="O268" s="229"/>
      <c r="P268" s="229"/>
      <c r="Q268" s="229"/>
      <c r="R268" s="229"/>
      <c r="S268" s="229"/>
      <c r="T268" s="229"/>
      <c r="U268" s="229"/>
      <c r="V268" s="229"/>
      <c r="W268" s="229"/>
      <c r="X268" s="229"/>
      <c r="Y268" s="229"/>
      <c r="Z268" s="230"/>
      <c r="AA268" s="230"/>
      <c r="AB268" s="230"/>
      <c r="AC268" s="230"/>
      <c r="AD268" s="230"/>
      <c r="AE268" s="230"/>
      <c r="AF268" s="230"/>
      <c r="AG268" s="230"/>
      <c r="AH268" s="230"/>
      <c r="AI268" s="230"/>
      <c r="AJ268" s="230"/>
      <c r="AK268" s="162"/>
      <c r="AL268" s="162"/>
      <c r="AM268" s="119"/>
      <c r="AN268" s="162"/>
      <c r="AO268" s="139"/>
      <c r="AP268" s="118"/>
      <c r="AQ268" s="139"/>
      <c r="AR268" s="118"/>
      <c r="AS268" s="139"/>
      <c r="AT268" s="162"/>
      <c r="AU268" s="162"/>
      <c r="AV268" s="162"/>
      <c r="AW268" s="162"/>
      <c r="AX268" s="162"/>
      <c r="AY268" s="162"/>
      <c r="AZ268" s="162"/>
      <c r="BA268" s="162"/>
      <c r="BB268" s="162"/>
      <c r="BC268" s="162"/>
      <c r="BD268" s="162"/>
      <c r="BE268" s="162"/>
      <c r="BF268" s="162"/>
      <c r="BG268" s="162"/>
      <c r="BH268" s="162"/>
      <c r="BI268" s="162"/>
      <c r="BJ268" s="162"/>
      <c r="BK268" s="162"/>
      <c r="BL268" s="162"/>
      <c r="BM268" s="162"/>
      <c r="BN268" s="162"/>
      <c r="BO268" s="162"/>
      <c r="BP268" s="162"/>
      <c r="BQ268" s="162"/>
      <c r="BR268" s="162"/>
      <c r="BS268" s="162"/>
      <c r="BT268" s="162"/>
      <c r="BU268" s="162"/>
      <c r="BV268" s="162"/>
      <c r="BW268" s="162"/>
      <c r="BX268" s="162"/>
      <c r="BY268" s="162"/>
      <c r="BZ268" s="162"/>
      <c r="CA268" s="162"/>
      <c r="CB268" s="162"/>
      <c r="CC268" s="162"/>
      <c r="CD268" s="162"/>
      <c r="CE268" s="162"/>
      <c r="CF268" s="162"/>
      <c r="CG268" s="162"/>
      <c r="CH268" s="162"/>
      <c r="CI268" s="162"/>
      <c r="CJ268" s="162"/>
      <c r="CK268" s="162"/>
      <c r="CL268" s="162"/>
      <c r="CM268" s="162"/>
      <c r="CN268" s="162"/>
      <c r="CO268" s="162"/>
      <c r="CP268" s="162"/>
      <c r="CQ268" s="162"/>
      <c r="CR268" s="162"/>
      <c r="CS268" s="162"/>
      <c r="CT268" s="162"/>
      <c r="CU268" s="162"/>
      <c r="CV268" s="162"/>
      <c r="CW268" s="162"/>
      <c r="CX268" s="162"/>
      <c r="CY268" s="162"/>
      <c r="CZ268" s="162"/>
      <c r="DA268" s="162"/>
      <c r="DB268" s="162"/>
      <c r="DC268" s="162"/>
      <c r="DD268" s="162"/>
      <c r="DE268" s="162"/>
      <c r="DF268" s="162"/>
      <c r="DG268" s="162"/>
      <c r="DH268" s="162"/>
      <c r="DI268" s="162"/>
      <c r="DJ268" s="162"/>
      <c r="DK268" s="162"/>
      <c r="DL268" s="162"/>
      <c r="DM268" s="162"/>
      <c r="DN268" s="162"/>
      <c r="DO268" s="162"/>
      <c r="DP268" s="162"/>
      <c r="DQ268" s="162"/>
      <c r="DR268" s="162"/>
      <c r="DS268" s="162"/>
      <c r="DT268" s="162"/>
      <c r="DU268" s="162"/>
      <c r="DV268" s="162"/>
      <c r="DW268" s="162"/>
      <c r="DX268" s="162"/>
      <c r="DY268" s="162"/>
      <c r="DZ268" s="162"/>
      <c r="EA268" s="162"/>
      <c r="EB268" s="162"/>
      <c r="EC268" s="162"/>
      <c r="ED268" s="162"/>
      <c r="EE268" s="162"/>
      <c r="EF268" s="162"/>
      <c r="EG268" s="162"/>
      <c r="EH268" s="162"/>
      <c r="EI268" s="162"/>
      <c r="EJ268" s="162"/>
      <c r="EK268" s="162"/>
      <c r="EL268" s="162"/>
      <c r="EM268" s="162"/>
      <c r="EN268" s="162"/>
      <c r="EO268" s="162"/>
      <c r="EP268" s="162"/>
      <c r="EQ268" s="162"/>
      <c r="ER268" s="162"/>
      <c r="ES268" s="162"/>
      <c r="ET268" s="162"/>
      <c r="EU268" s="162"/>
      <c r="EV268" s="162"/>
      <c r="EW268" s="162"/>
      <c r="EX268" s="162"/>
      <c r="EY268" s="162"/>
      <c r="EZ268" s="162"/>
      <c r="FA268" s="162"/>
      <c r="FB268" s="162"/>
      <c r="FC268" s="162"/>
      <c r="FD268" s="162"/>
      <c r="FE268" s="162"/>
      <c r="FF268" s="162"/>
      <c r="FG268" s="162"/>
      <c r="FH268" s="162"/>
      <c r="FI268" s="162"/>
      <c r="FJ268" s="162"/>
      <c r="FK268" s="162"/>
      <c r="FL268" s="162"/>
      <c r="FM268" s="162"/>
      <c r="FN268" s="162"/>
      <c r="FO268" s="162"/>
      <c r="FP268" s="162"/>
      <c r="FQ268" s="162"/>
      <c r="FR268" s="162"/>
      <c r="FS268" s="162"/>
      <c r="FT268" s="162"/>
      <c r="FU268" s="162"/>
      <c r="FV268" s="162"/>
      <c r="FW268" s="162"/>
      <c r="FX268" s="162"/>
      <c r="FY268" s="162"/>
      <c r="FZ268" s="162"/>
      <c r="GA268" s="162"/>
      <c r="GB268" s="162"/>
      <c r="GC268" s="162"/>
      <c r="GD268" s="162"/>
      <c r="GE268" s="162"/>
      <c r="GF268" s="162"/>
      <c r="GG268" s="162"/>
      <c r="GH268" s="162"/>
      <c r="GI268" s="162"/>
      <c r="GJ268" s="162"/>
      <c r="GK268" s="162"/>
      <c r="GL268" s="162"/>
      <c r="GM268" s="162"/>
      <c r="GN268" s="162"/>
      <c r="GO268" s="162"/>
      <c r="GP268" s="162"/>
      <c r="GQ268" s="162"/>
      <c r="GR268" s="162"/>
      <c r="GS268" s="162"/>
      <c r="GT268" s="162"/>
      <c r="GU268" s="162"/>
      <c r="GV268" s="162"/>
      <c r="GW268" s="162"/>
      <c r="GX268" s="162"/>
      <c r="GY268" s="162"/>
      <c r="GZ268" s="162"/>
      <c r="HA268" s="162"/>
      <c r="HB268" s="162"/>
      <c r="HC268" s="162"/>
      <c r="HD268" s="162"/>
      <c r="HE268" s="162"/>
      <c r="HF268" s="162"/>
      <c r="HG268" s="162"/>
      <c r="HH268" s="162"/>
      <c r="HI268" s="162"/>
      <c r="HJ268" s="162"/>
      <c r="HK268" s="162"/>
      <c r="HL268" s="162"/>
      <c r="HM268" s="162"/>
      <c r="HN268" s="162"/>
      <c r="HO268" s="162"/>
      <c r="HP268" s="162"/>
      <c r="HQ268" s="162"/>
      <c r="HR268" s="162"/>
      <c r="HS268" s="162"/>
      <c r="HT268" s="162"/>
      <c r="HU268" s="162"/>
      <c r="HV268" s="162"/>
      <c r="HW268" s="162"/>
      <c r="HX268" s="162"/>
      <c r="HY268" s="162"/>
      <c r="HZ268" s="162"/>
      <c r="IA268" s="162"/>
      <c r="IB268" s="162"/>
      <c r="IC268" s="162"/>
      <c r="ID268" s="162"/>
      <c r="IE268" s="162"/>
      <c r="IF268" s="162"/>
      <c r="IG268" s="162"/>
      <c r="IH268" s="162"/>
      <c r="II268" s="162"/>
      <c r="IJ268" s="162"/>
      <c r="IK268" s="162"/>
      <c r="IL268" s="162"/>
      <c r="IM268" s="162"/>
      <c r="IN268" s="162"/>
      <c r="IO268" s="162"/>
      <c r="IP268" s="162"/>
      <c r="IQ268" s="162"/>
      <c r="IR268" s="162"/>
      <c r="IS268" s="162"/>
    </row>
    <row r="269" spans="1:253" s="142" customFormat="1" ht="33.75" x14ac:dyDescent="0.2">
      <c r="A269" s="235" t="s">
        <v>251</v>
      </c>
      <c r="B269" s="162"/>
      <c r="C269" s="162"/>
      <c r="D269" s="162"/>
      <c r="E269" s="162"/>
      <c r="F269" s="162"/>
      <c r="G269" s="162"/>
      <c r="H269" s="162"/>
      <c r="I269" s="162"/>
      <c r="J269" s="162"/>
      <c r="K269" s="162"/>
      <c r="L269" s="162"/>
      <c r="M269" s="162"/>
      <c r="N269" s="162"/>
      <c r="O269" s="162"/>
      <c r="P269" s="162"/>
      <c r="Q269" s="162"/>
      <c r="R269" s="162"/>
      <c r="S269" s="162"/>
      <c r="T269" s="162"/>
      <c r="U269" s="162"/>
      <c r="V269" s="162"/>
      <c r="W269" s="162"/>
      <c r="X269" s="162"/>
      <c r="Y269" s="162"/>
      <c r="Z269" s="162"/>
      <c r="AA269" s="162"/>
      <c r="AB269" s="162"/>
      <c r="AC269" s="162"/>
      <c r="AD269" s="162"/>
      <c r="AE269" s="162"/>
      <c r="AF269" s="162"/>
      <c r="AG269" s="162"/>
      <c r="AH269" s="162"/>
      <c r="AI269" s="162"/>
      <c r="AJ269" s="162"/>
      <c r="AK269" s="162"/>
      <c r="AL269" s="162"/>
      <c r="AM269" s="119"/>
      <c r="AN269" s="162"/>
      <c r="AO269" s="139"/>
      <c r="AP269" s="118"/>
      <c r="AQ269" s="139"/>
      <c r="AR269" s="118"/>
      <c r="AS269" s="139"/>
      <c r="AT269" s="162"/>
      <c r="AU269" s="162"/>
      <c r="AV269" s="162"/>
      <c r="AW269" s="162"/>
      <c r="AX269" s="162"/>
      <c r="AY269" s="162"/>
      <c r="AZ269" s="162"/>
      <c r="BA269" s="162"/>
      <c r="BB269" s="162"/>
      <c r="BC269" s="162"/>
      <c r="BD269" s="162"/>
      <c r="BE269" s="162"/>
      <c r="BF269" s="162"/>
      <c r="BG269" s="162"/>
      <c r="BH269" s="162"/>
      <c r="BI269" s="162"/>
      <c r="BJ269" s="162"/>
      <c r="BK269" s="162"/>
      <c r="BL269" s="162"/>
      <c r="BM269" s="162"/>
      <c r="BN269" s="162"/>
      <c r="BO269" s="162"/>
      <c r="BP269" s="162"/>
      <c r="BQ269" s="162"/>
      <c r="BR269" s="162"/>
      <c r="BS269" s="162"/>
      <c r="BT269" s="162"/>
      <c r="BU269" s="162"/>
      <c r="BV269" s="162"/>
      <c r="BW269" s="162"/>
      <c r="BX269" s="162"/>
      <c r="BY269" s="162"/>
      <c r="BZ269" s="162"/>
      <c r="CA269" s="162"/>
      <c r="CB269" s="162"/>
      <c r="CC269" s="162"/>
      <c r="CD269" s="162"/>
      <c r="CE269" s="162"/>
      <c r="CF269" s="162"/>
      <c r="CG269" s="162"/>
      <c r="CH269" s="162"/>
      <c r="CI269" s="162"/>
      <c r="CJ269" s="162"/>
      <c r="CK269" s="162"/>
      <c r="CL269" s="162"/>
      <c r="CM269" s="162"/>
      <c r="CN269" s="162"/>
      <c r="CO269" s="162"/>
      <c r="CP269" s="162"/>
      <c r="CQ269" s="162"/>
      <c r="CR269" s="162"/>
      <c r="CS269" s="162"/>
      <c r="CT269" s="162"/>
      <c r="CU269" s="162"/>
      <c r="CV269" s="162"/>
      <c r="CW269" s="162"/>
      <c r="CX269" s="162"/>
      <c r="CY269" s="162"/>
      <c r="CZ269" s="162"/>
      <c r="DA269" s="162"/>
      <c r="DB269" s="162"/>
      <c r="DC269" s="162"/>
      <c r="DD269" s="162"/>
      <c r="DE269" s="162"/>
      <c r="DF269" s="162"/>
      <c r="DG269" s="162"/>
      <c r="DH269" s="162"/>
      <c r="DI269" s="162"/>
      <c r="DJ269" s="162"/>
      <c r="DK269" s="162"/>
      <c r="DL269" s="162"/>
      <c r="DM269" s="162"/>
      <c r="DN269" s="162"/>
      <c r="DO269" s="162"/>
      <c r="DP269" s="162"/>
      <c r="DQ269" s="162"/>
      <c r="DR269" s="162"/>
      <c r="DS269" s="162"/>
      <c r="DT269" s="162"/>
      <c r="DU269" s="162"/>
      <c r="DV269" s="162"/>
      <c r="DW269" s="162"/>
      <c r="DX269" s="162"/>
      <c r="DY269" s="162"/>
      <c r="DZ269" s="162"/>
      <c r="EA269" s="162"/>
      <c r="EB269" s="162"/>
      <c r="EC269" s="162"/>
      <c r="ED269" s="162"/>
      <c r="EE269" s="162"/>
      <c r="EF269" s="162"/>
      <c r="EG269" s="162"/>
      <c r="EH269" s="162"/>
      <c r="EI269" s="162"/>
      <c r="EJ269" s="162"/>
      <c r="EK269" s="162"/>
      <c r="EL269" s="162"/>
      <c r="EM269" s="162"/>
      <c r="EN269" s="162"/>
      <c r="EO269" s="162"/>
      <c r="EP269" s="162"/>
      <c r="EQ269" s="162"/>
      <c r="ER269" s="162"/>
      <c r="ES269" s="162"/>
      <c r="ET269" s="162"/>
      <c r="EU269" s="162"/>
      <c r="EV269" s="162"/>
      <c r="EW269" s="162"/>
      <c r="EX269" s="162"/>
      <c r="EY269" s="162"/>
      <c r="EZ269" s="162"/>
      <c r="FA269" s="162"/>
      <c r="FB269" s="162"/>
      <c r="FC269" s="162"/>
      <c r="FD269" s="162"/>
      <c r="FE269" s="162"/>
      <c r="FF269" s="162"/>
      <c r="FG269" s="162"/>
      <c r="FH269" s="162"/>
      <c r="FI269" s="162"/>
      <c r="FJ269" s="162"/>
      <c r="FK269" s="162"/>
      <c r="FL269" s="162"/>
      <c r="FM269" s="162"/>
      <c r="FN269" s="162"/>
      <c r="FO269" s="162"/>
      <c r="FP269" s="162"/>
      <c r="FQ269" s="162"/>
      <c r="FR269" s="162"/>
      <c r="FS269" s="162"/>
      <c r="FT269" s="162"/>
      <c r="FU269" s="162"/>
      <c r="FV269" s="162"/>
      <c r="FW269" s="162"/>
      <c r="FX269" s="162"/>
      <c r="FY269" s="162"/>
      <c r="FZ269" s="162"/>
      <c r="GA269" s="162"/>
      <c r="GB269" s="162"/>
      <c r="GC269" s="162"/>
      <c r="GD269" s="162"/>
      <c r="GE269" s="162"/>
      <c r="GF269" s="162"/>
      <c r="GG269" s="162"/>
      <c r="GH269" s="162"/>
      <c r="GI269" s="162"/>
      <c r="GJ269" s="162"/>
      <c r="GK269" s="162"/>
      <c r="GL269" s="162"/>
      <c r="GM269" s="162"/>
      <c r="GN269" s="162"/>
      <c r="GO269" s="162"/>
      <c r="GP269" s="162"/>
      <c r="GQ269" s="162"/>
      <c r="GR269" s="162"/>
      <c r="GS269" s="162"/>
      <c r="GT269" s="162"/>
      <c r="GU269" s="162"/>
      <c r="GV269" s="162"/>
      <c r="GW269" s="162"/>
      <c r="GX269" s="162"/>
      <c r="GY269" s="162"/>
      <c r="GZ269" s="162"/>
      <c r="HA269" s="162"/>
      <c r="HB269" s="162"/>
      <c r="HC269" s="162"/>
      <c r="HD269" s="162"/>
      <c r="HE269" s="162"/>
      <c r="HF269" s="162"/>
      <c r="HG269" s="162"/>
      <c r="HH269" s="162"/>
      <c r="HI269" s="162"/>
      <c r="HJ269" s="162"/>
      <c r="HK269" s="162"/>
      <c r="HL269" s="162"/>
      <c r="HM269" s="162"/>
      <c r="HN269" s="162"/>
      <c r="HO269" s="162"/>
      <c r="HP269" s="162"/>
      <c r="HQ269" s="162"/>
      <c r="HR269" s="162"/>
      <c r="HS269" s="162"/>
      <c r="HT269" s="162"/>
      <c r="HU269" s="162"/>
      <c r="HV269" s="162"/>
      <c r="HW269" s="162"/>
      <c r="HX269" s="162"/>
      <c r="HY269" s="162"/>
      <c r="HZ269" s="162"/>
      <c r="IA269" s="162"/>
      <c r="IB269" s="162"/>
      <c r="IC269" s="162"/>
      <c r="ID269" s="162"/>
      <c r="IE269" s="162"/>
      <c r="IF269" s="162"/>
      <c r="IG269" s="162"/>
      <c r="IH269" s="162"/>
      <c r="II269" s="162"/>
      <c r="IJ269" s="162"/>
      <c r="IK269" s="162"/>
      <c r="IL269" s="162"/>
      <c r="IM269" s="162"/>
      <c r="IN269" s="162"/>
      <c r="IO269" s="162"/>
      <c r="IP269" s="162"/>
      <c r="IQ269" s="162"/>
      <c r="IR269" s="162"/>
      <c r="IS269" s="162"/>
    </row>
    <row r="270" spans="1:253" s="142" customFormat="1" ht="10.5" customHeight="1" x14ac:dyDescent="0.2">
      <c r="B270" s="162"/>
      <c r="C270" s="162"/>
      <c r="D270" s="162"/>
      <c r="E270" s="162"/>
      <c r="F270" s="162"/>
      <c r="G270" s="162"/>
      <c r="H270" s="162"/>
      <c r="I270" s="162"/>
      <c r="J270" s="162"/>
      <c r="K270" s="162"/>
      <c r="L270" s="162"/>
      <c r="M270" s="162"/>
      <c r="N270" s="162"/>
      <c r="O270" s="162"/>
      <c r="P270" s="162"/>
      <c r="Q270" s="162"/>
      <c r="R270" s="162"/>
      <c r="S270" s="162"/>
      <c r="T270" s="162"/>
      <c r="U270" s="162"/>
      <c r="V270" s="162"/>
      <c r="W270" s="162"/>
      <c r="X270" s="162"/>
      <c r="Y270" s="162"/>
      <c r="Z270" s="162"/>
      <c r="AA270" s="162"/>
      <c r="AB270" s="162"/>
      <c r="AC270" s="162"/>
      <c r="AD270" s="162"/>
      <c r="AE270" s="162"/>
      <c r="AF270" s="162"/>
      <c r="AG270" s="162"/>
      <c r="AH270" s="162"/>
      <c r="AI270" s="162"/>
      <c r="AJ270" s="162"/>
      <c r="AK270" s="162"/>
      <c r="AL270" s="162"/>
      <c r="AM270" s="119"/>
      <c r="AN270" s="162"/>
      <c r="AO270" s="139"/>
      <c r="AP270" s="118"/>
      <c r="AQ270" s="139"/>
      <c r="AR270" s="118"/>
      <c r="AS270" s="139"/>
      <c r="AT270" s="162"/>
      <c r="AU270" s="162"/>
      <c r="AV270" s="162"/>
      <c r="AW270" s="162"/>
      <c r="AX270" s="162"/>
      <c r="AY270" s="162"/>
      <c r="AZ270" s="162"/>
      <c r="BA270" s="162"/>
      <c r="BB270" s="162"/>
      <c r="BC270" s="162"/>
      <c r="BD270" s="162"/>
      <c r="BE270" s="162"/>
      <c r="BF270" s="162"/>
      <c r="BG270" s="162"/>
      <c r="BH270" s="162"/>
      <c r="BI270" s="162"/>
      <c r="BJ270" s="162"/>
      <c r="BK270" s="162"/>
      <c r="BL270" s="162"/>
      <c r="BM270" s="162"/>
      <c r="BN270" s="162"/>
      <c r="BO270" s="162"/>
      <c r="BP270" s="162"/>
      <c r="BQ270" s="162"/>
      <c r="BR270" s="162"/>
      <c r="BS270" s="162"/>
      <c r="BT270" s="162"/>
      <c r="BU270" s="162"/>
      <c r="BV270" s="162"/>
      <c r="BW270" s="162"/>
      <c r="BX270" s="162"/>
      <c r="BY270" s="162"/>
      <c r="BZ270" s="162"/>
      <c r="CA270" s="162"/>
      <c r="CB270" s="162"/>
      <c r="CC270" s="162"/>
      <c r="CD270" s="162"/>
      <c r="CE270" s="162"/>
      <c r="CF270" s="162"/>
      <c r="CG270" s="162"/>
      <c r="CH270" s="162"/>
      <c r="CI270" s="162"/>
      <c r="CJ270" s="162"/>
      <c r="CK270" s="162"/>
      <c r="CL270" s="162"/>
      <c r="CM270" s="162"/>
      <c r="CN270" s="162"/>
      <c r="CO270" s="162"/>
      <c r="CP270" s="162"/>
      <c r="CQ270" s="162"/>
      <c r="CR270" s="162"/>
      <c r="CS270" s="162"/>
      <c r="CT270" s="162"/>
      <c r="CU270" s="162"/>
      <c r="CV270" s="162"/>
      <c r="CW270" s="162"/>
      <c r="CX270" s="162"/>
      <c r="CY270" s="162"/>
      <c r="CZ270" s="162"/>
      <c r="DA270" s="162"/>
      <c r="DB270" s="162"/>
      <c r="DC270" s="162"/>
      <c r="DD270" s="162"/>
      <c r="DE270" s="162"/>
      <c r="DF270" s="162"/>
      <c r="DG270" s="162"/>
      <c r="DH270" s="162"/>
      <c r="DI270" s="162"/>
      <c r="DJ270" s="162"/>
      <c r="DK270" s="162"/>
      <c r="DL270" s="162"/>
      <c r="DM270" s="162"/>
      <c r="DN270" s="162"/>
      <c r="DO270" s="162"/>
      <c r="DP270" s="162"/>
      <c r="DQ270" s="162"/>
      <c r="DR270" s="162"/>
      <c r="DS270" s="162"/>
      <c r="DT270" s="162"/>
      <c r="DU270" s="162"/>
      <c r="DV270" s="162"/>
      <c r="DW270" s="162"/>
      <c r="DX270" s="162"/>
      <c r="DY270" s="162"/>
      <c r="DZ270" s="162"/>
      <c r="EA270" s="162"/>
      <c r="EB270" s="162"/>
      <c r="EC270" s="162"/>
      <c r="ED270" s="162"/>
      <c r="EE270" s="162"/>
      <c r="EF270" s="162"/>
      <c r="EG270" s="162"/>
      <c r="EH270" s="162"/>
      <c r="EI270" s="162"/>
      <c r="EJ270" s="162"/>
      <c r="EK270" s="162"/>
      <c r="EL270" s="162"/>
      <c r="EM270" s="162"/>
      <c r="EN270" s="162"/>
      <c r="EO270" s="162"/>
      <c r="EP270" s="162"/>
      <c r="EQ270" s="162"/>
      <c r="ER270" s="162"/>
      <c r="ES270" s="162"/>
      <c r="ET270" s="162"/>
      <c r="EU270" s="162"/>
      <c r="EV270" s="162"/>
      <c r="EW270" s="162"/>
      <c r="EX270" s="162"/>
      <c r="EY270" s="162"/>
      <c r="EZ270" s="162"/>
      <c r="FA270" s="162"/>
      <c r="FB270" s="162"/>
      <c r="FC270" s="162"/>
      <c r="FD270" s="162"/>
      <c r="FE270" s="162"/>
      <c r="FF270" s="162"/>
      <c r="FG270" s="162"/>
      <c r="FH270" s="162"/>
      <c r="FI270" s="162"/>
      <c r="FJ270" s="162"/>
      <c r="FK270" s="162"/>
      <c r="FL270" s="162"/>
      <c r="FM270" s="162"/>
      <c r="FN270" s="162"/>
      <c r="FO270" s="162"/>
      <c r="FP270" s="162"/>
      <c r="FQ270" s="162"/>
      <c r="FR270" s="162"/>
      <c r="FS270" s="162"/>
      <c r="FT270" s="162"/>
      <c r="FU270" s="162"/>
      <c r="FV270" s="162"/>
      <c r="FW270" s="162"/>
      <c r="FX270" s="162"/>
      <c r="FY270" s="162"/>
      <c r="FZ270" s="162"/>
      <c r="GA270" s="162"/>
      <c r="GB270" s="162"/>
      <c r="GC270" s="162"/>
      <c r="GD270" s="162"/>
      <c r="GE270" s="162"/>
      <c r="GF270" s="162"/>
      <c r="GG270" s="162"/>
      <c r="GH270" s="162"/>
      <c r="GI270" s="162"/>
      <c r="GJ270" s="162"/>
      <c r="GK270" s="162"/>
      <c r="GL270" s="162"/>
      <c r="GM270" s="162"/>
      <c r="GN270" s="162"/>
      <c r="GO270" s="162"/>
      <c r="GP270" s="162"/>
      <c r="GQ270" s="162"/>
      <c r="GR270" s="162"/>
      <c r="GS270" s="162"/>
      <c r="GT270" s="162"/>
      <c r="GU270" s="162"/>
      <c r="GV270" s="162"/>
      <c r="GW270" s="162"/>
      <c r="GX270" s="162"/>
      <c r="GY270" s="162"/>
      <c r="GZ270" s="162"/>
      <c r="HA270" s="162"/>
      <c r="HB270" s="162"/>
      <c r="HC270" s="162"/>
      <c r="HD270" s="162"/>
      <c r="HE270" s="162"/>
      <c r="HF270" s="162"/>
      <c r="HG270" s="162"/>
      <c r="HH270" s="162"/>
      <c r="HI270" s="162"/>
      <c r="HJ270" s="162"/>
      <c r="HK270" s="162"/>
      <c r="HL270" s="162"/>
      <c r="HM270" s="162"/>
      <c r="HN270" s="162"/>
      <c r="HO270" s="162"/>
      <c r="HP270" s="162"/>
      <c r="HQ270" s="162"/>
      <c r="HR270" s="162"/>
      <c r="HS270" s="162"/>
      <c r="HT270" s="162"/>
      <c r="HU270" s="162"/>
      <c r="HV270" s="162"/>
      <c r="HW270" s="162"/>
      <c r="HX270" s="162"/>
      <c r="HY270" s="162"/>
      <c r="HZ270" s="162"/>
      <c r="IA270" s="162"/>
      <c r="IB270" s="162"/>
      <c r="IC270" s="162"/>
      <c r="ID270" s="162"/>
      <c r="IE270" s="162"/>
      <c r="IF270" s="162"/>
      <c r="IG270" s="162"/>
      <c r="IH270" s="162"/>
      <c r="II270" s="162"/>
      <c r="IJ270" s="162"/>
      <c r="IK270" s="162"/>
      <c r="IL270" s="162"/>
      <c r="IM270" s="162"/>
      <c r="IN270" s="162"/>
      <c r="IO270" s="162"/>
      <c r="IP270" s="162"/>
      <c r="IQ270" s="162"/>
      <c r="IR270" s="162"/>
      <c r="IS270" s="162"/>
    </row>
    <row r="271" spans="1:253" s="142" customFormat="1" ht="31.5" x14ac:dyDescent="0.2">
      <c r="A271" s="175" t="s">
        <v>293</v>
      </c>
      <c r="B271" s="177"/>
      <c r="C271" s="177"/>
      <c r="D271" s="177"/>
      <c r="E271" s="177"/>
      <c r="F271" s="236"/>
      <c r="G271" s="236"/>
      <c r="H271" s="236"/>
      <c r="I271" s="236"/>
      <c r="J271" s="177"/>
      <c r="K271" s="177"/>
      <c r="L271" s="177"/>
      <c r="M271" s="177"/>
      <c r="N271" s="177"/>
      <c r="O271" s="177"/>
      <c r="P271" s="178"/>
      <c r="Q271" s="178"/>
      <c r="R271" s="178"/>
      <c r="S271" s="178"/>
      <c r="T271" s="178"/>
      <c r="U271" s="178"/>
      <c r="V271" s="178"/>
      <c r="W271" s="178"/>
      <c r="X271" s="178"/>
      <c r="Y271" s="178"/>
      <c r="Z271" s="178"/>
      <c r="AA271" s="178"/>
      <c r="AB271" s="178"/>
      <c r="AC271" s="178"/>
      <c r="AD271" s="178"/>
      <c r="AE271" s="178"/>
      <c r="AF271" s="178"/>
      <c r="AG271" s="178"/>
      <c r="AH271" s="178"/>
      <c r="AI271" s="178"/>
      <c r="AJ271" s="178"/>
      <c r="AK271" s="162"/>
      <c r="AL271" s="162"/>
      <c r="AM271" s="119"/>
      <c r="AN271" s="162"/>
      <c r="AO271" s="139"/>
      <c r="AP271" s="118"/>
      <c r="AQ271" s="139"/>
      <c r="AR271" s="118"/>
      <c r="AS271" s="139"/>
      <c r="AT271" s="162"/>
      <c r="AU271" s="162"/>
      <c r="AV271" s="162"/>
      <c r="AW271" s="162"/>
      <c r="AX271" s="162"/>
      <c r="AY271" s="162"/>
      <c r="AZ271" s="162"/>
      <c r="BA271" s="162"/>
      <c r="BB271" s="162"/>
      <c r="BC271" s="162"/>
      <c r="BD271" s="162"/>
      <c r="BE271" s="162"/>
      <c r="BF271" s="162"/>
      <c r="BG271" s="162"/>
      <c r="BH271" s="162"/>
      <c r="BI271" s="162"/>
      <c r="BJ271" s="162"/>
      <c r="BK271" s="162"/>
      <c r="BL271" s="162"/>
      <c r="BM271" s="162"/>
      <c r="BN271" s="162"/>
      <c r="BO271" s="162"/>
      <c r="BP271" s="162"/>
      <c r="BQ271" s="162"/>
      <c r="BR271" s="162"/>
      <c r="BS271" s="162"/>
      <c r="BT271" s="162"/>
      <c r="BU271" s="162"/>
      <c r="BV271" s="162"/>
      <c r="BW271" s="162"/>
      <c r="BX271" s="162"/>
      <c r="BY271" s="162"/>
      <c r="BZ271" s="162"/>
      <c r="CA271" s="162"/>
      <c r="CB271" s="162"/>
      <c r="CC271" s="162"/>
      <c r="CD271" s="162"/>
      <c r="CE271" s="162"/>
      <c r="CF271" s="162"/>
      <c r="CG271" s="162"/>
      <c r="CH271" s="162"/>
      <c r="CI271" s="162"/>
      <c r="CJ271" s="162"/>
      <c r="CK271" s="162"/>
      <c r="CL271" s="162"/>
      <c r="CM271" s="162"/>
      <c r="CN271" s="162"/>
      <c r="CO271" s="162"/>
      <c r="CP271" s="162"/>
      <c r="CQ271" s="162"/>
      <c r="CR271" s="162"/>
      <c r="CS271" s="162"/>
      <c r="CT271" s="162"/>
      <c r="CU271" s="162"/>
      <c r="CV271" s="162"/>
      <c r="CW271" s="162"/>
      <c r="CX271" s="162"/>
      <c r="CY271" s="162"/>
      <c r="CZ271" s="162"/>
      <c r="DA271" s="162"/>
      <c r="DB271" s="162"/>
      <c r="DC271" s="162"/>
      <c r="DD271" s="162"/>
      <c r="DE271" s="162"/>
      <c r="DF271" s="162"/>
      <c r="DG271" s="162"/>
      <c r="DH271" s="162"/>
      <c r="DI271" s="162"/>
      <c r="DJ271" s="162"/>
      <c r="DK271" s="162"/>
      <c r="DL271" s="162"/>
      <c r="DM271" s="162"/>
      <c r="DN271" s="162"/>
      <c r="DO271" s="162"/>
      <c r="DP271" s="162"/>
      <c r="DQ271" s="162"/>
      <c r="DR271" s="162"/>
      <c r="DS271" s="162"/>
      <c r="DT271" s="162"/>
      <c r="DU271" s="162"/>
      <c r="DV271" s="162"/>
      <c r="DW271" s="162"/>
      <c r="DX271" s="162"/>
      <c r="DY271" s="162"/>
      <c r="DZ271" s="162"/>
      <c r="EA271" s="162"/>
      <c r="EB271" s="162"/>
      <c r="EC271" s="162"/>
      <c r="ED271" s="162"/>
      <c r="EE271" s="162"/>
      <c r="EF271" s="162"/>
      <c r="EG271" s="162"/>
      <c r="EH271" s="162"/>
      <c r="EI271" s="162"/>
      <c r="EJ271" s="162"/>
      <c r="EK271" s="162"/>
      <c r="EL271" s="162"/>
      <c r="EM271" s="162"/>
      <c r="EN271" s="162"/>
      <c r="EO271" s="162"/>
      <c r="EP271" s="162"/>
      <c r="EQ271" s="162"/>
      <c r="ER271" s="162"/>
      <c r="ES271" s="162"/>
      <c r="ET271" s="162"/>
      <c r="EU271" s="162"/>
      <c r="EV271" s="162"/>
      <c r="EW271" s="162"/>
      <c r="EX271" s="162"/>
      <c r="EY271" s="162"/>
      <c r="EZ271" s="162"/>
      <c r="FA271" s="162"/>
      <c r="FB271" s="162"/>
      <c r="FC271" s="162"/>
      <c r="FD271" s="162"/>
      <c r="FE271" s="162"/>
      <c r="FF271" s="162"/>
      <c r="FG271" s="162"/>
      <c r="FH271" s="162"/>
      <c r="FI271" s="162"/>
      <c r="FJ271" s="162"/>
      <c r="FK271" s="162"/>
      <c r="FL271" s="162"/>
      <c r="FM271" s="162"/>
      <c r="FN271" s="162"/>
      <c r="FO271" s="162"/>
      <c r="FP271" s="162"/>
      <c r="FQ271" s="162"/>
      <c r="FR271" s="162"/>
      <c r="FS271" s="162"/>
      <c r="FT271" s="162"/>
      <c r="FU271" s="162"/>
      <c r="FV271" s="162"/>
      <c r="FW271" s="162"/>
      <c r="FX271" s="162"/>
      <c r="FY271" s="162"/>
      <c r="FZ271" s="162"/>
      <c r="GA271" s="162"/>
      <c r="GB271" s="162"/>
      <c r="GC271" s="162"/>
      <c r="GD271" s="162"/>
      <c r="GE271" s="162"/>
      <c r="GF271" s="162"/>
      <c r="GG271" s="162"/>
      <c r="GH271" s="162"/>
      <c r="GI271" s="162"/>
      <c r="GJ271" s="162"/>
      <c r="GK271" s="162"/>
      <c r="GL271" s="162"/>
      <c r="GM271" s="162"/>
      <c r="GN271" s="162"/>
      <c r="GO271" s="162"/>
      <c r="GP271" s="162"/>
      <c r="GQ271" s="162"/>
      <c r="GR271" s="162"/>
      <c r="GS271" s="162"/>
      <c r="GT271" s="162"/>
      <c r="GU271" s="162"/>
      <c r="GV271" s="162"/>
      <c r="GW271" s="162"/>
      <c r="GX271" s="162"/>
      <c r="GY271" s="162"/>
      <c r="GZ271" s="162"/>
      <c r="HA271" s="162"/>
      <c r="HB271" s="162"/>
      <c r="HC271" s="162"/>
      <c r="HD271" s="162"/>
      <c r="HE271" s="162"/>
      <c r="HF271" s="162"/>
      <c r="HG271" s="162"/>
      <c r="HH271" s="162"/>
      <c r="HI271" s="162"/>
      <c r="HJ271" s="162"/>
      <c r="HK271" s="162"/>
      <c r="HL271" s="162"/>
      <c r="HM271" s="162"/>
      <c r="HN271" s="162"/>
      <c r="HO271" s="162"/>
      <c r="HP271" s="162"/>
      <c r="HQ271" s="162"/>
      <c r="HR271" s="162"/>
      <c r="HS271" s="162"/>
      <c r="HT271" s="162"/>
      <c r="HU271" s="162"/>
      <c r="HV271" s="162"/>
      <c r="HW271" s="162"/>
      <c r="HX271" s="162"/>
      <c r="HY271" s="162"/>
      <c r="HZ271" s="162"/>
      <c r="IA271" s="162"/>
      <c r="IB271" s="162"/>
      <c r="IC271" s="162"/>
      <c r="ID271" s="162"/>
      <c r="IE271" s="162"/>
      <c r="IF271" s="162"/>
      <c r="IG271" s="162"/>
      <c r="IH271" s="162"/>
      <c r="II271" s="162"/>
      <c r="IJ271" s="162"/>
      <c r="IK271" s="162"/>
      <c r="IL271" s="162"/>
      <c r="IM271" s="162"/>
      <c r="IN271" s="162"/>
      <c r="IO271" s="162"/>
      <c r="IP271" s="162"/>
      <c r="IQ271" s="162"/>
      <c r="IR271" s="162"/>
      <c r="IS271" s="162"/>
    </row>
    <row r="272" spans="1:253" s="142" customFormat="1" x14ac:dyDescent="0.2">
      <c r="A272" s="198"/>
      <c r="B272" s="31"/>
      <c r="C272" s="31"/>
      <c r="D272" s="31"/>
      <c r="E272" s="31"/>
      <c r="F272" s="237"/>
      <c r="G272" s="237"/>
      <c r="H272" s="237"/>
      <c r="I272" s="237"/>
      <c r="J272" s="31"/>
      <c r="K272" s="31"/>
      <c r="L272" s="31"/>
      <c r="M272" s="31"/>
      <c r="N272" s="31"/>
      <c r="O272" s="31"/>
      <c r="P272" s="199"/>
      <c r="Q272" s="31" t="s">
        <v>16</v>
      </c>
      <c r="R272" s="199"/>
      <c r="S272" s="199"/>
      <c r="T272" s="199"/>
      <c r="U272" s="199"/>
      <c r="V272" s="199"/>
      <c r="W272" s="199"/>
      <c r="X272" s="199"/>
      <c r="Y272" s="199"/>
      <c r="Z272" s="199"/>
      <c r="AA272" s="199"/>
      <c r="AB272" s="199"/>
      <c r="AC272" s="199"/>
      <c r="AD272" s="199"/>
      <c r="AE272" s="199"/>
      <c r="AF272" s="199"/>
      <c r="AG272" s="199"/>
      <c r="AH272" s="199"/>
      <c r="AI272" s="199"/>
      <c r="AJ272" s="199"/>
      <c r="AK272" s="162"/>
      <c r="AL272" s="162"/>
      <c r="AM272" s="119"/>
      <c r="AN272" s="162"/>
      <c r="AO272" s="139"/>
      <c r="AP272" s="118"/>
      <c r="AQ272" s="139"/>
      <c r="AR272" s="118"/>
      <c r="AS272" s="139"/>
      <c r="AT272" s="162"/>
      <c r="AU272" s="162"/>
      <c r="AV272" s="162"/>
      <c r="AW272" s="162"/>
      <c r="AX272" s="162"/>
      <c r="AY272" s="162"/>
      <c r="AZ272" s="162"/>
      <c r="BA272" s="162"/>
      <c r="BB272" s="162"/>
      <c r="BC272" s="162"/>
      <c r="BD272" s="162"/>
      <c r="BE272" s="162"/>
      <c r="BF272" s="162"/>
      <c r="BG272" s="162"/>
      <c r="BH272" s="162"/>
      <c r="BI272" s="162"/>
      <c r="BJ272" s="162"/>
      <c r="BK272" s="162"/>
      <c r="BL272" s="162"/>
      <c r="BM272" s="162"/>
      <c r="BN272" s="162"/>
      <c r="BO272" s="162"/>
      <c r="BP272" s="162"/>
      <c r="BQ272" s="162"/>
      <c r="BR272" s="162"/>
      <c r="BS272" s="162"/>
      <c r="BT272" s="162"/>
      <c r="BU272" s="162"/>
      <c r="BV272" s="162"/>
      <c r="BW272" s="162"/>
      <c r="BX272" s="162"/>
      <c r="BY272" s="162"/>
      <c r="BZ272" s="162"/>
      <c r="CA272" s="162"/>
      <c r="CB272" s="162"/>
      <c r="CC272" s="162"/>
      <c r="CD272" s="162"/>
      <c r="CE272" s="162"/>
      <c r="CF272" s="162"/>
      <c r="CG272" s="162"/>
      <c r="CH272" s="162"/>
      <c r="CI272" s="162"/>
      <c r="CJ272" s="162"/>
      <c r="CK272" s="162"/>
      <c r="CL272" s="162"/>
      <c r="CM272" s="162"/>
      <c r="CN272" s="162"/>
      <c r="CO272" s="162"/>
      <c r="CP272" s="162"/>
      <c r="CQ272" s="162"/>
      <c r="CR272" s="162"/>
      <c r="CS272" s="162"/>
      <c r="CT272" s="162"/>
      <c r="CU272" s="162"/>
      <c r="CV272" s="162"/>
      <c r="CW272" s="162"/>
      <c r="CX272" s="162"/>
      <c r="CY272" s="162"/>
      <c r="CZ272" s="162"/>
      <c r="DA272" s="162"/>
      <c r="DB272" s="162"/>
      <c r="DC272" s="162"/>
      <c r="DD272" s="162"/>
      <c r="DE272" s="162"/>
      <c r="DF272" s="162"/>
      <c r="DG272" s="162"/>
      <c r="DH272" s="162"/>
      <c r="DI272" s="162"/>
      <c r="DJ272" s="162"/>
      <c r="DK272" s="162"/>
      <c r="DL272" s="162"/>
      <c r="DM272" s="162"/>
      <c r="DN272" s="162"/>
      <c r="DO272" s="162"/>
      <c r="DP272" s="162"/>
      <c r="DQ272" s="162"/>
      <c r="DR272" s="162"/>
      <c r="DS272" s="162"/>
      <c r="DT272" s="162"/>
      <c r="DU272" s="162"/>
      <c r="DV272" s="162"/>
      <c r="DW272" s="162"/>
      <c r="DX272" s="162"/>
      <c r="DY272" s="162"/>
      <c r="DZ272" s="162"/>
      <c r="EA272" s="162"/>
      <c r="EB272" s="162"/>
      <c r="EC272" s="162"/>
      <c r="ED272" s="162"/>
      <c r="EE272" s="162"/>
      <c r="EF272" s="162"/>
      <c r="EG272" s="162"/>
      <c r="EH272" s="162"/>
      <c r="EI272" s="162"/>
      <c r="EJ272" s="162"/>
      <c r="EK272" s="162"/>
      <c r="EL272" s="162"/>
      <c r="EM272" s="162"/>
      <c r="EN272" s="162"/>
      <c r="EO272" s="162"/>
      <c r="EP272" s="162"/>
      <c r="EQ272" s="162"/>
      <c r="ER272" s="162"/>
      <c r="ES272" s="162"/>
      <c r="ET272" s="162"/>
      <c r="EU272" s="162"/>
      <c r="EV272" s="162"/>
      <c r="EW272" s="162"/>
      <c r="EX272" s="162"/>
      <c r="EY272" s="162"/>
      <c r="EZ272" s="162"/>
      <c r="FA272" s="162"/>
      <c r="FB272" s="162"/>
      <c r="FC272" s="162"/>
      <c r="FD272" s="162"/>
      <c r="FE272" s="162"/>
      <c r="FF272" s="162"/>
      <c r="FG272" s="162"/>
      <c r="FH272" s="162"/>
      <c r="FI272" s="162"/>
      <c r="FJ272" s="162"/>
      <c r="FK272" s="162"/>
      <c r="FL272" s="162"/>
      <c r="FM272" s="162"/>
      <c r="FN272" s="162"/>
      <c r="FO272" s="162"/>
      <c r="FP272" s="162"/>
      <c r="FQ272" s="162"/>
      <c r="FR272" s="162"/>
      <c r="FS272" s="162"/>
      <c r="FT272" s="162"/>
      <c r="FU272" s="162"/>
      <c r="FV272" s="162"/>
      <c r="FW272" s="162"/>
      <c r="FX272" s="162"/>
      <c r="FY272" s="162"/>
      <c r="FZ272" s="162"/>
      <c r="GA272" s="162"/>
      <c r="GB272" s="162"/>
      <c r="GC272" s="162"/>
      <c r="GD272" s="162"/>
      <c r="GE272" s="162"/>
      <c r="GF272" s="162"/>
      <c r="GG272" s="162"/>
      <c r="GH272" s="162"/>
      <c r="GI272" s="162"/>
      <c r="GJ272" s="162"/>
      <c r="GK272" s="162"/>
      <c r="GL272" s="162"/>
      <c r="GM272" s="162"/>
      <c r="GN272" s="162"/>
      <c r="GO272" s="162"/>
      <c r="GP272" s="162"/>
      <c r="GQ272" s="162"/>
      <c r="GR272" s="162"/>
      <c r="GS272" s="162"/>
      <c r="GT272" s="162"/>
      <c r="GU272" s="162"/>
      <c r="GV272" s="162"/>
      <c r="GW272" s="162"/>
      <c r="GX272" s="162"/>
      <c r="GY272" s="162"/>
      <c r="GZ272" s="162"/>
      <c r="HA272" s="162"/>
      <c r="HB272" s="162"/>
      <c r="HC272" s="162"/>
      <c r="HD272" s="162"/>
      <c r="HE272" s="162"/>
      <c r="HF272" s="162"/>
      <c r="HG272" s="162"/>
      <c r="HH272" s="162"/>
      <c r="HI272" s="162"/>
      <c r="HJ272" s="162"/>
      <c r="HK272" s="162"/>
      <c r="HL272" s="162"/>
      <c r="HM272" s="162"/>
      <c r="HN272" s="162"/>
      <c r="HO272" s="162"/>
      <c r="HP272" s="162"/>
      <c r="HQ272" s="162"/>
      <c r="HR272" s="162"/>
      <c r="HS272" s="162"/>
      <c r="HT272" s="162"/>
      <c r="HU272" s="162"/>
      <c r="HV272" s="162"/>
      <c r="HW272" s="162"/>
      <c r="HX272" s="162"/>
      <c r="HY272" s="162"/>
      <c r="HZ272" s="162"/>
      <c r="IA272" s="162"/>
      <c r="IB272" s="162"/>
      <c r="IC272" s="162"/>
      <c r="ID272" s="162"/>
      <c r="IE272" s="162"/>
      <c r="IF272" s="162"/>
      <c r="IG272" s="162"/>
      <c r="IH272" s="162"/>
      <c r="II272" s="162"/>
      <c r="IJ272" s="162"/>
      <c r="IK272" s="162"/>
      <c r="IL272" s="162"/>
      <c r="IM272" s="162"/>
      <c r="IN272" s="162"/>
      <c r="IO272" s="162"/>
      <c r="IP272" s="162"/>
      <c r="IQ272" s="162"/>
      <c r="IR272" s="162"/>
      <c r="IS272" s="162"/>
    </row>
    <row r="273" spans="1:253" s="142" customFormat="1" x14ac:dyDescent="0.2">
      <c r="A273" s="30"/>
      <c r="B273" s="33">
        <f>Aprekini!B5</f>
        <v>2016</v>
      </c>
      <c r="C273" s="33">
        <f t="shared" ref="C273:AG273" si="414">B273+1</f>
        <v>2017</v>
      </c>
      <c r="D273" s="33">
        <f t="shared" si="414"/>
        <v>2018</v>
      </c>
      <c r="E273" s="33">
        <f t="shared" si="414"/>
        <v>2019</v>
      </c>
      <c r="F273" s="33">
        <f t="shared" si="414"/>
        <v>2020</v>
      </c>
      <c r="G273" s="33">
        <f t="shared" si="414"/>
        <v>2021</v>
      </c>
      <c r="H273" s="33">
        <f t="shared" si="414"/>
        <v>2022</v>
      </c>
      <c r="I273" s="33">
        <f t="shared" si="414"/>
        <v>2023</v>
      </c>
      <c r="J273" s="33">
        <f t="shared" si="414"/>
        <v>2024</v>
      </c>
      <c r="K273" s="33">
        <f t="shared" si="414"/>
        <v>2025</v>
      </c>
      <c r="L273" s="33">
        <f t="shared" si="414"/>
        <v>2026</v>
      </c>
      <c r="M273" s="33">
        <f t="shared" si="414"/>
        <v>2027</v>
      </c>
      <c r="N273" s="33">
        <f t="shared" si="414"/>
        <v>2028</v>
      </c>
      <c r="O273" s="33">
        <f t="shared" si="414"/>
        <v>2029</v>
      </c>
      <c r="P273" s="33">
        <f t="shared" si="414"/>
        <v>2030</v>
      </c>
      <c r="Q273" s="33">
        <f t="shared" si="414"/>
        <v>2031</v>
      </c>
      <c r="R273" s="33">
        <f t="shared" si="414"/>
        <v>2032</v>
      </c>
      <c r="S273" s="33">
        <f t="shared" si="414"/>
        <v>2033</v>
      </c>
      <c r="T273" s="33">
        <f t="shared" si="414"/>
        <v>2034</v>
      </c>
      <c r="U273" s="183">
        <f t="shared" si="414"/>
        <v>2035</v>
      </c>
      <c r="V273" s="183">
        <f t="shared" si="414"/>
        <v>2036</v>
      </c>
      <c r="W273" s="183">
        <f t="shared" si="414"/>
        <v>2037</v>
      </c>
      <c r="X273" s="183">
        <f t="shared" si="414"/>
        <v>2038</v>
      </c>
      <c r="Y273" s="183">
        <f t="shared" si="414"/>
        <v>2039</v>
      </c>
      <c r="Z273" s="183">
        <f t="shared" si="414"/>
        <v>2040</v>
      </c>
      <c r="AA273" s="183">
        <f t="shared" si="414"/>
        <v>2041</v>
      </c>
      <c r="AB273" s="183">
        <f t="shared" si="414"/>
        <v>2042</v>
      </c>
      <c r="AC273" s="183">
        <f t="shared" si="414"/>
        <v>2043</v>
      </c>
      <c r="AD273" s="183">
        <f t="shared" si="414"/>
        <v>2044</v>
      </c>
      <c r="AE273" s="183">
        <f t="shared" si="414"/>
        <v>2045</v>
      </c>
      <c r="AF273" s="183">
        <f t="shared" si="414"/>
        <v>2046</v>
      </c>
      <c r="AG273" s="183">
        <f t="shared" si="414"/>
        <v>2047</v>
      </c>
      <c r="AH273" s="183">
        <f>AG273+1</f>
        <v>2048</v>
      </c>
      <c r="AI273" s="183">
        <f>AH273+1</f>
        <v>2049</v>
      </c>
      <c r="AJ273" s="183">
        <f>AI273+1</f>
        <v>2050</v>
      </c>
      <c r="AK273" s="162"/>
      <c r="AL273" s="162"/>
      <c r="AM273" s="119"/>
      <c r="AN273" s="162"/>
      <c r="AO273" s="139"/>
      <c r="AP273" s="118"/>
      <c r="AQ273" s="139"/>
      <c r="AR273" s="118"/>
      <c r="AS273" s="139"/>
      <c r="AT273" s="162"/>
      <c r="AU273" s="162"/>
      <c r="AV273" s="162"/>
      <c r="AW273" s="162"/>
      <c r="AX273" s="162"/>
      <c r="AY273" s="162"/>
      <c r="AZ273" s="162"/>
      <c r="BA273" s="162"/>
      <c r="BB273" s="162"/>
      <c r="BC273" s="162"/>
      <c r="BD273" s="162"/>
      <c r="BE273" s="162"/>
      <c r="BF273" s="162"/>
      <c r="BG273" s="162"/>
      <c r="BH273" s="162"/>
      <c r="BI273" s="162"/>
      <c r="BJ273" s="162"/>
      <c r="BK273" s="162"/>
      <c r="BL273" s="162"/>
      <c r="BM273" s="162"/>
      <c r="BN273" s="162"/>
      <c r="BO273" s="162"/>
      <c r="BP273" s="162"/>
      <c r="BQ273" s="162"/>
      <c r="BR273" s="162"/>
      <c r="BS273" s="162"/>
      <c r="BT273" s="162"/>
      <c r="BU273" s="162"/>
      <c r="BV273" s="162"/>
      <c r="BW273" s="162"/>
      <c r="BX273" s="162"/>
      <c r="BY273" s="162"/>
      <c r="BZ273" s="162"/>
      <c r="CA273" s="162"/>
      <c r="CB273" s="162"/>
      <c r="CC273" s="162"/>
      <c r="CD273" s="162"/>
      <c r="CE273" s="162"/>
      <c r="CF273" s="162"/>
      <c r="CG273" s="162"/>
      <c r="CH273" s="162"/>
      <c r="CI273" s="162"/>
      <c r="CJ273" s="162"/>
      <c r="CK273" s="162"/>
      <c r="CL273" s="162"/>
      <c r="CM273" s="162"/>
      <c r="CN273" s="162"/>
      <c r="CO273" s="162"/>
      <c r="CP273" s="162"/>
      <c r="CQ273" s="162"/>
      <c r="CR273" s="162"/>
      <c r="CS273" s="162"/>
      <c r="CT273" s="162"/>
      <c r="CU273" s="162"/>
      <c r="CV273" s="162"/>
      <c r="CW273" s="162"/>
      <c r="CX273" s="162"/>
      <c r="CY273" s="162"/>
      <c r="CZ273" s="162"/>
      <c r="DA273" s="162"/>
      <c r="DB273" s="162"/>
      <c r="DC273" s="162"/>
      <c r="DD273" s="162"/>
      <c r="DE273" s="162"/>
      <c r="DF273" s="162"/>
      <c r="DG273" s="162"/>
      <c r="DH273" s="162"/>
      <c r="DI273" s="162"/>
      <c r="DJ273" s="162"/>
      <c r="DK273" s="162"/>
      <c r="DL273" s="162"/>
      <c r="DM273" s="162"/>
      <c r="DN273" s="162"/>
      <c r="DO273" s="162"/>
      <c r="DP273" s="162"/>
      <c r="DQ273" s="162"/>
      <c r="DR273" s="162"/>
      <c r="DS273" s="162"/>
      <c r="DT273" s="162"/>
      <c r="DU273" s="162"/>
      <c r="DV273" s="162"/>
      <c r="DW273" s="162"/>
      <c r="DX273" s="162"/>
      <c r="DY273" s="162"/>
      <c r="DZ273" s="162"/>
      <c r="EA273" s="162"/>
      <c r="EB273" s="162"/>
      <c r="EC273" s="162"/>
      <c r="ED273" s="162"/>
      <c r="EE273" s="162"/>
      <c r="EF273" s="162"/>
      <c r="EG273" s="162"/>
      <c r="EH273" s="162"/>
      <c r="EI273" s="162"/>
      <c r="EJ273" s="162"/>
      <c r="EK273" s="162"/>
      <c r="EL273" s="162"/>
      <c r="EM273" s="162"/>
      <c r="EN273" s="162"/>
      <c r="EO273" s="162"/>
      <c r="EP273" s="162"/>
      <c r="EQ273" s="162"/>
      <c r="ER273" s="162"/>
      <c r="ES273" s="162"/>
      <c r="ET273" s="162"/>
      <c r="EU273" s="162"/>
      <c r="EV273" s="162"/>
      <c r="EW273" s="162"/>
      <c r="EX273" s="162"/>
      <c r="EY273" s="162"/>
      <c r="EZ273" s="162"/>
      <c r="FA273" s="162"/>
      <c r="FB273" s="162"/>
      <c r="FC273" s="162"/>
      <c r="FD273" s="162"/>
      <c r="FE273" s="162"/>
      <c r="FF273" s="162"/>
      <c r="FG273" s="162"/>
      <c r="FH273" s="162"/>
      <c r="FI273" s="162"/>
      <c r="FJ273" s="162"/>
      <c r="FK273" s="162"/>
      <c r="FL273" s="162"/>
      <c r="FM273" s="162"/>
      <c r="FN273" s="162"/>
      <c r="FO273" s="162"/>
      <c r="FP273" s="162"/>
      <c r="FQ273" s="162"/>
      <c r="FR273" s="162"/>
      <c r="FS273" s="162"/>
      <c r="FT273" s="162"/>
      <c r="FU273" s="162"/>
      <c r="FV273" s="162"/>
      <c r="FW273" s="162"/>
      <c r="FX273" s="162"/>
      <c r="FY273" s="162"/>
      <c r="FZ273" s="162"/>
      <c r="GA273" s="162"/>
      <c r="GB273" s="162"/>
      <c r="GC273" s="162"/>
      <c r="GD273" s="162"/>
      <c r="GE273" s="162"/>
      <c r="GF273" s="162"/>
      <c r="GG273" s="162"/>
      <c r="GH273" s="162"/>
      <c r="GI273" s="162"/>
      <c r="GJ273" s="162"/>
      <c r="GK273" s="162"/>
      <c r="GL273" s="162"/>
      <c r="GM273" s="162"/>
      <c r="GN273" s="162"/>
      <c r="GO273" s="162"/>
      <c r="GP273" s="162"/>
      <c r="GQ273" s="162"/>
      <c r="GR273" s="162"/>
      <c r="GS273" s="162"/>
      <c r="GT273" s="162"/>
      <c r="GU273" s="162"/>
      <c r="GV273" s="162"/>
      <c r="GW273" s="162"/>
      <c r="GX273" s="162"/>
      <c r="GY273" s="162"/>
      <c r="GZ273" s="162"/>
      <c r="HA273" s="162"/>
      <c r="HB273" s="162"/>
      <c r="HC273" s="162"/>
      <c r="HD273" s="162"/>
      <c r="HE273" s="162"/>
      <c r="HF273" s="162"/>
      <c r="HG273" s="162"/>
      <c r="HH273" s="162"/>
      <c r="HI273" s="162"/>
      <c r="HJ273" s="162"/>
      <c r="HK273" s="162"/>
      <c r="HL273" s="162"/>
      <c r="HM273" s="162"/>
      <c r="HN273" s="162"/>
      <c r="HO273" s="162"/>
      <c r="HP273" s="162"/>
      <c r="HQ273" s="162"/>
      <c r="HR273" s="162"/>
      <c r="HS273" s="162"/>
      <c r="HT273" s="162"/>
      <c r="HU273" s="162"/>
      <c r="HV273" s="162"/>
      <c r="HW273" s="162"/>
      <c r="HX273" s="162"/>
      <c r="HY273" s="162"/>
      <c r="HZ273" s="162"/>
      <c r="IA273" s="162"/>
      <c r="IB273" s="162"/>
      <c r="IC273" s="162"/>
      <c r="ID273" s="162"/>
      <c r="IE273" s="162"/>
      <c r="IF273" s="162"/>
      <c r="IG273" s="162"/>
      <c r="IH273" s="162"/>
      <c r="II273" s="162"/>
      <c r="IJ273" s="162"/>
      <c r="IK273" s="162"/>
      <c r="IL273" s="162"/>
      <c r="IM273" s="162"/>
      <c r="IN273" s="162"/>
      <c r="IO273" s="162"/>
      <c r="IP273" s="162"/>
      <c r="IQ273" s="162"/>
      <c r="IR273" s="162"/>
      <c r="IS273" s="162"/>
    </row>
    <row r="274" spans="1:253" s="142" customFormat="1" x14ac:dyDescent="0.2">
      <c r="A274" s="238" t="s">
        <v>179</v>
      </c>
      <c r="B274" s="673" t="e">
        <f t="shared" ref="B274:AG274" si="415">SUM(B275,B280)</f>
        <v>#DIV/0!</v>
      </c>
      <c r="C274" s="673" t="e">
        <f t="shared" si="415"/>
        <v>#DIV/0!</v>
      </c>
      <c r="D274" s="673" t="e">
        <f t="shared" si="415"/>
        <v>#DIV/0!</v>
      </c>
      <c r="E274" s="673" t="e">
        <f t="shared" si="415"/>
        <v>#DIV/0!</v>
      </c>
      <c r="F274" s="673" t="e">
        <f t="shared" si="415"/>
        <v>#DIV/0!</v>
      </c>
      <c r="G274" s="673" t="e">
        <f t="shared" si="415"/>
        <v>#DIV/0!</v>
      </c>
      <c r="H274" s="673" t="e">
        <f t="shared" si="415"/>
        <v>#DIV/0!</v>
      </c>
      <c r="I274" s="673" t="e">
        <f t="shared" si="415"/>
        <v>#DIV/0!</v>
      </c>
      <c r="J274" s="673" t="e">
        <f t="shared" si="415"/>
        <v>#DIV/0!</v>
      </c>
      <c r="K274" s="673" t="e">
        <f t="shared" si="415"/>
        <v>#DIV/0!</v>
      </c>
      <c r="L274" s="673" t="e">
        <f t="shared" si="415"/>
        <v>#DIV/0!</v>
      </c>
      <c r="M274" s="673" t="e">
        <f t="shared" si="415"/>
        <v>#DIV/0!</v>
      </c>
      <c r="N274" s="673" t="e">
        <f t="shared" si="415"/>
        <v>#DIV/0!</v>
      </c>
      <c r="O274" s="673" t="e">
        <f t="shared" si="415"/>
        <v>#DIV/0!</v>
      </c>
      <c r="P274" s="673" t="e">
        <f t="shared" si="415"/>
        <v>#DIV/0!</v>
      </c>
      <c r="Q274" s="673" t="e">
        <f t="shared" si="415"/>
        <v>#DIV/0!</v>
      </c>
      <c r="R274" s="673" t="e">
        <f t="shared" si="415"/>
        <v>#DIV/0!</v>
      </c>
      <c r="S274" s="673" t="e">
        <f t="shared" si="415"/>
        <v>#DIV/0!</v>
      </c>
      <c r="T274" s="673" t="e">
        <f t="shared" si="415"/>
        <v>#DIV/0!</v>
      </c>
      <c r="U274" s="673" t="e">
        <f t="shared" si="415"/>
        <v>#DIV/0!</v>
      </c>
      <c r="V274" s="673" t="e">
        <f t="shared" si="415"/>
        <v>#DIV/0!</v>
      </c>
      <c r="W274" s="673" t="e">
        <f t="shared" si="415"/>
        <v>#DIV/0!</v>
      </c>
      <c r="X274" s="673" t="e">
        <f t="shared" si="415"/>
        <v>#DIV/0!</v>
      </c>
      <c r="Y274" s="673" t="e">
        <f t="shared" si="415"/>
        <v>#DIV/0!</v>
      </c>
      <c r="Z274" s="673" t="e">
        <f t="shared" si="415"/>
        <v>#DIV/0!</v>
      </c>
      <c r="AA274" s="673" t="e">
        <f t="shared" si="415"/>
        <v>#DIV/0!</v>
      </c>
      <c r="AB274" s="673" t="e">
        <f t="shared" si="415"/>
        <v>#DIV/0!</v>
      </c>
      <c r="AC274" s="673" t="e">
        <f t="shared" si="415"/>
        <v>#DIV/0!</v>
      </c>
      <c r="AD274" s="673" t="e">
        <f t="shared" si="415"/>
        <v>#DIV/0!</v>
      </c>
      <c r="AE274" s="673" t="e">
        <f t="shared" si="415"/>
        <v>#DIV/0!</v>
      </c>
      <c r="AF274" s="673" t="e">
        <f t="shared" si="415"/>
        <v>#DIV/0!</v>
      </c>
      <c r="AG274" s="673" t="e">
        <f t="shared" si="415"/>
        <v>#DIV/0!</v>
      </c>
      <c r="AH274" s="673" t="e">
        <f>SUM(AH275,AH280)</f>
        <v>#DIV/0!</v>
      </c>
      <c r="AI274" s="673" t="e">
        <f>SUM(AI275,AI280)</f>
        <v>#DIV/0!</v>
      </c>
      <c r="AJ274" s="673" t="e">
        <f>SUM(AJ275,AJ280)</f>
        <v>#DIV/0!</v>
      </c>
      <c r="AK274" s="162"/>
      <c r="AL274" s="162"/>
      <c r="AM274" s="119"/>
      <c r="AN274" s="162"/>
      <c r="AO274" s="139"/>
      <c r="AP274" s="118"/>
      <c r="AQ274" s="139"/>
      <c r="AR274" s="118"/>
      <c r="AS274" s="139"/>
      <c r="AT274" s="162"/>
      <c r="AU274" s="162"/>
      <c r="AV274" s="162"/>
      <c r="AW274" s="162"/>
      <c r="AX274" s="162"/>
      <c r="AY274" s="162"/>
      <c r="AZ274" s="162"/>
      <c r="BA274" s="162"/>
      <c r="BB274" s="162"/>
      <c r="BC274" s="162"/>
      <c r="BD274" s="162"/>
      <c r="BE274" s="162"/>
      <c r="BF274" s="162"/>
      <c r="BG274" s="162"/>
      <c r="BH274" s="162"/>
      <c r="BI274" s="162"/>
      <c r="BJ274" s="162"/>
      <c r="BK274" s="162"/>
      <c r="BL274" s="162"/>
      <c r="BM274" s="162"/>
      <c r="BN274" s="162"/>
      <c r="BO274" s="162"/>
      <c r="BP274" s="162"/>
      <c r="BQ274" s="162"/>
      <c r="BR274" s="162"/>
      <c r="BS274" s="162"/>
      <c r="BT274" s="162"/>
      <c r="BU274" s="162"/>
      <c r="BV274" s="162"/>
      <c r="BW274" s="162"/>
      <c r="BX274" s="162"/>
      <c r="BY274" s="162"/>
      <c r="BZ274" s="162"/>
      <c r="CA274" s="162"/>
      <c r="CB274" s="162"/>
      <c r="CC274" s="162"/>
      <c r="CD274" s="162"/>
      <c r="CE274" s="162"/>
      <c r="CF274" s="162"/>
      <c r="CG274" s="162"/>
      <c r="CH274" s="162"/>
      <c r="CI274" s="162"/>
      <c r="CJ274" s="162"/>
      <c r="CK274" s="162"/>
      <c r="CL274" s="162"/>
      <c r="CM274" s="162"/>
      <c r="CN274" s="162"/>
      <c r="CO274" s="162"/>
      <c r="CP274" s="162"/>
      <c r="CQ274" s="162"/>
      <c r="CR274" s="162"/>
      <c r="CS274" s="162"/>
      <c r="CT274" s="162"/>
      <c r="CU274" s="162"/>
      <c r="CV274" s="162"/>
      <c r="CW274" s="162"/>
      <c r="CX274" s="162"/>
      <c r="CY274" s="162"/>
      <c r="CZ274" s="162"/>
      <c r="DA274" s="162"/>
      <c r="DB274" s="162"/>
      <c r="DC274" s="162"/>
      <c r="DD274" s="162"/>
      <c r="DE274" s="162"/>
      <c r="DF274" s="162"/>
      <c r="DG274" s="162"/>
      <c r="DH274" s="162"/>
      <c r="DI274" s="162"/>
      <c r="DJ274" s="162"/>
      <c r="DK274" s="162"/>
      <c r="DL274" s="162"/>
      <c r="DM274" s="162"/>
      <c r="DN274" s="162"/>
      <c r="DO274" s="162"/>
      <c r="DP274" s="162"/>
      <c r="DQ274" s="162"/>
      <c r="DR274" s="162"/>
      <c r="DS274" s="162"/>
      <c r="DT274" s="162"/>
      <c r="DU274" s="162"/>
      <c r="DV274" s="162"/>
      <c r="DW274" s="162"/>
      <c r="DX274" s="162"/>
      <c r="DY274" s="162"/>
      <c r="DZ274" s="162"/>
      <c r="EA274" s="162"/>
      <c r="EB274" s="162"/>
      <c r="EC274" s="162"/>
      <c r="ED274" s="162"/>
      <c r="EE274" s="162"/>
      <c r="EF274" s="162"/>
      <c r="EG274" s="162"/>
      <c r="EH274" s="162"/>
      <c r="EI274" s="162"/>
      <c r="EJ274" s="162"/>
      <c r="EK274" s="162"/>
      <c r="EL274" s="162"/>
      <c r="EM274" s="162"/>
      <c r="EN274" s="162"/>
      <c r="EO274" s="162"/>
      <c r="EP274" s="162"/>
      <c r="EQ274" s="162"/>
      <c r="ER274" s="162"/>
      <c r="ES274" s="162"/>
      <c r="ET274" s="162"/>
      <c r="EU274" s="162"/>
      <c r="EV274" s="162"/>
      <c r="EW274" s="162"/>
      <c r="EX274" s="162"/>
      <c r="EY274" s="162"/>
      <c r="EZ274" s="162"/>
      <c r="FA274" s="162"/>
      <c r="FB274" s="162"/>
      <c r="FC274" s="162"/>
      <c r="FD274" s="162"/>
      <c r="FE274" s="162"/>
      <c r="FF274" s="162"/>
      <c r="FG274" s="162"/>
      <c r="FH274" s="162"/>
      <c r="FI274" s="162"/>
      <c r="FJ274" s="162"/>
      <c r="FK274" s="162"/>
      <c r="FL274" s="162"/>
      <c r="FM274" s="162"/>
      <c r="FN274" s="162"/>
      <c r="FO274" s="162"/>
      <c r="FP274" s="162"/>
      <c r="FQ274" s="162"/>
      <c r="FR274" s="162"/>
      <c r="FS274" s="162"/>
      <c r="FT274" s="162"/>
      <c r="FU274" s="162"/>
      <c r="FV274" s="162"/>
      <c r="FW274" s="162"/>
      <c r="FX274" s="162"/>
      <c r="FY274" s="162"/>
      <c r="FZ274" s="162"/>
      <c r="GA274" s="162"/>
      <c r="GB274" s="162"/>
      <c r="GC274" s="162"/>
      <c r="GD274" s="162"/>
      <c r="GE274" s="162"/>
      <c r="GF274" s="162"/>
      <c r="GG274" s="162"/>
      <c r="GH274" s="162"/>
      <c r="GI274" s="162"/>
      <c r="GJ274" s="162"/>
      <c r="GK274" s="162"/>
      <c r="GL274" s="162"/>
      <c r="GM274" s="162"/>
      <c r="GN274" s="162"/>
      <c r="GO274" s="162"/>
      <c r="GP274" s="162"/>
      <c r="GQ274" s="162"/>
      <c r="GR274" s="162"/>
      <c r="GS274" s="162"/>
      <c r="GT274" s="162"/>
      <c r="GU274" s="162"/>
      <c r="GV274" s="162"/>
      <c r="GW274" s="162"/>
      <c r="GX274" s="162"/>
      <c r="GY274" s="162"/>
      <c r="GZ274" s="162"/>
      <c r="HA274" s="162"/>
      <c r="HB274" s="162"/>
      <c r="HC274" s="162"/>
      <c r="HD274" s="162"/>
      <c r="HE274" s="162"/>
      <c r="HF274" s="162"/>
      <c r="HG274" s="162"/>
      <c r="HH274" s="162"/>
      <c r="HI274" s="162"/>
      <c r="HJ274" s="162"/>
      <c r="HK274" s="162"/>
      <c r="HL274" s="162"/>
      <c r="HM274" s="162"/>
      <c r="HN274" s="162"/>
      <c r="HO274" s="162"/>
      <c r="HP274" s="162"/>
      <c r="HQ274" s="162"/>
      <c r="HR274" s="162"/>
      <c r="HS274" s="162"/>
      <c r="HT274" s="162"/>
      <c r="HU274" s="162"/>
      <c r="HV274" s="162"/>
      <c r="HW274" s="162"/>
      <c r="HX274" s="162"/>
      <c r="HY274" s="162"/>
      <c r="HZ274" s="162"/>
      <c r="IA274" s="162"/>
      <c r="IB274" s="162"/>
      <c r="IC274" s="162"/>
      <c r="ID274" s="162"/>
      <c r="IE274" s="162"/>
      <c r="IF274" s="162"/>
      <c r="IG274" s="162"/>
      <c r="IH274" s="162"/>
      <c r="II274" s="162"/>
      <c r="IJ274" s="162"/>
      <c r="IK274" s="162"/>
      <c r="IL274" s="162"/>
      <c r="IM274" s="162"/>
      <c r="IN274" s="162"/>
      <c r="IO274" s="162"/>
      <c r="IP274" s="162"/>
      <c r="IQ274" s="162"/>
      <c r="IR274" s="162"/>
      <c r="IS274" s="162"/>
    </row>
    <row r="275" spans="1:253" s="142" customFormat="1" x14ac:dyDescent="0.2">
      <c r="A275" s="239" t="s">
        <v>180</v>
      </c>
      <c r="B275" s="674" t="e">
        <f>SUM(B276:B279)</f>
        <v>#DIV/0!</v>
      </c>
      <c r="C275" s="674" t="e">
        <f t="shared" ref="C275:AG275" si="416">SUM(C276:C279)</f>
        <v>#DIV/0!</v>
      </c>
      <c r="D275" s="674" t="e">
        <f t="shared" si="416"/>
        <v>#DIV/0!</v>
      </c>
      <c r="E275" s="674" t="e">
        <f t="shared" si="416"/>
        <v>#DIV/0!</v>
      </c>
      <c r="F275" s="674" t="e">
        <f t="shared" si="416"/>
        <v>#DIV/0!</v>
      </c>
      <c r="G275" s="674" t="e">
        <f t="shared" si="416"/>
        <v>#DIV/0!</v>
      </c>
      <c r="H275" s="674" t="e">
        <f t="shared" si="416"/>
        <v>#DIV/0!</v>
      </c>
      <c r="I275" s="674" t="e">
        <f t="shared" si="416"/>
        <v>#DIV/0!</v>
      </c>
      <c r="J275" s="674" t="e">
        <f t="shared" si="416"/>
        <v>#DIV/0!</v>
      </c>
      <c r="K275" s="674" t="e">
        <f t="shared" si="416"/>
        <v>#DIV/0!</v>
      </c>
      <c r="L275" s="674" t="e">
        <f t="shared" si="416"/>
        <v>#DIV/0!</v>
      </c>
      <c r="M275" s="674" t="e">
        <f t="shared" si="416"/>
        <v>#DIV/0!</v>
      </c>
      <c r="N275" s="674" t="e">
        <f t="shared" si="416"/>
        <v>#DIV/0!</v>
      </c>
      <c r="O275" s="674" t="e">
        <f t="shared" si="416"/>
        <v>#DIV/0!</v>
      </c>
      <c r="P275" s="674" t="e">
        <f t="shared" si="416"/>
        <v>#DIV/0!</v>
      </c>
      <c r="Q275" s="674" t="e">
        <f t="shared" si="416"/>
        <v>#DIV/0!</v>
      </c>
      <c r="R275" s="674" t="e">
        <f t="shared" si="416"/>
        <v>#DIV/0!</v>
      </c>
      <c r="S275" s="674" t="e">
        <f t="shared" si="416"/>
        <v>#DIV/0!</v>
      </c>
      <c r="T275" s="674" t="e">
        <f t="shared" si="416"/>
        <v>#DIV/0!</v>
      </c>
      <c r="U275" s="674" t="e">
        <f t="shared" si="416"/>
        <v>#DIV/0!</v>
      </c>
      <c r="V275" s="674" t="e">
        <f t="shared" si="416"/>
        <v>#DIV/0!</v>
      </c>
      <c r="W275" s="674" t="e">
        <f t="shared" si="416"/>
        <v>#DIV/0!</v>
      </c>
      <c r="X275" s="674" t="e">
        <f t="shared" si="416"/>
        <v>#DIV/0!</v>
      </c>
      <c r="Y275" s="674" t="e">
        <f t="shared" si="416"/>
        <v>#DIV/0!</v>
      </c>
      <c r="Z275" s="674" t="e">
        <f t="shared" si="416"/>
        <v>#DIV/0!</v>
      </c>
      <c r="AA275" s="674" t="e">
        <f t="shared" si="416"/>
        <v>#DIV/0!</v>
      </c>
      <c r="AB275" s="674" t="e">
        <f t="shared" si="416"/>
        <v>#DIV/0!</v>
      </c>
      <c r="AC275" s="674" t="e">
        <f t="shared" si="416"/>
        <v>#DIV/0!</v>
      </c>
      <c r="AD275" s="674" t="e">
        <f t="shared" si="416"/>
        <v>#DIV/0!</v>
      </c>
      <c r="AE275" s="674" t="e">
        <f t="shared" si="416"/>
        <v>#DIV/0!</v>
      </c>
      <c r="AF275" s="674" t="e">
        <f t="shared" si="416"/>
        <v>#DIV/0!</v>
      </c>
      <c r="AG275" s="674" t="e">
        <f t="shared" si="416"/>
        <v>#DIV/0!</v>
      </c>
      <c r="AH275" s="674" t="e">
        <f>SUM(AH276:AH279)</f>
        <v>#DIV/0!</v>
      </c>
      <c r="AI275" s="674" t="e">
        <f>SUM(AI276:AI279)</f>
        <v>#DIV/0!</v>
      </c>
      <c r="AJ275" s="674" t="e">
        <f>SUM(AJ276:AJ279)</f>
        <v>#DIV/0!</v>
      </c>
      <c r="AK275" s="162"/>
      <c r="AL275" s="162"/>
      <c r="AM275" s="119"/>
      <c r="AN275" s="162"/>
      <c r="AO275" s="139"/>
      <c r="AP275" s="118"/>
      <c r="AQ275" s="139"/>
      <c r="AR275" s="118"/>
      <c r="AS275" s="139"/>
      <c r="AT275" s="162"/>
      <c r="AU275" s="162"/>
      <c r="AV275" s="162"/>
      <c r="AW275" s="162"/>
      <c r="AX275" s="162"/>
      <c r="AY275" s="162"/>
      <c r="AZ275" s="162"/>
      <c r="BA275" s="162"/>
      <c r="BB275" s="162"/>
      <c r="BC275" s="162"/>
      <c r="BD275" s="162"/>
      <c r="BE275" s="162"/>
      <c r="BF275" s="162"/>
      <c r="BG275" s="162"/>
      <c r="BH275" s="162"/>
      <c r="BI275" s="162"/>
      <c r="BJ275" s="162"/>
      <c r="BK275" s="162"/>
      <c r="BL275" s="162"/>
      <c r="BM275" s="162"/>
      <c r="BN275" s="162"/>
      <c r="BO275" s="162"/>
      <c r="BP275" s="162"/>
      <c r="BQ275" s="162"/>
      <c r="BR275" s="162"/>
      <c r="BS275" s="162"/>
      <c r="BT275" s="162"/>
      <c r="BU275" s="162"/>
      <c r="BV275" s="162"/>
      <c r="BW275" s="162"/>
      <c r="BX275" s="162"/>
      <c r="BY275" s="162"/>
      <c r="BZ275" s="162"/>
      <c r="CA275" s="162"/>
      <c r="CB275" s="162"/>
      <c r="CC275" s="162"/>
      <c r="CD275" s="162"/>
      <c r="CE275" s="162"/>
      <c r="CF275" s="162"/>
      <c r="CG275" s="162"/>
      <c r="CH275" s="162"/>
      <c r="CI275" s="162"/>
      <c r="CJ275" s="162"/>
      <c r="CK275" s="162"/>
      <c r="CL275" s="162"/>
      <c r="CM275" s="162"/>
      <c r="CN275" s="162"/>
      <c r="CO275" s="162"/>
      <c r="CP275" s="162"/>
      <c r="CQ275" s="162"/>
      <c r="CR275" s="162"/>
      <c r="CS275" s="162"/>
      <c r="CT275" s="162"/>
      <c r="CU275" s="162"/>
      <c r="CV275" s="162"/>
      <c r="CW275" s="162"/>
      <c r="CX275" s="162"/>
      <c r="CY275" s="162"/>
      <c r="CZ275" s="162"/>
      <c r="DA275" s="162"/>
      <c r="DB275" s="162"/>
      <c r="DC275" s="162"/>
      <c r="DD275" s="162"/>
      <c r="DE275" s="162"/>
      <c r="DF275" s="162"/>
      <c r="DG275" s="162"/>
      <c r="DH275" s="162"/>
      <c r="DI275" s="162"/>
      <c r="DJ275" s="162"/>
      <c r="DK275" s="162"/>
      <c r="DL275" s="162"/>
      <c r="DM275" s="162"/>
      <c r="DN275" s="162"/>
      <c r="DO275" s="162"/>
      <c r="DP275" s="162"/>
      <c r="DQ275" s="162"/>
      <c r="DR275" s="162"/>
      <c r="DS275" s="162"/>
      <c r="DT275" s="162"/>
      <c r="DU275" s="162"/>
      <c r="DV275" s="162"/>
      <c r="DW275" s="162"/>
      <c r="DX275" s="162"/>
      <c r="DY275" s="162"/>
      <c r="DZ275" s="162"/>
      <c r="EA275" s="162"/>
      <c r="EB275" s="162"/>
      <c r="EC275" s="162"/>
      <c r="ED275" s="162"/>
      <c r="EE275" s="162"/>
      <c r="EF275" s="162"/>
      <c r="EG275" s="162"/>
      <c r="EH275" s="162"/>
      <c r="EI275" s="162"/>
      <c r="EJ275" s="162"/>
      <c r="EK275" s="162"/>
      <c r="EL275" s="162"/>
      <c r="EM275" s="162"/>
      <c r="EN275" s="162"/>
      <c r="EO275" s="162"/>
      <c r="EP275" s="162"/>
      <c r="EQ275" s="162"/>
      <c r="ER275" s="162"/>
      <c r="ES275" s="162"/>
      <c r="ET275" s="162"/>
      <c r="EU275" s="162"/>
      <c r="EV275" s="162"/>
      <c r="EW275" s="162"/>
      <c r="EX275" s="162"/>
      <c r="EY275" s="162"/>
      <c r="EZ275" s="162"/>
      <c r="FA275" s="162"/>
      <c r="FB275" s="162"/>
      <c r="FC275" s="162"/>
      <c r="FD275" s="162"/>
      <c r="FE275" s="162"/>
      <c r="FF275" s="162"/>
      <c r="FG275" s="162"/>
      <c r="FH275" s="162"/>
      <c r="FI275" s="162"/>
      <c r="FJ275" s="162"/>
      <c r="FK275" s="162"/>
      <c r="FL275" s="162"/>
      <c r="FM275" s="162"/>
      <c r="FN275" s="162"/>
      <c r="FO275" s="162"/>
      <c r="FP275" s="162"/>
      <c r="FQ275" s="162"/>
      <c r="FR275" s="162"/>
      <c r="FS275" s="162"/>
      <c r="FT275" s="162"/>
      <c r="FU275" s="162"/>
      <c r="FV275" s="162"/>
      <c r="FW275" s="162"/>
      <c r="FX275" s="162"/>
      <c r="FY275" s="162"/>
      <c r="FZ275" s="162"/>
      <c r="GA275" s="162"/>
      <c r="GB275" s="162"/>
      <c r="GC275" s="162"/>
      <c r="GD275" s="162"/>
      <c r="GE275" s="162"/>
      <c r="GF275" s="162"/>
      <c r="GG275" s="162"/>
      <c r="GH275" s="162"/>
      <c r="GI275" s="162"/>
      <c r="GJ275" s="162"/>
      <c r="GK275" s="162"/>
      <c r="GL275" s="162"/>
      <c r="GM275" s="162"/>
      <c r="GN275" s="162"/>
      <c r="GO275" s="162"/>
      <c r="GP275" s="162"/>
      <c r="GQ275" s="162"/>
      <c r="GR275" s="162"/>
      <c r="GS275" s="162"/>
      <c r="GT275" s="162"/>
      <c r="GU275" s="162"/>
      <c r="GV275" s="162"/>
      <c r="GW275" s="162"/>
      <c r="GX275" s="162"/>
      <c r="GY275" s="162"/>
      <c r="GZ275" s="162"/>
      <c r="HA275" s="162"/>
      <c r="HB275" s="162"/>
      <c r="HC275" s="162"/>
      <c r="HD275" s="162"/>
      <c r="HE275" s="162"/>
      <c r="HF275" s="162"/>
      <c r="HG275" s="162"/>
      <c r="HH275" s="162"/>
      <c r="HI275" s="162"/>
      <c r="HJ275" s="162"/>
      <c r="HK275" s="162"/>
      <c r="HL275" s="162"/>
      <c r="HM275" s="162"/>
      <c r="HN275" s="162"/>
      <c r="HO275" s="162"/>
      <c r="HP275" s="162"/>
      <c r="HQ275" s="162"/>
      <c r="HR275" s="162"/>
      <c r="HS275" s="162"/>
      <c r="HT275" s="162"/>
      <c r="HU275" s="162"/>
      <c r="HV275" s="162"/>
      <c r="HW275" s="162"/>
      <c r="HX275" s="162"/>
      <c r="HY275" s="162"/>
      <c r="HZ275" s="162"/>
      <c r="IA275" s="162"/>
      <c r="IB275" s="162"/>
      <c r="IC275" s="162"/>
      <c r="ID275" s="162"/>
      <c r="IE275" s="162"/>
      <c r="IF275" s="162"/>
      <c r="IG275" s="162"/>
      <c r="IH275" s="162"/>
      <c r="II275" s="162"/>
      <c r="IJ275" s="162"/>
      <c r="IK275" s="162"/>
      <c r="IL275" s="162"/>
      <c r="IM275" s="162"/>
      <c r="IN275" s="162"/>
      <c r="IO275" s="162"/>
      <c r="IP275" s="162"/>
      <c r="IQ275" s="162"/>
      <c r="IR275" s="162"/>
      <c r="IS275" s="162"/>
    </row>
    <row r="276" spans="1:253" s="142" customFormat="1" x14ac:dyDescent="0.2">
      <c r="A276" s="154" t="s">
        <v>181</v>
      </c>
      <c r="B276" s="667" t="e">
        <f>'Saimnieciskas pamatdarbibas NP'!B87</f>
        <v>#DIV/0!</v>
      </c>
      <c r="C276" s="667" t="e">
        <f>'Saimnieciskas pamatdarbibas NP'!C87</f>
        <v>#DIV/0!</v>
      </c>
      <c r="D276" s="667" t="e">
        <f>'Saimnieciskas pamatdarbibas NP'!D87</f>
        <v>#DIV/0!</v>
      </c>
      <c r="E276" s="667" t="e">
        <f>'Saimnieciskas pamatdarbibas NP'!E87</f>
        <v>#DIV/0!</v>
      </c>
      <c r="F276" s="667" t="e">
        <f>'Saimnieciskas pamatdarbibas NP'!F87</f>
        <v>#DIV/0!</v>
      </c>
      <c r="G276" s="667" t="e">
        <f>'Saimnieciskas pamatdarbibas NP'!G87</f>
        <v>#DIV/0!</v>
      </c>
      <c r="H276" s="667" t="e">
        <f>'Saimnieciskas pamatdarbibas NP'!H87</f>
        <v>#DIV/0!</v>
      </c>
      <c r="I276" s="667" t="e">
        <f>'Saimnieciskas pamatdarbibas NP'!I87</f>
        <v>#DIV/0!</v>
      </c>
      <c r="J276" s="667" t="e">
        <f>'Saimnieciskas pamatdarbibas NP'!J87</f>
        <v>#DIV/0!</v>
      </c>
      <c r="K276" s="667" t="e">
        <f>'Saimnieciskas pamatdarbibas NP'!K87</f>
        <v>#DIV/0!</v>
      </c>
      <c r="L276" s="667" t="e">
        <f>'Saimnieciskas pamatdarbibas NP'!L87</f>
        <v>#DIV/0!</v>
      </c>
      <c r="M276" s="667" t="e">
        <f>'Saimnieciskas pamatdarbibas NP'!M87</f>
        <v>#DIV/0!</v>
      </c>
      <c r="N276" s="667" t="e">
        <f>'Saimnieciskas pamatdarbibas NP'!N87</f>
        <v>#DIV/0!</v>
      </c>
      <c r="O276" s="667" t="e">
        <f>'Saimnieciskas pamatdarbibas NP'!O87</f>
        <v>#DIV/0!</v>
      </c>
      <c r="P276" s="667" t="e">
        <f>'Saimnieciskas pamatdarbibas NP'!P87</f>
        <v>#DIV/0!</v>
      </c>
      <c r="Q276" s="667" t="e">
        <f>'Saimnieciskas pamatdarbibas NP'!Q87</f>
        <v>#DIV/0!</v>
      </c>
      <c r="R276" s="667" t="e">
        <f>'Saimnieciskas pamatdarbibas NP'!R87</f>
        <v>#DIV/0!</v>
      </c>
      <c r="S276" s="667" t="e">
        <f>'Saimnieciskas pamatdarbibas NP'!S87</f>
        <v>#DIV/0!</v>
      </c>
      <c r="T276" s="667" t="e">
        <f>'Saimnieciskas pamatdarbibas NP'!T87</f>
        <v>#DIV/0!</v>
      </c>
      <c r="U276" s="667" t="e">
        <f>'Saimnieciskas pamatdarbibas NP'!U87</f>
        <v>#DIV/0!</v>
      </c>
      <c r="V276" s="667" t="e">
        <f>'Saimnieciskas pamatdarbibas NP'!V87</f>
        <v>#DIV/0!</v>
      </c>
      <c r="W276" s="667" t="e">
        <f>'Saimnieciskas pamatdarbibas NP'!W87</f>
        <v>#DIV/0!</v>
      </c>
      <c r="X276" s="667" t="e">
        <f>'Saimnieciskas pamatdarbibas NP'!X87</f>
        <v>#DIV/0!</v>
      </c>
      <c r="Y276" s="667" t="e">
        <f>'Saimnieciskas pamatdarbibas NP'!Y87</f>
        <v>#DIV/0!</v>
      </c>
      <c r="Z276" s="667" t="e">
        <f>'Saimnieciskas pamatdarbibas NP'!Z87</f>
        <v>#DIV/0!</v>
      </c>
      <c r="AA276" s="667" t="e">
        <f>'Saimnieciskas pamatdarbibas NP'!AA87</f>
        <v>#DIV/0!</v>
      </c>
      <c r="AB276" s="667" t="e">
        <f>'Saimnieciskas pamatdarbibas NP'!AB87</f>
        <v>#DIV/0!</v>
      </c>
      <c r="AC276" s="667" t="e">
        <f>'Saimnieciskas pamatdarbibas NP'!AC87</f>
        <v>#DIV/0!</v>
      </c>
      <c r="AD276" s="667" t="e">
        <f>'Saimnieciskas pamatdarbibas NP'!AD87</f>
        <v>#DIV/0!</v>
      </c>
      <c r="AE276" s="667" t="e">
        <f>'Saimnieciskas pamatdarbibas NP'!AE87</f>
        <v>#DIV/0!</v>
      </c>
      <c r="AF276" s="667" t="e">
        <f>'Saimnieciskas pamatdarbibas NP'!AF87</f>
        <v>#DIV/0!</v>
      </c>
      <c r="AG276" s="667" t="e">
        <f>'Saimnieciskas pamatdarbibas NP'!AG87</f>
        <v>#DIV/0!</v>
      </c>
      <c r="AH276" s="667" t="e">
        <f>'Saimnieciskas pamatdarbibas NP'!AH87</f>
        <v>#DIV/0!</v>
      </c>
      <c r="AI276" s="667" t="e">
        <f>'Saimnieciskas pamatdarbibas NP'!AI87</f>
        <v>#DIV/0!</v>
      </c>
      <c r="AJ276" s="667" t="e">
        <f>'Saimnieciskas pamatdarbibas NP'!AJ87</f>
        <v>#DIV/0!</v>
      </c>
      <c r="AK276" s="162"/>
      <c r="AL276" s="162"/>
      <c r="AM276" s="119"/>
      <c r="AN276" s="162"/>
      <c r="AO276" s="139"/>
      <c r="AP276" s="118"/>
      <c r="AQ276" s="139"/>
      <c r="AR276" s="118"/>
      <c r="AS276" s="139"/>
      <c r="AT276" s="162"/>
      <c r="AU276" s="162"/>
      <c r="AV276" s="162"/>
      <c r="AW276" s="162"/>
      <c r="AX276" s="162"/>
      <c r="AY276" s="162"/>
      <c r="AZ276" s="162"/>
      <c r="BA276" s="162"/>
      <c r="BB276" s="162"/>
      <c r="BC276" s="162"/>
      <c r="BD276" s="162"/>
      <c r="BE276" s="162"/>
      <c r="BF276" s="162"/>
      <c r="BG276" s="162"/>
      <c r="BH276" s="162"/>
      <c r="BI276" s="162"/>
      <c r="BJ276" s="162"/>
      <c r="BK276" s="162"/>
      <c r="BL276" s="162"/>
      <c r="BM276" s="162"/>
      <c r="BN276" s="162"/>
      <c r="BO276" s="162"/>
      <c r="BP276" s="162"/>
      <c r="BQ276" s="162"/>
      <c r="BR276" s="162"/>
      <c r="BS276" s="162"/>
      <c r="BT276" s="162"/>
      <c r="BU276" s="162"/>
      <c r="BV276" s="162"/>
      <c r="BW276" s="162"/>
      <c r="BX276" s="162"/>
      <c r="BY276" s="162"/>
      <c r="BZ276" s="162"/>
      <c r="CA276" s="162"/>
      <c r="CB276" s="162"/>
      <c r="CC276" s="162"/>
      <c r="CD276" s="162"/>
      <c r="CE276" s="162"/>
      <c r="CF276" s="162"/>
      <c r="CG276" s="162"/>
      <c r="CH276" s="162"/>
      <c r="CI276" s="162"/>
      <c r="CJ276" s="162"/>
      <c r="CK276" s="162"/>
      <c r="CL276" s="162"/>
      <c r="CM276" s="162"/>
      <c r="CN276" s="162"/>
      <c r="CO276" s="162"/>
      <c r="CP276" s="162"/>
      <c r="CQ276" s="162"/>
      <c r="CR276" s="162"/>
      <c r="CS276" s="162"/>
      <c r="CT276" s="162"/>
      <c r="CU276" s="162"/>
      <c r="CV276" s="162"/>
      <c r="CW276" s="162"/>
      <c r="CX276" s="162"/>
      <c r="CY276" s="162"/>
      <c r="CZ276" s="162"/>
      <c r="DA276" s="162"/>
      <c r="DB276" s="162"/>
      <c r="DC276" s="162"/>
      <c r="DD276" s="162"/>
      <c r="DE276" s="162"/>
      <c r="DF276" s="162"/>
      <c r="DG276" s="162"/>
      <c r="DH276" s="162"/>
      <c r="DI276" s="162"/>
      <c r="DJ276" s="162"/>
      <c r="DK276" s="162"/>
      <c r="DL276" s="162"/>
      <c r="DM276" s="162"/>
      <c r="DN276" s="162"/>
      <c r="DO276" s="162"/>
      <c r="DP276" s="162"/>
      <c r="DQ276" s="162"/>
      <c r="DR276" s="162"/>
      <c r="DS276" s="162"/>
      <c r="DT276" s="162"/>
      <c r="DU276" s="162"/>
      <c r="DV276" s="162"/>
      <c r="DW276" s="162"/>
      <c r="DX276" s="162"/>
      <c r="DY276" s="162"/>
      <c r="DZ276" s="162"/>
      <c r="EA276" s="162"/>
      <c r="EB276" s="162"/>
      <c r="EC276" s="162"/>
      <c r="ED276" s="162"/>
      <c r="EE276" s="162"/>
      <c r="EF276" s="162"/>
      <c r="EG276" s="162"/>
      <c r="EH276" s="162"/>
      <c r="EI276" s="162"/>
      <c r="EJ276" s="162"/>
      <c r="EK276" s="162"/>
      <c r="EL276" s="162"/>
      <c r="EM276" s="162"/>
      <c r="EN276" s="162"/>
      <c r="EO276" s="162"/>
      <c r="EP276" s="162"/>
      <c r="EQ276" s="162"/>
      <c r="ER276" s="162"/>
      <c r="ES276" s="162"/>
      <c r="ET276" s="162"/>
      <c r="EU276" s="162"/>
      <c r="EV276" s="162"/>
      <c r="EW276" s="162"/>
      <c r="EX276" s="162"/>
      <c r="EY276" s="162"/>
      <c r="EZ276" s="162"/>
      <c r="FA276" s="162"/>
      <c r="FB276" s="162"/>
      <c r="FC276" s="162"/>
      <c r="FD276" s="162"/>
      <c r="FE276" s="162"/>
      <c r="FF276" s="162"/>
      <c r="FG276" s="162"/>
      <c r="FH276" s="162"/>
      <c r="FI276" s="162"/>
      <c r="FJ276" s="162"/>
      <c r="FK276" s="162"/>
      <c r="FL276" s="162"/>
      <c r="FM276" s="162"/>
      <c r="FN276" s="162"/>
      <c r="FO276" s="162"/>
      <c r="FP276" s="162"/>
      <c r="FQ276" s="162"/>
      <c r="FR276" s="162"/>
      <c r="FS276" s="162"/>
      <c r="FT276" s="162"/>
      <c r="FU276" s="162"/>
      <c r="FV276" s="162"/>
      <c r="FW276" s="162"/>
      <c r="FX276" s="162"/>
      <c r="FY276" s="162"/>
      <c r="FZ276" s="162"/>
      <c r="GA276" s="162"/>
      <c r="GB276" s="162"/>
      <c r="GC276" s="162"/>
      <c r="GD276" s="162"/>
      <c r="GE276" s="162"/>
      <c r="GF276" s="162"/>
      <c r="GG276" s="162"/>
      <c r="GH276" s="162"/>
      <c r="GI276" s="162"/>
      <c r="GJ276" s="162"/>
      <c r="GK276" s="162"/>
      <c r="GL276" s="162"/>
      <c r="GM276" s="162"/>
      <c r="GN276" s="162"/>
      <c r="GO276" s="162"/>
      <c r="GP276" s="162"/>
      <c r="GQ276" s="162"/>
      <c r="GR276" s="162"/>
      <c r="GS276" s="162"/>
      <c r="GT276" s="162"/>
      <c r="GU276" s="162"/>
      <c r="GV276" s="162"/>
      <c r="GW276" s="162"/>
      <c r="GX276" s="162"/>
      <c r="GY276" s="162"/>
      <c r="GZ276" s="162"/>
      <c r="HA276" s="162"/>
      <c r="HB276" s="162"/>
      <c r="HC276" s="162"/>
      <c r="HD276" s="162"/>
      <c r="HE276" s="162"/>
      <c r="HF276" s="162"/>
      <c r="HG276" s="162"/>
      <c r="HH276" s="162"/>
      <c r="HI276" s="162"/>
      <c r="HJ276" s="162"/>
      <c r="HK276" s="162"/>
      <c r="HL276" s="162"/>
      <c r="HM276" s="162"/>
      <c r="HN276" s="162"/>
      <c r="HO276" s="162"/>
      <c r="HP276" s="162"/>
      <c r="HQ276" s="162"/>
      <c r="HR276" s="162"/>
      <c r="HS276" s="162"/>
      <c r="HT276" s="162"/>
      <c r="HU276" s="162"/>
      <c r="HV276" s="162"/>
      <c r="HW276" s="162"/>
      <c r="HX276" s="162"/>
      <c r="HY276" s="162"/>
      <c r="HZ276" s="162"/>
      <c r="IA276" s="162"/>
      <c r="IB276" s="162"/>
      <c r="IC276" s="162"/>
      <c r="ID276" s="162"/>
      <c r="IE276" s="162"/>
      <c r="IF276" s="162"/>
      <c r="IG276" s="162"/>
      <c r="IH276" s="162"/>
      <c r="II276" s="162"/>
      <c r="IJ276" s="162"/>
      <c r="IK276" s="162"/>
      <c r="IL276" s="162"/>
      <c r="IM276" s="162"/>
      <c r="IN276" s="162"/>
      <c r="IO276" s="162"/>
      <c r="IP276" s="162"/>
      <c r="IQ276" s="162"/>
      <c r="IR276" s="162"/>
      <c r="IS276" s="162"/>
    </row>
    <row r="277" spans="1:253" s="142" customFormat="1" x14ac:dyDescent="0.2">
      <c r="A277" s="154" t="s">
        <v>182</v>
      </c>
      <c r="B277" s="667" t="e">
        <f>'Saimnieciskas pamatdarbibas NP'!B88</f>
        <v>#DIV/0!</v>
      </c>
      <c r="C277" s="667" t="e">
        <f>'Saimnieciskas pamatdarbibas NP'!C88</f>
        <v>#DIV/0!</v>
      </c>
      <c r="D277" s="667" t="e">
        <f>'Saimnieciskas pamatdarbibas NP'!D88</f>
        <v>#DIV/0!</v>
      </c>
      <c r="E277" s="667" t="e">
        <f>'Saimnieciskas pamatdarbibas NP'!E88</f>
        <v>#DIV/0!</v>
      </c>
      <c r="F277" s="667" t="e">
        <f>'Saimnieciskas pamatdarbibas NP'!F88</f>
        <v>#DIV/0!</v>
      </c>
      <c r="G277" s="667" t="e">
        <f>'Saimnieciskas pamatdarbibas NP'!G88</f>
        <v>#DIV/0!</v>
      </c>
      <c r="H277" s="667" t="e">
        <f>'Saimnieciskas pamatdarbibas NP'!H88</f>
        <v>#DIV/0!</v>
      </c>
      <c r="I277" s="667" t="e">
        <f>'Saimnieciskas pamatdarbibas NP'!I88</f>
        <v>#DIV/0!</v>
      </c>
      <c r="J277" s="667" t="e">
        <f>'Saimnieciskas pamatdarbibas NP'!J88</f>
        <v>#DIV/0!</v>
      </c>
      <c r="K277" s="667" t="e">
        <f>'Saimnieciskas pamatdarbibas NP'!K88</f>
        <v>#DIV/0!</v>
      </c>
      <c r="L277" s="667" t="e">
        <f>'Saimnieciskas pamatdarbibas NP'!L88</f>
        <v>#DIV/0!</v>
      </c>
      <c r="M277" s="667" t="e">
        <f>'Saimnieciskas pamatdarbibas NP'!M88</f>
        <v>#DIV/0!</v>
      </c>
      <c r="N277" s="667" t="e">
        <f>'Saimnieciskas pamatdarbibas NP'!N88</f>
        <v>#DIV/0!</v>
      </c>
      <c r="O277" s="667" t="e">
        <f>'Saimnieciskas pamatdarbibas NP'!O88</f>
        <v>#DIV/0!</v>
      </c>
      <c r="P277" s="667" t="e">
        <f>'Saimnieciskas pamatdarbibas NP'!P88</f>
        <v>#DIV/0!</v>
      </c>
      <c r="Q277" s="667" t="e">
        <f>'Saimnieciskas pamatdarbibas NP'!Q88</f>
        <v>#DIV/0!</v>
      </c>
      <c r="R277" s="667" t="e">
        <f>'Saimnieciskas pamatdarbibas NP'!R88</f>
        <v>#DIV/0!</v>
      </c>
      <c r="S277" s="667" t="e">
        <f>'Saimnieciskas pamatdarbibas NP'!S88</f>
        <v>#DIV/0!</v>
      </c>
      <c r="T277" s="667" t="e">
        <f>'Saimnieciskas pamatdarbibas NP'!T88</f>
        <v>#DIV/0!</v>
      </c>
      <c r="U277" s="667" t="e">
        <f>'Saimnieciskas pamatdarbibas NP'!U88</f>
        <v>#DIV/0!</v>
      </c>
      <c r="V277" s="667" t="e">
        <f>'Saimnieciskas pamatdarbibas NP'!V88</f>
        <v>#DIV/0!</v>
      </c>
      <c r="W277" s="667" t="e">
        <f>'Saimnieciskas pamatdarbibas NP'!W88</f>
        <v>#DIV/0!</v>
      </c>
      <c r="X277" s="667" t="e">
        <f>'Saimnieciskas pamatdarbibas NP'!X88</f>
        <v>#DIV/0!</v>
      </c>
      <c r="Y277" s="667" t="e">
        <f>'Saimnieciskas pamatdarbibas NP'!Y88</f>
        <v>#DIV/0!</v>
      </c>
      <c r="Z277" s="667" t="e">
        <f>'Saimnieciskas pamatdarbibas NP'!Z88</f>
        <v>#DIV/0!</v>
      </c>
      <c r="AA277" s="667" t="e">
        <f>'Saimnieciskas pamatdarbibas NP'!AA88</f>
        <v>#DIV/0!</v>
      </c>
      <c r="AB277" s="667" t="e">
        <f>'Saimnieciskas pamatdarbibas NP'!AB88</f>
        <v>#DIV/0!</v>
      </c>
      <c r="AC277" s="667" t="e">
        <f>'Saimnieciskas pamatdarbibas NP'!AC88</f>
        <v>#DIV/0!</v>
      </c>
      <c r="AD277" s="667" t="e">
        <f>'Saimnieciskas pamatdarbibas NP'!AD88</f>
        <v>#DIV/0!</v>
      </c>
      <c r="AE277" s="667" t="e">
        <f>'Saimnieciskas pamatdarbibas NP'!AE88</f>
        <v>#DIV/0!</v>
      </c>
      <c r="AF277" s="667" t="e">
        <f>'Saimnieciskas pamatdarbibas NP'!AF88</f>
        <v>#DIV/0!</v>
      </c>
      <c r="AG277" s="667" t="e">
        <f>'Saimnieciskas pamatdarbibas NP'!AG88</f>
        <v>#DIV/0!</v>
      </c>
      <c r="AH277" s="667" t="e">
        <f>'Saimnieciskas pamatdarbibas NP'!AH88</f>
        <v>#DIV/0!</v>
      </c>
      <c r="AI277" s="667" t="e">
        <f>'Saimnieciskas pamatdarbibas NP'!AI88</f>
        <v>#DIV/0!</v>
      </c>
      <c r="AJ277" s="667" t="e">
        <f>'Saimnieciskas pamatdarbibas NP'!AJ88</f>
        <v>#DIV/0!</v>
      </c>
      <c r="AK277" s="162"/>
      <c r="AL277" s="162"/>
      <c r="AM277" s="119"/>
      <c r="AN277" s="162"/>
      <c r="AO277" s="139"/>
      <c r="AP277" s="118"/>
      <c r="AQ277" s="139"/>
      <c r="AR277" s="118"/>
      <c r="AS277" s="139"/>
      <c r="AT277" s="162"/>
      <c r="AU277" s="162"/>
      <c r="AV277" s="162"/>
      <c r="AW277" s="162"/>
      <c r="AX277" s="162"/>
      <c r="AY277" s="162"/>
      <c r="AZ277" s="162"/>
      <c r="BA277" s="162"/>
      <c r="BB277" s="162"/>
      <c r="BC277" s="162"/>
      <c r="BD277" s="162"/>
      <c r="BE277" s="162"/>
      <c r="BF277" s="162"/>
      <c r="BG277" s="162"/>
      <c r="BH277" s="162"/>
      <c r="BI277" s="162"/>
      <c r="BJ277" s="162"/>
      <c r="BK277" s="162"/>
      <c r="BL277" s="162"/>
      <c r="BM277" s="162"/>
      <c r="BN277" s="162"/>
      <c r="BO277" s="162"/>
      <c r="BP277" s="162"/>
      <c r="BQ277" s="162"/>
      <c r="BR277" s="162"/>
      <c r="BS277" s="162"/>
      <c r="BT277" s="162"/>
      <c r="BU277" s="162"/>
      <c r="BV277" s="162"/>
      <c r="BW277" s="162"/>
      <c r="BX277" s="162"/>
      <c r="BY277" s="162"/>
      <c r="BZ277" s="162"/>
      <c r="CA277" s="162"/>
      <c r="CB277" s="162"/>
      <c r="CC277" s="162"/>
      <c r="CD277" s="162"/>
      <c r="CE277" s="162"/>
      <c r="CF277" s="162"/>
      <c r="CG277" s="162"/>
      <c r="CH277" s="162"/>
      <c r="CI277" s="162"/>
      <c r="CJ277" s="162"/>
      <c r="CK277" s="162"/>
      <c r="CL277" s="162"/>
      <c r="CM277" s="162"/>
      <c r="CN277" s="162"/>
      <c r="CO277" s="162"/>
      <c r="CP277" s="162"/>
      <c r="CQ277" s="162"/>
      <c r="CR277" s="162"/>
      <c r="CS277" s="162"/>
      <c r="CT277" s="162"/>
      <c r="CU277" s="162"/>
      <c r="CV277" s="162"/>
      <c r="CW277" s="162"/>
      <c r="CX277" s="162"/>
      <c r="CY277" s="162"/>
      <c r="CZ277" s="162"/>
      <c r="DA277" s="162"/>
      <c r="DB277" s="162"/>
      <c r="DC277" s="162"/>
      <c r="DD277" s="162"/>
      <c r="DE277" s="162"/>
      <c r="DF277" s="162"/>
      <c r="DG277" s="162"/>
      <c r="DH277" s="162"/>
      <c r="DI277" s="162"/>
      <c r="DJ277" s="162"/>
      <c r="DK277" s="162"/>
      <c r="DL277" s="162"/>
      <c r="DM277" s="162"/>
      <c r="DN277" s="162"/>
      <c r="DO277" s="162"/>
      <c r="DP277" s="162"/>
      <c r="DQ277" s="162"/>
      <c r="DR277" s="162"/>
      <c r="DS277" s="162"/>
      <c r="DT277" s="162"/>
      <c r="DU277" s="162"/>
      <c r="DV277" s="162"/>
      <c r="DW277" s="162"/>
      <c r="DX277" s="162"/>
      <c r="DY277" s="162"/>
      <c r="DZ277" s="162"/>
      <c r="EA277" s="162"/>
      <c r="EB277" s="162"/>
      <c r="EC277" s="162"/>
      <c r="ED277" s="162"/>
      <c r="EE277" s="162"/>
      <c r="EF277" s="162"/>
      <c r="EG277" s="162"/>
      <c r="EH277" s="162"/>
      <c r="EI277" s="162"/>
      <c r="EJ277" s="162"/>
      <c r="EK277" s="162"/>
      <c r="EL277" s="162"/>
      <c r="EM277" s="162"/>
      <c r="EN277" s="162"/>
      <c r="EO277" s="162"/>
      <c r="EP277" s="162"/>
      <c r="EQ277" s="162"/>
      <c r="ER277" s="162"/>
      <c r="ES277" s="162"/>
      <c r="ET277" s="162"/>
      <c r="EU277" s="162"/>
      <c r="EV277" s="162"/>
      <c r="EW277" s="162"/>
      <c r="EX277" s="162"/>
      <c r="EY277" s="162"/>
      <c r="EZ277" s="162"/>
      <c r="FA277" s="162"/>
      <c r="FB277" s="162"/>
      <c r="FC277" s="162"/>
      <c r="FD277" s="162"/>
      <c r="FE277" s="162"/>
      <c r="FF277" s="162"/>
      <c r="FG277" s="162"/>
      <c r="FH277" s="162"/>
      <c r="FI277" s="162"/>
      <c r="FJ277" s="162"/>
      <c r="FK277" s="162"/>
      <c r="FL277" s="162"/>
      <c r="FM277" s="162"/>
      <c r="FN277" s="162"/>
      <c r="FO277" s="162"/>
      <c r="FP277" s="162"/>
      <c r="FQ277" s="162"/>
      <c r="FR277" s="162"/>
      <c r="FS277" s="162"/>
      <c r="FT277" s="162"/>
      <c r="FU277" s="162"/>
      <c r="FV277" s="162"/>
      <c r="FW277" s="162"/>
      <c r="FX277" s="162"/>
      <c r="FY277" s="162"/>
      <c r="FZ277" s="162"/>
      <c r="GA277" s="162"/>
      <c r="GB277" s="162"/>
      <c r="GC277" s="162"/>
      <c r="GD277" s="162"/>
      <c r="GE277" s="162"/>
      <c r="GF277" s="162"/>
      <c r="GG277" s="162"/>
      <c r="GH277" s="162"/>
      <c r="GI277" s="162"/>
      <c r="GJ277" s="162"/>
      <c r="GK277" s="162"/>
      <c r="GL277" s="162"/>
      <c r="GM277" s="162"/>
      <c r="GN277" s="162"/>
      <c r="GO277" s="162"/>
      <c r="GP277" s="162"/>
      <c r="GQ277" s="162"/>
      <c r="GR277" s="162"/>
      <c r="GS277" s="162"/>
      <c r="GT277" s="162"/>
      <c r="GU277" s="162"/>
      <c r="GV277" s="162"/>
      <c r="GW277" s="162"/>
      <c r="GX277" s="162"/>
      <c r="GY277" s="162"/>
      <c r="GZ277" s="162"/>
      <c r="HA277" s="162"/>
      <c r="HB277" s="162"/>
      <c r="HC277" s="162"/>
      <c r="HD277" s="162"/>
      <c r="HE277" s="162"/>
      <c r="HF277" s="162"/>
      <c r="HG277" s="162"/>
      <c r="HH277" s="162"/>
      <c r="HI277" s="162"/>
      <c r="HJ277" s="162"/>
      <c r="HK277" s="162"/>
      <c r="HL277" s="162"/>
      <c r="HM277" s="162"/>
      <c r="HN277" s="162"/>
      <c r="HO277" s="162"/>
      <c r="HP277" s="162"/>
      <c r="HQ277" s="162"/>
      <c r="HR277" s="162"/>
      <c r="HS277" s="162"/>
      <c r="HT277" s="162"/>
      <c r="HU277" s="162"/>
      <c r="HV277" s="162"/>
      <c r="HW277" s="162"/>
      <c r="HX277" s="162"/>
      <c r="HY277" s="162"/>
      <c r="HZ277" s="162"/>
      <c r="IA277" s="162"/>
      <c r="IB277" s="162"/>
      <c r="IC277" s="162"/>
      <c r="ID277" s="162"/>
      <c r="IE277" s="162"/>
      <c r="IF277" s="162"/>
      <c r="IG277" s="162"/>
      <c r="IH277" s="162"/>
      <c r="II277" s="162"/>
      <c r="IJ277" s="162"/>
      <c r="IK277" s="162"/>
      <c r="IL277" s="162"/>
      <c r="IM277" s="162"/>
      <c r="IN277" s="162"/>
      <c r="IO277" s="162"/>
      <c r="IP277" s="162"/>
      <c r="IQ277" s="162"/>
      <c r="IR277" s="162"/>
      <c r="IS277" s="162"/>
    </row>
    <row r="278" spans="1:253" s="142" customFormat="1" x14ac:dyDescent="0.2">
      <c r="A278" s="154" t="s">
        <v>183</v>
      </c>
      <c r="B278" s="667" t="e">
        <f>'Saimnieciskas pamatdarbibas NP'!B89</f>
        <v>#DIV/0!</v>
      </c>
      <c r="C278" s="667" t="e">
        <f>'Saimnieciskas pamatdarbibas NP'!C89</f>
        <v>#DIV/0!</v>
      </c>
      <c r="D278" s="667" t="e">
        <f>'Saimnieciskas pamatdarbibas NP'!D89</f>
        <v>#DIV/0!</v>
      </c>
      <c r="E278" s="667" t="e">
        <f>'Saimnieciskas pamatdarbibas NP'!E89</f>
        <v>#DIV/0!</v>
      </c>
      <c r="F278" s="667" t="e">
        <f>'Saimnieciskas pamatdarbibas NP'!F89</f>
        <v>#DIV/0!</v>
      </c>
      <c r="G278" s="667" t="e">
        <f>'Saimnieciskas pamatdarbibas NP'!G89</f>
        <v>#DIV/0!</v>
      </c>
      <c r="H278" s="667" t="e">
        <f>'Saimnieciskas pamatdarbibas NP'!H89</f>
        <v>#DIV/0!</v>
      </c>
      <c r="I278" s="667" t="e">
        <f>'Saimnieciskas pamatdarbibas NP'!I89</f>
        <v>#DIV/0!</v>
      </c>
      <c r="J278" s="667" t="e">
        <f>'Saimnieciskas pamatdarbibas NP'!J89</f>
        <v>#DIV/0!</v>
      </c>
      <c r="K278" s="667" t="e">
        <f>'Saimnieciskas pamatdarbibas NP'!K89</f>
        <v>#DIV/0!</v>
      </c>
      <c r="L278" s="667" t="e">
        <f>'Saimnieciskas pamatdarbibas NP'!L89</f>
        <v>#DIV/0!</v>
      </c>
      <c r="M278" s="667" t="e">
        <f>'Saimnieciskas pamatdarbibas NP'!M89</f>
        <v>#DIV/0!</v>
      </c>
      <c r="N278" s="667" t="e">
        <f>'Saimnieciskas pamatdarbibas NP'!N89</f>
        <v>#DIV/0!</v>
      </c>
      <c r="O278" s="667" t="e">
        <f>'Saimnieciskas pamatdarbibas NP'!O89</f>
        <v>#DIV/0!</v>
      </c>
      <c r="P278" s="667" t="e">
        <f>'Saimnieciskas pamatdarbibas NP'!P89</f>
        <v>#DIV/0!</v>
      </c>
      <c r="Q278" s="667" t="e">
        <f>'Saimnieciskas pamatdarbibas NP'!Q89</f>
        <v>#DIV/0!</v>
      </c>
      <c r="R278" s="667" t="e">
        <f>'Saimnieciskas pamatdarbibas NP'!R89</f>
        <v>#DIV/0!</v>
      </c>
      <c r="S278" s="667" t="e">
        <f>'Saimnieciskas pamatdarbibas NP'!S89</f>
        <v>#DIV/0!</v>
      </c>
      <c r="T278" s="667" t="e">
        <f>'Saimnieciskas pamatdarbibas NP'!T89</f>
        <v>#DIV/0!</v>
      </c>
      <c r="U278" s="667" t="e">
        <f>'Saimnieciskas pamatdarbibas NP'!U89</f>
        <v>#DIV/0!</v>
      </c>
      <c r="V278" s="667" t="e">
        <f>'Saimnieciskas pamatdarbibas NP'!V89</f>
        <v>#DIV/0!</v>
      </c>
      <c r="W278" s="667" t="e">
        <f>'Saimnieciskas pamatdarbibas NP'!W89</f>
        <v>#DIV/0!</v>
      </c>
      <c r="X278" s="667" t="e">
        <f>'Saimnieciskas pamatdarbibas NP'!X89</f>
        <v>#DIV/0!</v>
      </c>
      <c r="Y278" s="667" t="e">
        <f>'Saimnieciskas pamatdarbibas NP'!Y89</f>
        <v>#DIV/0!</v>
      </c>
      <c r="Z278" s="667" t="e">
        <f>'Saimnieciskas pamatdarbibas NP'!Z89</f>
        <v>#DIV/0!</v>
      </c>
      <c r="AA278" s="667" t="e">
        <f>'Saimnieciskas pamatdarbibas NP'!AA89</f>
        <v>#DIV/0!</v>
      </c>
      <c r="AB278" s="667" t="e">
        <f>'Saimnieciskas pamatdarbibas NP'!AB89</f>
        <v>#DIV/0!</v>
      </c>
      <c r="AC278" s="667" t="e">
        <f>'Saimnieciskas pamatdarbibas NP'!AC89</f>
        <v>#DIV/0!</v>
      </c>
      <c r="AD278" s="667" t="e">
        <f>'Saimnieciskas pamatdarbibas NP'!AD89</f>
        <v>#DIV/0!</v>
      </c>
      <c r="AE278" s="667" t="e">
        <f>'Saimnieciskas pamatdarbibas NP'!AE89</f>
        <v>#DIV/0!</v>
      </c>
      <c r="AF278" s="667" t="e">
        <f>'Saimnieciskas pamatdarbibas NP'!AF89</f>
        <v>#DIV/0!</v>
      </c>
      <c r="AG278" s="667" t="e">
        <f>'Saimnieciskas pamatdarbibas NP'!AG89</f>
        <v>#DIV/0!</v>
      </c>
      <c r="AH278" s="667" t="e">
        <f>'Saimnieciskas pamatdarbibas NP'!AH89</f>
        <v>#DIV/0!</v>
      </c>
      <c r="AI278" s="667" t="e">
        <f>'Saimnieciskas pamatdarbibas NP'!AI89</f>
        <v>#DIV/0!</v>
      </c>
      <c r="AJ278" s="667" t="e">
        <f>'Saimnieciskas pamatdarbibas NP'!AJ89</f>
        <v>#DIV/0!</v>
      </c>
      <c r="AK278" s="162"/>
      <c r="AL278" s="162"/>
      <c r="AM278" s="119"/>
      <c r="AN278" s="162"/>
      <c r="AO278" s="139"/>
      <c r="AP278" s="118"/>
      <c r="AQ278" s="139"/>
      <c r="AR278" s="118"/>
      <c r="AS278" s="139"/>
      <c r="AT278" s="162"/>
      <c r="AU278" s="162"/>
      <c r="AV278" s="162"/>
      <c r="AW278" s="162"/>
      <c r="AX278" s="162"/>
      <c r="AY278" s="162"/>
      <c r="AZ278" s="162"/>
      <c r="BA278" s="162"/>
      <c r="BB278" s="162"/>
      <c r="BC278" s="162"/>
      <c r="BD278" s="162"/>
      <c r="BE278" s="162"/>
      <c r="BF278" s="162"/>
      <c r="BG278" s="162"/>
      <c r="BH278" s="162"/>
      <c r="BI278" s="162"/>
      <c r="BJ278" s="162"/>
      <c r="BK278" s="162"/>
      <c r="BL278" s="162"/>
      <c r="BM278" s="162"/>
      <c r="BN278" s="162"/>
      <c r="BO278" s="162"/>
      <c r="BP278" s="162"/>
      <c r="BQ278" s="162"/>
      <c r="BR278" s="162"/>
      <c r="BS278" s="162"/>
      <c r="BT278" s="162"/>
      <c r="BU278" s="162"/>
      <c r="BV278" s="162"/>
      <c r="BW278" s="162"/>
      <c r="BX278" s="162"/>
      <c r="BY278" s="162"/>
      <c r="BZ278" s="162"/>
      <c r="CA278" s="162"/>
      <c r="CB278" s="162"/>
      <c r="CC278" s="162"/>
      <c r="CD278" s="162"/>
      <c r="CE278" s="162"/>
      <c r="CF278" s="162"/>
      <c r="CG278" s="162"/>
      <c r="CH278" s="162"/>
      <c r="CI278" s="162"/>
      <c r="CJ278" s="162"/>
      <c r="CK278" s="162"/>
      <c r="CL278" s="162"/>
      <c r="CM278" s="162"/>
      <c r="CN278" s="162"/>
      <c r="CO278" s="162"/>
      <c r="CP278" s="162"/>
      <c r="CQ278" s="162"/>
      <c r="CR278" s="162"/>
      <c r="CS278" s="162"/>
      <c r="CT278" s="162"/>
      <c r="CU278" s="162"/>
      <c r="CV278" s="162"/>
      <c r="CW278" s="162"/>
      <c r="CX278" s="162"/>
      <c r="CY278" s="162"/>
      <c r="CZ278" s="162"/>
      <c r="DA278" s="162"/>
      <c r="DB278" s="162"/>
      <c r="DC278" s="162"/>
      <c r="DD278" s="162"/>
      <c r="DE278" s="162"/>
      <c r="DF278" s="162"/>
      <c r="DG278" s="162"/>
      <c r="DH278" s="162"/>
      <c r="DI278" s="162"/>
      <c r="DJ278" s="162"/>
      <c r="DK278" s="162"/>
      <c r="DL278" s="162"/>
      <c r="DM278" s="162"/>
      <c r="DN278" s="162"/>
      <c r="DO278" s="162"/>
      <c r="DP278" s="162"/>
      <c r="DQ278" s="162"/>
      <c r="DR278" s="162"/>
      <c r="DS278" s="162"/>
      <c r="DT278" s="162"/>
      <c r="DU278" s="162"/>
      <c r="DV278" s="162"/>
      <c r="DW278" s="162"/>
      <c r="DX278" s="162"/>
      <c r="DY278" s="162"/>
      <c r="DZ278" s="162"/>
      <c r="EA278" s="162"/>
      <c r="EB278" s="162"/>
      <c r="EC278" s="162"/>
      <c r="ED278" s="162"/>
      <c r="EE278" s="162"/>
      <c r="EF278" s="162"/>
      <c r="EG278" s="162"/>
      <c r="EH278" s="162"/>
      <c r="EI278" s="162"/>
      <c r="EJ278" s="162"/>
      <c r="EK278" s="162"/>
      <c r="EL278" s="162"/>
      <c r="EM278" s="162"/>
      <c r="EN278" s="162"/>
      <c r="EO278" s="162"/>
      <c r="EP278" s="162"/>
      <c r="EQ278" s="162"/>
      <c r="ER278" s="162"/>
      <c r="ES278" s="162"/>
      <c r="ET278" s="162"/>
      <c r="EU278" s="162"/>
      <c r="EV278" s="162"/>
      <c r="EW278" s="162"/>
      <c r="EX278" s="162"/>
      <c r="EY278" s="162"/>
      <c r="EZ278" s="162"/>
      <c r="FA278" s="162"/>
      <c r="FB278" s="162"/>
      <c r="FC278" s="162"/>
      <c r="FD278" s="162"/>
      <c r="FE278" s="162"/>
      <c r="FF278" s="162"/>
      <c r="FG278" s="162"/>
      <c r="FH278" s="162"/>
      <c r="FI278" s="162"/>
      <c r="FJ278" s="162"/>
      <c r="FK278" s="162"/>
      <c r="FL278" s="162"/>
      <c r="FM278" s="162"/>
      <c r="FN278" s="162"/>
      <c r="FO278" s="162"/>
      <c r="FP278" s="162"/>
      <c r="FQ278" s="162"/>
      <c r="FR278" s="162"/>
      <c r="FS278" s="162"/>
      <c r="FT278" s="162"/>
      <c r="FU278" s="162"/>
      <c r="FV278" s="162"/>
      <c r="FW278" s="162"/>
      <c r="FX278" s="162"/>
      <c r="FY278" s="162"/>
      <c r="FZ278" s="162"/>
      <c r="GA278" s="162"/>
      <c r="GB278" s="162"/>
      <c r="GC278" s="162"/>
      <c r="GD278" s="162"/>
      <c r="GE278" s="162"/>
      <c r="GF278" s="162"/>
      <c r="GG278" s="162"/>
      <c r="GH278" s="162"/>
      <c r="GI278" s="162"/>
      <c r="GJ278" s="162"/>
      <c r="GK278" s="162"/>
      <c r="GL278" s="162"/>
      <c r="GM278" s="162"/>
      <c r="GN278" s="162"/>
      <c r="GO278" s="162"/>
      <c r="GP278" s="162"/>
      <c r="GQ278" s="162"/>
      <c r="GR278" s="162"/>
      <c r="GS278" s="162"/>
      <c r="GT278" s="162"/>
      <c r="GU278" s="162"/>
      <c r="GV278" s="162"/>
      <c r="GW278" s="162"/>
      <c r="GX278" s="162"/>
      <c r="GY278" s="162"/>
      <c r="GZ278" s="162"/>
      <c r="HA278" s="162"/>
      <c r="HB278" s="162"/>
      <c r="HC278" s="162"/>
      <c r="HD278" s="162"/>
      <c r="HE278" s="162"/>
      <c r="HF278" s="162"/>
      <c r="HG278" s="162"/>
      <c r="HH278" s="162"/>
      <c r="HI278" s="162"/>
      <c r="HJ278" s="162"/>
      <c r="HK278" s="162"/>
      <c r="HL278" s="162"/>
      <c r="HM278" s="162"/>
      <c r="HN278" s="162"/>
      <c r="HO278" s="162"/>
      <c r="HP278" s="162"/>
      <c r="HQ278" s="162"/>
      <c r="HR278" s="162"/>
      <c r="HS278" s="162"/>
      <c r="HT278" s="162"/>
      <c r="HU278" s="162"/>
      <c r="HV278" s="162"/>
      <c r="HW278" s="162"/>
      <c r="HX278" s="162"/>
      <c r="HY278" s="162"/>
      <c r="HZ278" s="162"/>
      <c r="IA278" s="162"/>
      <c r="IB278" s="162"/>
      <c r="IC278" s="162"/>
      <c r="ID278" s="162"/>
      <c r="IE278" s="162"/>
      <c r="IF278" s="162"/>
      <c r="IG278" s="162"/>
      <c r="IH278" s="162"/>
      <c r="II278" s="162"/>
      <c r="IJ278" s="162"/>
      <c r="IK278" s="162"/>
      <c r="IL278" s="162"/>
      <c r="IM278" s="162"/>
      <c r="IN278" s="162"/>
      <c r="IO278" s="162"/>
      <c r="IP278" s="162"/>
      <c r="IQ278" s="162"/>
      <c r="IR278" s="162"/>
      <c r="IS278" s="162"/>
    </row>
    <row r="279" spans="1:253" s="190" customFormat="1" x14ac:dyDescent="0.2">
      <c r="A279" s="220" t="s">
        <v>637</v>
      </c>
      <c r="B279" s="668" t="e">
        <f t="shared" ref="B279:AH279" si="417">SUM(B39,B45,B51)*$B$173</f>
        <v>#DIV/0!</v>
      </c>
      <c r="C279" s="668" t="e">
        <f t="shared" si="417"/>
        <v>#DIV/0!</v>
      </c>
      <c r="D279" s="675" t="e">
        <f t="shared" si="417"/>
        <v>#DIV/0!</v>
      </c>
      <c r="E279" s="675" t="e">
        <f t="shared" si="417"/>
        <v>#DIV/0!</v>
      </c>
      <c r="F279" s="675" t="e">
        <f t="shared" si="417"/>
        <v>#DIV/0!</v>
      </c>
      <c r="G279" s="675" t="e">
        <f t="shared" si="417"/>
        <v>#DIV/0!</v>
      </c>
      <c r="H279" s="675" t="e">
        <f t="shared" si="417"/>
        <v>#DIV/0!</v>
      </c>
      <c r="I279" s="675" t="e">
        <f t="shared" si="417"/>
        <v>#DIV/0!</v>
      </c>
      <c r="J279" s="675" t="e">
        <f t="shared" si="417"/>
        <v>#DIV/0!</v>
      </c>
      <c r="K279" s="675" t="e">
        <f t="shared" si="417"/>
        <v>#DIV/0!</v>
      </c>
      <c r="L279" s="675" t="e">
        <f t="shared" si="417"/>
        <v>#DIV/0!</v>
      </c>
      <c r="M279" s="675" t="e">
        <f t="shared" si="417"/>
        <v>#DIV/0!</v>
      </c>
      <c r="N279" s="675" t="e">
        <f t="shared" si="417"/>
        <v>#DIV/0!</v>
      </c>
      <c r="O279" s="675" t="e">
        <f t="shared" si="417"/>
        <v>#DIV/0!</v>
      </c>
      <c r="P279" s="675" t="e">
        <f t="shared" si="417"/>
        <v>#DIV/0!</v>
      </c>
      <c r="Q279" s="668" t="e">
        <f t="shared" si="417"/>
        <v>#DIV/0!</v>
      </c>
      <c r="R279" s="668" t="e">
        <f t="shared" si="417"/>
        <v>#DIV/0!</v>
      </c>
      <c r="S279" s="668" t="e">
        <f t="shared" si="417"/>
        <v>#DIV/0!</v>
      </c>
      <c r="T279" s="668" t="e">
        <f t="shared" si="417"/>
        <v>#DIV/0!</v>
      </c>
      <c r="U279" s="668" t="e">
        <f t="shared" si="417"/>
        <v>#DIV/0!</v>
      </c>
      <c r="V279" s="668" t="e">
        <f t="shared" si="417"/>
        <v>#DIV/0!</v>
      </c>
      <c r="W279" s="668" t="e">
        <f t="shared" si="417"/>
        <v>#DIV/0!</v>
      </c>
      <c r="X279" s="668" t="e">
        <f t="shared" si="417"/>
        <v>#DIV/0!</v>
      </c>
      <c r="Y279" s="668" t="e">
        <f t="shared" si="417"/>
        <v>#DIV/0!</v>
      </c>
      <c r="Z279" s="668" t="e">
        <f t="shared" si="417"/>
        <v>#DIV/0!</v>
      </c>
      <c r="AA279" s="668" t="e">
        <f t="shared" si="417"/>
        <v>#DIV/0!</v>
      </c>
      <c r="AB279" s="668" t="e">
        <f t="shared" si="417"/>
        <v>#DIV/0!</v>
      </c>
      <c r="AC279" s="668" t="e">
        <f t="shared" si="417"/>
        <v>#DIV/0!</v>
      </c>
      <c r="AD279" s="668" t="e">
        <f t="shared" si="417"/>
        <v>#DIV/0!</v>
      </c>
      <c r="AE279" s="668" t="e">
        <f t="shared" si="417"/>
        <v>#DIV/0!</v>
      </c>
      <c r="AF279" s="668" t="e">
        <f t="shared" si="417"/>
        <v>#DIV/0!</v>
      </c>
      <c r="AG279" s="668" t="e">
        <f t="shared" si="417"/>
        <v>#DIV/0!</v>
      </c>
      <c r="AH279" s="668" t="e">
        <f t="shared" si="417"/>
        <v>#DIV/0!</v>
      </c>
      <c r="AI279" s="668" t="e">
        <f>SUM(AI39,AI45,AI51)*$B$173</f>
        <v>#DIV/0!</v>
      </c>
      <c r="AJ279" s="668" t="e">
        <f>SUM(AJ39,AJ45,AJ51)*$B$173</f>
        <v>#DIV/0!</v>
      </c>
      <c r="AK279" s="240"/>
      <c r="AL279" s="240"/>
      <c r="AM279" s="119"/>
      <c r="AN279" s="240"/>
      <c r="AO279" s="139"/>
      <c r="AP279" s="118"/>
      <c r="AQ279" s="139"/>
      <c r="AR279" s="118"/>
      <c r="AS279" s="139"/>
      <c r="AT279" s="240"/>
      <c r="AU279" s="240"/>
      <c r="AV279" s="240"/>
      <c r="AW279" s="240"/>
      <c r="AX279" s="240"/>
      <c r="AY279" s="240"/>
      <c r="AZ279" s="240"/>
      <c r="BA279" s="240"/>
      <c r="BB279" s="240"/>
      <c r="BC279" s="240"/>
      <c r="BD279" s="240"/>
      <c r="BE279" s="240"/>
      <c r="BF279" s="240"/>
      <c r="BG279" s="240"/>
      <c r="BH279" s="240"/>
      <c r="BI279" s="240"/>
      <c r="BJ279" s="240"/>
      <c r="BK279" s="240"/>
      <c r="BL279" s="240"/>
      <c r="BM279" s="240"/>
      <c r="BN279" s="240"/>
      <c r="BO279" s="240"/>
      <c r="BP279" s="240"/>
      <c r="BQ279" s="240"/>
      <c r="BR279" s="240"/>
      <c r="BS279" s="240"/>
      <c r="BT279" s="240"/>
      <c r="BU279" s="240"/>
      <c r="BV279" s="240"/>
      <c r="BW279" s="240"/>
      <c r="BX279" s="240"/>
      <c r="BY279" s="240"/>
      <c r="BZ279" s="240"/>
      <c r="CA279" s="240"/>
      <c r="CB279" s="240"/>
      <c r="CC279" s="240"/>
      <c r="CD279" s="240"/>
      <c r="CE279" s="240"/>
      <c r="CF279" s="240"/>
      <c r="CG279" s="240"/>
      <c r="CH279" s="240"/>
      <c r="CI279" s="240"/>
      <c r="CJ279" s="240"/>
      <c r="CK279" s="240"/>
      <c r="CL279" s="240"/>
      <c r="CM279" s="240"/>
      <c r="CN279" s="240"/>
      <c r="CO279" s="240"/>
      <c r="CP279" s="240"/>
      <c r="CQ279" s="240"/>
      <c r="CR279" s="240"/>
      <c r="CS279" s="240"/>
      <c r="CT279" s="240"/>
      <c r="CU279" s="240"/>
      <c r="CV279" s="240"/>
      <c r="CW279" s="240"/>
      <c r="CX279" s="240"/>
      <c r="CY279" s="240"/>
      <c r="CZ279" s="240"/>
      <c r="DA279" s="240"/>
      <c r="DB279" s="240"/>
      <c r="DC279" s="240"/>
      <c r="DD279" s="240"/>
      <c r="DE279" s="240"/>
      <c r="DF279" s="240"/>
      <c r="DG279" s="240"/>
      <c r="DH279" s="240"/>
      <c r="DI279" s="240"/>
      <c r="DJ279" s="240"/>
      <c r="DK279" s="240"/>
      <c r="DL279" s="240"/>
      <c r="DM279" s="240"/>
      <c r="DN279" s="240"/>
      <c r="DO279" s="240"/>
      <c r="DP279" s="240"/>
      <c r="DQ279" s="240"/>
      <c r="DR279" s="240"/>
      <c r="DS279" s="240"/>
      <c r="DT279" s="240"/>
      <c r="DU279" s="240"/>
      <c r="DV279" s="240"/>
      <c r="DW279" s="240"/>
      <c r="DX279" s="240"/>
      <c r="DY279" s="240"/>
      <c r="DZ279" s="240"/>
      <c r="EA279" s="240"/>
      <c r="EB279" s="240"/>
      <c r="EC279" s="240"/>
      <c r="ED279" s="240"/>
      <c r="EE279" s="240"/>
      <c r="EF279" s="240"/>
      <c r="EG279" s="240"/>
      <c r="EH279" s="240"/>
      <c r="EI279" s="240"/>
      <c r="EJ279" s="240"/>
      <c r="EK279" s="240"/>
      <c r="EL279" s="240"/>
      <c r="EM279" s="240"/>
      <c r="EN279" s="240"/>
      <c r="EO279" s="240"/>
      <c r="EP279" s="240"/>
      <c r="EQ279" s="240"/>
      <c r="ER279" s="240"/>
      <c r="ES279" s="240"/>
      <c r="ET279" s="240"/>
      <c r="EU279" s="240"/>
      <c r="EV279" s="240"/>
      <c r="EW279" s="240"/>
      <c r="EX279" s="240"/>
      <c r="EY279" s="240"/>
      <c r="EZ279" s="240"/>
      <c r="FA279" s="240"/>
      <c r="FB279" s="240"/>
      <c r="FC279" s="240"/>
      <c r="FD279" s="240"/>
      <c r="FE279" s="240"/>
      <c r="FF279" s="240"/>
      <c r="FG279" s="240"/>
      <c r="FH279" s="240"/>
      <c r="FI279" s="240"/>
      <c r="FJ279" s="240"/>
      <c r="FK279" s="240"/>
      <c r="FL279" s="240"/>
      <c r="FM279" s="240"/>
      <c r="FN279" s="240"/>
      <c r="FO279" s="240"/>
      <c r="FP279" s="240"/>
      <c r="FQ279" s="240"/>
      <c r="FR279" s="240"/>
      <c r="FS279" s="240"/>
      <c r="FT279" s="240"/>
      <c r="FU279" s="240"/>
      <c r="FV279" s="240"/>
      <c r="FW279" s="240"/>
      <c r="FX279" s="240"/>
      <c r="FY279" s="240"/>
      <c r="FZ279" s="240"/>
      <c r="GA279" s="240"/>
      <c r="GB279" s="240"/>
      <c r="GC279" s="240"/>
      <c r="GD279" s="240"/>
      <c r="GE279" s="240"/>
      <c r="GF279" s="240"/>
      <c r="GG279" s="240"/>
      <c r="GH279" s="240"/>
      <c r="GI279" s="240"/>
      <c r="GJ279" s="240"/>
      <c r="GK279" s="240"/>
      <c r="GL279" s="240"/>
      <c r="GM279" s="240"/>
      <c r="GN279" s="240"/>
      <c r="GO279" s="240"/>
      <c r="GP279" s="240"/>
      <c r="GQ279" s="240"/>
      <c r="GR279" s="240"/>
      <c r="GS279" s="240"/>
      <c r="GT279" s="240"/>
      <c r="GU279" s="240"/>
      <c r="GV279" s="240"/>
      <c r="GW279" s="240"/>
      <c r="GX279" s="240"/>
      <c r="GY279" s="240"/>
      <c r="GZ279" s="240"/>
      <c r="HA279" s="240"/>
      <c r="HB279" s="240"/>
      <c r="HC279" s="240"/>
      <c r="HD279" s="240"/>
      <c r="HE279" s="240"/>
      <c r="HF279" s="240"/>
      <c r="HG279" s="240"/>
      <c r="HH279" s="240"/>
      <c r="HI279" s="240"/>
      <c r="HJ279" s="240"/>
      <c r="HK279" s="240"/>
      <c r="HL279" s="240"/>
      <c r="HM279" s="240"/>
      <c r="HN279" s="240"/>
      <c r="HO279" s="240"/>
      <c r="HP279" s="240"/>
      <c r="HQ279" s="240"/>
      <c r="HR279" s="240"/>
      <c r="HS279" s="240"/>
      <c r="HT279" s="240"/>
      <c r="HU279" s="240"/>
      <c r="HV279" s="240"/>
      <c r="HW279" s="240"/>
      <c r="HX279" s="240"/>
      <c r="HY279" s="240"/>
      <c r="HZ279" s="240"/>
      <c r="IA279" s="240"/>
      <c r="IB279" s="240"/>
      <c r="IC279" s="240"/>
      <c r="ID279" s="240"/>
      <c r="IE279" s="240"/>
      <c r="IF279" s="240"/>
      <c r="IG279" s="240"/>
      <c r="IH279" s="240"/>
      <c r="II279" s="240"/>
      <c r="IJ279" s="240"/>
      <c r="IK279" s="240"/>
      <c r="IL279" s="240"/>
      <c r="IM279" s="240"/>
      <c r="IN279" s="240"/>
      <c r="IO279" s="240"/>
      <c r="IP279" s="240"/>
      <c r="IQ279" s="240"/>
      <c r="IR279" s="240"/>
      <c r="IS279" s="240"/>
    </row>
    <row r="280" spans="1:253" s="142" customFormat="1" x14ac:dyDescent="0.2">
      <c r="A280" s="239" t="s">
        <v>184</v>
      </c>
      <c r="B280" s="674" t="e">
        <f>SUM(B281:B284)</f>
        <v>#DIV/0!</v>
      </c>
      <c r="C280" s="674" t="e">
        <f t="shared" ref="C280:AG280" si="418">SUM(C281:C284)</f>
        <v>#DIV/0!</v>
      </c>
      <c r="D280" s="674" t="e">
        <f t="shared" si="418"/>
        <v>#DIV/0!</v>
      </c>
      <c r="E280" s="674" t="e">
        <f t="shared" si="418"/>
        <v>#DIV/0!</v>
      </c>
      <c r="F280" s="674" t="e">
        <f t="shared" si="418"/>
        <v>#DIV/0!</v>
      </c>
      <c r="G280" s="674" t="e">
        <f t="shared" si="418"/>
        <v>#DIV/0!</v>
      </c>
      <c r="H280" s="674" t="e">
        <f t="shared" si="418"/>
        <v>#DIV/0!</v>
      </c>
      <c r="I280" s="674" t="e">
        <f t="shared" si="418"/>
        <v>#DIV/0!</v>
      </c>
      <c r="J280" s="674" t="e">
        <f t="shared" si="418"/>
        <v>#DIV/0!</v>
      </c>
      <c r="K280" s="674" t="e">
        <f t="shared" si="418"/>
        <v>#DIV/0!</v>
      </c>
      <c r="L280" s="674" t="e">
        <f t="shared" si="418"/>
        <v>#DIV/0!</v>
      </c>
      <c r="M280" s="674" t="e">
        <f t="shared" si="418"/>
        <v>#DIV/0!</v>
      </c>
      <c r="N280" s="674" t="e">
        <f t="shared" si="418"/>
        <v>#DIV/0!</v>
      </c>
      <c r="O280" s="674" t="e">
        <f t="shared" si="418"/>
        <v>#DIV/0!</v>
      </c>
      <c r="P280" s="674" t="e">
        <f t="shared" si="418"/>
        <v>#DIV/0!</v>
      </c>
      <c r="Q280" s="674" t="e">
        <f t="shared" si="418"/>
        <v>#DIV/0!</v>
      </c>
      <c r="R280" s="674" t="e">
        <f t="shared" si="418"/>
        <v>#DIV/0!</v>
      </c>
      <c r="S280" s="674" t="e">
        <f t="shared" si="418"/>
        <v>#DIV/0!</v>
      </c>
      <c r="T280" s="674" t="e">
        <f t="shared" si="418"/>
        <v>#DIV/0!</v>
      </c>
      <c r="U280" s="674" t="e">
        <f t="shared" si="418"/>
        <v>#DIV/0!</v>
      </c>
      <c r="V280" s="674" t="e">
        <f t="shared" si="418"/>
        <v>#DIV/0!</v>
      </c>
      <c r="W280" s="674" t="e">
        <f t="shared" si="418"/>
        <v>#DIV/0!</v>
      </c>
      <c r="X280" s="674" t="e">
        <f t="shared" si="418"/>
        <v>#DIV/0!</v>
      </c>
      <c r="Y280" s="674" t="e">
        <f t="shared" si="418"/>
        <v>#DIV/0!</v>
      </c>
      <c r="Z280" s="674" t="e">
        <f t="shared" si="418"/>
        <v>#DIV/0!</v>
      </c>
      <c r="AA280" s="674" t="e">
        <f t="shared" si="418"/>
        <v>#DIV/0!</v>
      </c>
      <c r="AB280" s="674" t="e">
        <f t="shared" si="418"/>
        <v>#DIV/0!</v>
      </c>
      <c r="AC280" s="674" t="e">
        <f t="shared" si="418"/>
        <v>#DIV/0!</v>
      </c>
      <c r="AD280" s="674" t="e">
        <f t="shared" si="418"/>
        <v>#DIV/0!</v>
      </c>
      <c r="AE280" s="674" t="e">
        <f t="shared" si="418"/>
        <v>#DIV/0!</v>
      </c>
      <c r="AF280" s="674" t="e">
        <f t="shared" si="418"/>
        <v>#DIV/0!</v>
      </c>
      <c r="AG280" s="674" t="e">
        <f t="shared" si="418"/>
        <v>#DIV/0!</v>
      </c>
      <c r="AH280" s="674" t="e">
        <f>SUM(AH281:AH284)</f>
        <v>#DIV/0!</v>
      </c>
      <c r="AI280" s="674" t="e">
        <f>SUM(AI281:AI284)</f>
        <v>#DIV/0!</v>
      </c>
      <c r="AJ280" s="674" t="e">
        <f>SUM(AJ281:AJ284)</f>
        <v>#DIV/0!</v>
      </c>
      <c r="AK280" s="162"/>
      <c r="AL280" s="162"/>
      <c r="AM280" s="119"/>
      <c r="AN280" s="162"/>
      <c r="AO280" s="139"/>
      <c r="AP280" s="118"/>
      <c r="AQ280" s="139"/>
      <c r="AR280" s="118"/>
      <c r="AS280" s="139"/>
      <c r="AT280" s="162"/>
      <c r="AU280" s="162"/>
      <c r="AV280" s="162"/>
      <c r="AW280" s="162"/>
      <c r="AX280" s="162"/>
      <c r="AY280" s="162"/>
      <c r="AZ280" s="162"/>
      <c r="BA280" s="162"/>
      <c r="BB280" s="162"/>
      <c r="BC280" s="162"/>
      <c r="BD280" s="162"/>
      <c r="BE280" s="162"/>
      <c r="BF280" s="162"/>
      <c r="BG280" s="162"/>
      <c r="BH280" s="162"/>
      <c r="BI280" s="162"/>
      <c r="BJ280" s="162"/>
      <c r="BK280" s="162"/>
      <c r="BL280" s="162"/>
      <c r="BM280" s="162"/>
      <c r="BN280" s="162"/>
      <c r="BO280" s="162"/>
      <c r="BP280" s="162"/>
      <c r="BQ280" s="162"/>
      <c r="BR280" s="162"/>
      <c r="BS280" s="162"/>
      <c r="BT280" s="162"/>
      <c r="BU280" s="162"/>
      <c r="BV280" s="162"/>
      <c r="BW280" s="162"/>
      <c r="BX280" s="162"/>
      <c r="BY280" s="162"/>
      <c r="BZ280" s="162"/>
      <c r="CA280" s="162"/>
      <c r="CB280" s="162"/>
      <c r="CC280" s="162"/>
      <c r="CD280" s="162"/>
      <c r="CE280" s="162"/>
      <c r="CF280" s="162"/>
      <c r="CG280" s="162"/>
      <c r="CH280" s="162"/>
      <c r="CI280" s="162"/>
      <c r="CJ280" s="162"/>
      <c r="CK280" s="162"/>
      <c r="CL280" s="162"/>
      <c r="CM280" s="162"/>
      <c r="CN280" s="162"/>
      <c r="CO280" s="162"/>
      <c r="CP280" s="162"/>
      <c r="CQ280" s="162"/>
      <c r="CR280" s="162"/>
      <c r="CS280" s="162"/>
      <c r="CT280" s="162"/>
      <c r="CU280" s="162"/>
      <c r="CV280" s="162"/>
      <c r="CW280" s="162"/>
      <c r="CX280" s="162"/>
      <c r="CY280" s="162"/>
      <c r="CZ280" s="162"/>
      <c r="DA280" s="162"/>
      <c r="DB280" s="162"/>
      <c r="DC280" s="162"/>
      <c r="DD280" s="162"/>
      <c r="DE280" s="162"/>
      <c r="DF280" s="162"/>
      <c r="DG280" s="162"/>
      <c r="DH280" s="162"/>
      <c r="DI280" s="162"/>
      <c r="DJ280" s="162"/>
      <c r="DK280" s="162"/>
      <c r="DL280" s="162"/>
      <c r="DM280" s="162"/>
      <c r="DN280" s="162"/>
      <c r="DO280" s="162"/>
      <c r="DP280" s="162"/>
      <c r="DQ280" s="162"/>
      <c r="DR280" s="162"/>
      <c r="DS280" s="162"/>
      <c r="DT280" s="162"/>
      <c r="DU280" s="162"/>
      <c r="DV280" s="162"/>
      <c r="DW280" s="162"/>
      <c r="DX280" s="162"/>
      <c r="DY280" s="162"/>
      <c r="DZ280" s="162"/>
      <c r="EA280" s="162"/>
      <c r="EB280" s="162"/>
      <c r="EC280" s="162"/>
      <c r="ED280" s="162"/>
      <c r="EE280" s="162"/>
      <c r="EF280" s="162"/>
      <c r="EG280" s="162"/>
      <c r="EH280" s="162"/>
      <c r="EI280" s="162"/>
      <c r="EJ280" s="162"/>
      <c r="EK280" s="162"/>
      <c r="EL280" s="162"/>
      <c r="EM280" s="162"/>
      <c r="EN280" s="162"/>
      <c r="EO280" s="162"/>
      <c r="EP280" s="162"/>
      <c r="EQ280" s="162"/>
      <c r="ER280" s="162"/>
      <c r="ES280" s="162"/>
      <c r="ET280" s="162"/>
      <c r="EU280" s="162"/>
      <c r="EV280" s="162"/>
      <c r="EW280" s="162"/>
      <c r="EX280" s="162"/>
      <c r="EY280" s="162"/>
      <c r="EZ280" s="162"/>
      <c r="FA280" s="162"/>
      <c r="FB280" s="162"/>
      <c r="FC280" s="162"/>
      <c r="FD280" s="162"/>
      <c r="FE280" s="162"/>
      <c r="FF280" s="162"/>
      <c r="FG280" s="162"/>
      <c r="FH280" s="162"/>
      <c r="FI280" s="162"/>
      <c r="FJ280" s="162"/>
      <c r="FK280" s="162"/>
      <c r="FL280" s="162"/>
      <c r="FM280" s="162"/>
      <c r="FN280" s="162"/>
      <c r="FO280" s="162"/>
      <c r="FP280" s="162"/>
      <c r="FQ280" s="162"/>
      <c r="FR280" s="162"/>
      <c r="FS280" s="162"/>
      <c r="FT280" s="162"/>
      <c r="FU280" s="162"/>
      <c r="FV280" s="162"/>
      <c r="FW280" s="162"/>
      <c r="FX280" s="162"/>
      <c r="FY280" s="162"/>
      <c r="FZ280" s="162"/>
      <c r="GA280" s="162"/>
      <c r="GB280" s="162"/>
      <c r="GC280" s="162"/>
      <c r="GD280" s="162"/>
      <c r="GE280" s="162"/>
      <c r="GF280" s="162"/>
      <c r="GG280" s="162"/>
      <c r="GH280" s="162"/>
      <c r="GI280" s="162"/>
      <c r="GJ280" s="162"/>
      <c r="GK280" s="162"/>
      <c r="GL280" s="162"/>
      <c r="GM280" s="162"/>
      <c r="GN280" s="162"/>
      <c r="GO280" s="162"/>
      <c r="GP280" s="162"/>
      <c r="GQ280" s="162"/>
      <c r="GR280" s="162"/>
      <c r="GS280" s="162"/>
      <c r="GT280" s="162"/>
      <c r="GU280" s="162"/>
      <c r="GV280" s="162"/>
      <c r="GW280" s="162"/>
      <c r="GX280" s="162"/>
      <c r="GY280" s="162"/>
      <c r="GZ280" s="162"/>
      <c r="HA280" s="162"/>
      <c r="HB280" s="162"/>
      <c r="HC280" s="162"/>
      <c r="HD280" s="162"/>
      <c r="HE280" s="162"/>
      <c r="HF280" s="162"/>
      <c r="HG280" s="162"/>
      <c r="HH280" s="162"/>
      <c r="HI280" s="162"/>
      <c r="HJ280" s="162"/>
      <c r="HK280" s="162"/>
      <c r="HL280" s="162"/>
      <c r="HM280" s="162"/>
      <c r="HN280" s="162"/>
      <c r="HO280" s="162"/>
      <c r="HP280" s="162"/>
      <c r="HQ280" s="162"/>
      <c r="HR280" s="162"/>
      <c r="HS280" s="162"/>
      <c r="HT280" s="162"/>
      <c r="HU280" s="162"/>
      <c r="HV280" s="162"/>
      <c r="HW280" s="162"/>
      <c r="HX280" s="162"/>
      <c r="HY280" s="162"/>
      <c r="HZ280" s="162"/>
      <c r="IA280" s="162"/>
      <c r="IB280" s="162"/>
      <c r="IC280" s="162"/>
      <c r="ID280" s="162"/>
      <c r="IE280" s="162"/>
      <c r="IF280" s="162"/>
      <c r="IG280" s="162"/>
      <c r="IH280" s="162"/>
      <c r="II280" s="162"/>
      <c r="IJ280" s="162"/>
      <c r="IK280" s="162"/>
      <c r="IL280" s="162"/>
      <c r="IM280" s="162"/>
      <c r="IN280" s="162"/>
      <c r="IO280" s="162"/>
      <c r="IP280" s="162"/>
      <c r="IQ280" s="162"/>
      <c r="IR280" s="162"/>
      <c r="IS280" s="162"/>
    </row>
    <row r="281" spans="1:253" s="142" customFormat="1" x14ac:dyDescent="0.2">
      <c r="A281" s="154" t="s">
        <v>185</v>
      </c>
      <c r="B281" s="667" t="e">
        <f>'Saimnieciskas pamatdarbibas NP'!B91</f>
        <v>#DIV/0!</v>
      </c>
      <c r="C281" s="667" t="e">
        <f>'Saimnieciskas pamatdarbibas NP'!C91</f>
        <v>#DIV/0!</v>
      </c>
      <c r="D281" s="667" t="e">
        <f>'Saimnieciskas pamatdarbibas NP'!D91</f>
        <v>#DIV/0!</v>
      </c>
      <c r="E281" s="667" t="e">
        <f>'Saimnieciskas pamatdarbibas NP'!E91</f>
        <v>#DIV/0!</v>
      </c>
      <c r="F281" s="667" t="e">
        <f>'Saimnieciskas pamatdarbibas NP'!F91</f>
        <v>#DIV/0!</v>
      </c>
      <c r="G281" s="667" t="e">
        <f>'Saimnieciskas pamatdarbibas NP'!G91</f>
        <v>#DIV/0!</v>
      </c>
      <c r="H281" s="667" t="e">
        <f>'Saimnieciskas pamatdarbibas NP'!H91</f>
        <v>#DIV/0!</v>
      </c>
      <c r="I281" s="667" t="e">
        <f>'Saimnieciskas pamatdarbibas NP'!I91</f>
        <v>#DIV/0!</v>
      </c>
      <c r="J281" s="667" t="e">
        <f>'Saimnieciskas pamatdarbibas NP'!J91</f>
        <v>#DIV/0!</v>
      </c>
      <c r="K281" s="667" t="e">
        <f>'Saimnieciskas pamatdarbibas NP'!K91</f>
        <v>#DIV/0!</v>
      </c>
      <c r="L281" s="667" t="e">
        <f>'Saimnieciskas pamatdarbibas NP'!L91</f>
        <v>#DIV/0!</v>
      </c>
      <c r="M281" s="667" t="e">
        <f>'Saimnieciskas pamatdarbibas NP'!M91</f>
        <v>#DIV/0!</v>
      </c>
      <c r="N281" s="667" t="e">
        <f>'Saimnieciskas pamatdarbibas NP'!N91</f>
        <v>#DIV/0!</v>
      </c>
      <c r="O281" s="667" t="e">
        <f>'Saimnieciskas pamatdarbibas NP'!O91</f>
        <v>#DIV/0!</v>
      </c>
      <c r="P281" s="667" t="e">
        <f>'Saimnieciskas pamatdarbibas NP'!P91</f>
        <v>#DIV/0!</v>
      </c>
      <c r="Q281" s="667" t="e">
        <f>'Saimnieciskas pamatdarbibas NP'!Q91</f>
        <v>#DIV/0!</v>
      </c>
      <c r="R281" s="667" t="e">
        <f>'Saimnieciskas pamatdarbibas NP'!R91</f>
        <v>#DIV/0!</v>
      </c>
      <c r="S281" s="667" t="e">
        <f>'Saimnieciskas pamatdarbibas NP'!S91</f>
        <v>#DIV/0!</v>
      </c>
      <c r="T281" s="667" t="e">
        <f>'Saimnieciskas pamatdarbibas NP'!T91</f>
        <v>#DIV/0!</v>
      </c>
      <c r="U281" s="667" t="e">
        <f>'Saimnieciskas pamatdarbibas NP'!U91</f>
        <v>#DIV/0!</v>
      </c>
      <c r="V281" s="667" t="e">
        <f>'Saimnieciskas pamatdarbibas NP'!V91</f>
        <v>#DIV/0!</v>
      </c>
      <c r="W281" s="667" t="e">
        <f>'Saimnieciskas pamatdarbibas NP'!W91</f>
        <v>#DIV/0!</v>
      </c>
      <c r="X281" s="667" t="e">
        <f>'Saimnieciskas pamatdarbibas NP'!X91</f>
        <v>#DIV/0!</v>
      </c>
      <c r="Y281" s="667" t="e">
        <f>'Saimnieciskas pamatdarbibas NP'!Y91</f>
        <v>#DIV/0!</v>
      </c>
      <c r="Z281" s="667" t="e">
        <f>'Saimnieciskas pamatdarbibas NP'!Z91</f>
        <v>#DIV/0!</v>
      </c>
      <c r="AA281" s="667" t="e">
        <f>'Saimnieciskas pamatdarbibas NP'!AA91</f>
        <v>#DIV/0!</v>
      </c>
      <c r="AB281" s="667" t="e">
        <f>'Saimnieciskas pamatdarbibas NP'!AB91</f>
        <v>#DIV/0!</v>
      </c>
      <c r="AC281" s="667" t="e">
        <f>'Saimnieciskas pamatdarbibas NP'!AC91</f>
        <v>#DIV/0!</v>
      </c>
      <c r="AD281" s="667" t="e">
        <f>'Saimnieciskas pamatdarbibas NP'!AD91</f>
        <v>#DIV/0!</v>
      </c>
      <c r="AE281" s="667" t="e">
        <f>'Saimnieciskas pamatdarbibas NP'!AE91</f>
        <v>#DIV/0!</v>
      </c>
      <c r="AF281" s="667" t="e">
        <f>'Saimnieciskas pamatdarbibas NP'!AF91</f>
        <v>#DIV/0!</v>
      </c>
      <c r="AG281" s="667" t="e">
        <f>'Saimnieciskas pamatdarbibas NP'!AG91</f>
        <v>#DIV/0!</v>
      </c>
      <c r="AH281" s="667" t="e">
        <f>'Saimnieciskas pamatdarbibas NP'!AH91</f>
        <v>#DIV/0!</v>
      </c>
      <c r="AI281" s="667" t="e">
        <f>'Saimnieciskas pamatdarbibas NP'!AI91</f>
        <v>#DIV/0!</v>
      </c>
      <c r="AJ281" s="667" t="e">
        <f>'Saimnieciskas pamatdarbibas NP'!AJ91</f>
        <v>#DIV/0!</v>
      </c>
      <c r="AK281" s="162"/>
      <c r="AL281" s="162"/>
      <c r="AM281" s="119"/>
      <c r="AN281" s="162"/>
      <c r="AO281" s="139"/>
      <c r="AP281" s="118"/>
      <c r="AQ281" s="139"/>
      <c r="AR281" s="118"/>
      <c r="AS281" s="139"/>
      <c r="AT281" s="162"/>
      <c r="AU281" s="162"/>
      <c r="AV281" s="162"/>
      <c r="AW281" s="162"/>
      <c r="AX281" s="162"/>
      <c r="AY281" s="162"/>
      <c r="AZ281" s="162"/>
      <c r="BA281" s="162"/>
      <c r="BB281" s="162"/>
      <c r="BC281" s="162"/>
      <c r="BD281" s="162"/>
      <c r="BE281" s="162"/>
      <c r="BF281" s="162"/>
      <c r="BG281" s="162"/>
      <c r="BH281" s="162"/>
      <c r="BI281" s="162"/>
      <c r="BJ281" s="162"/>
      <c r="BK281" s="162"/>
      <c r="BL281" s="162"/>
      <c r="BM281" s="162"/>
      <c r="BN281" s="162"/>
      <c r="BO281" s="162"/>
      <c r="BP281" s="162"/>
      <c r="BQ281" s="162"/>
      <c r="BR281" s="162"/>
      <c r="BS281" s="162"/>
      <c r="BT281" s="162"/>
      <c r="BU281" s="162"/>
      <c r="BV281" s="162"/>
      <c r="BW281" s="162"/>
      <c r="BX281" s="162"/>
      <c r="BY281" s="162"/>
      <c r="BZ281" s="162"/>
      <c r="CA281" s="162"/>
      <c r="CB281" s="162"/>
      <c r="CC281" s="162"/>
      <c r="CD281" s="162"/>
      <c r="CE281" s="162"/>
      <c r="CF281" s="162"/>
      <c r="CG281" s="162"/>
      <c r="CH281" s="162"/>
      <c r="CI281" s="162"/>
      <c r="CJ281" s="162"/>
      <c r="CK281" s="162"/>
      <c r="CL281" s="162"/>
      <c r="CM281" s="162"/>
      <c r="CN281" s="162"/>
      <c r="CO281" s="162"/>
      <c r="CP281" s="162"/>
      <c r="CQ281" s="162"/>
      <c r="CR281" s="162"/>
      <c r="CS281" s="162"/>
      <c r="CT281" s="162"/>
      <c r="CU281" s="162"/>
      <c r="CV281" s="162"/>
      <c r="CW281" s="162"/>
      <c r="CX281" s="162"/>
      <c r="CY281" s="162"/>
      <c r="CZ281" s="162"/>
      <c r="DA281" s="162"/>
      <c r="DB281" s="162"/>
      <c r="DC281" s="162"/>
      <c r="DD281" s="162"/>
      <c r="DE281" s="162"/>
      <c r="DF281" s="162"/>
      <c r="DG281" s="162"/>
      <c r="DH281" s="162"/>
      <c r="DI281" s="162"/>
      <c r="DJ281" s="162"/>
      <c r="DK281" s="162"/>
      <c r="DL281" s="162"/>
      <c r="DM281" s="162"/>
      <c r="DN281" s="162"/>
      <c r="DO281" s="162"/>
      <c r="DP281" s="162"/>
      <c r="DQ281" s="162"/>
      <c r="DR281" s="162"/>
      <c r="DS281" s="162"/>
      <c r="DT281" s="162"/>
      <c r="DU281" s="162"/>
      <c r="DV281" s="162"/>
      <c r="DW281" s="162"/>
      <c r="DX281" s="162"/>
      <c r="DY281" s="162"/>
      <c r="DZ281" s="162"/>
      <c r="EA281" s="162"/>
      <c r="EB281" s="162"/>
      <c r="EC281" s="162"/>
      <c r="ED281" s="162"/>
      <c r="EE281" s="162"/>
      <c r="EF281" s="162"/>
      <c r="EG281" s="162"/>
      <c r="EH281" s="162"/>
      <c r="EI281" s="162"/>
      <c r="EJ281" s="162"/>
      <c r="EK281" s="162"/>
      <c r="EL281" s="162"/>
      <c r="EM281" s="162"/>
      <c r="EN281" s="162"/>
      <c r="EO281" s="162"/>
      <c r="EP281" s="162"/>
      <c r="EQ281" s="162"/>
      <c r="ER281" s="162"/>
      <c r="ES281" s="162"/>
      <c r="ET281" s="162"/>
      <c r="EU281" s="162"/>
      <c r="EV281" s="162"/>
      <c r="EW281" s="162"/>
      <c r="EX281" s="162"/>
      <c r="EY281" s="162"/>
      <c r="EZ281" s="162"/>
      <c r="FA281" s="162"/>
      <c r="FB281" s="162"/>
      <c r="FC281" s="162"/>
      <c r="FD281" s="162"/>
      <c r="FE281" s="162"/>
      <c r="FF281" s="162"/>
      <c r="FG281" s="162"/>
      <c r="FH281" s="162"/>
      <c r="FI281" s="162"/>
      <c r="FJ281" s="162"/>
      <c r="FK281" s="162"/>
      <c r="FL281" s="162"/>
      <c r="FM281" s="162"/>
      <c r="FN281" s="162"/>
      <c r="FO281" s="162"/>
      <c r="FP281" s="162"/>
      <c r="FQ281" s="162"/>
      <c r="FR281" s="162"/>
      <c r="FS281" s="162"/>
      <c r="FT281" s="162"/>
      <c r="FU281" s="162"/>
      <c r="FV281" s="162"/>
      <c r="FW281" s="162"/>
      <c r="FX281" s="162"/>
      <c r="FY281" s="162"/>
      <c r="FZ281" s="162"/>
      <c r="GA281" s="162"/>
      <c r="GB281" s="162"/>
      <c r="GC281" s="162"/>
      <c r="GD281" s="162"/>
      <c r="GE281" s="162"/>
      <c r="GF281" s="162"/>
      <c r="GG281" s="162"/>
      <c r="GH281" s="162"/>
      <c r="GI281" s="162"/>
      <c r="GJ281" s="162"/>
      <c r="GK281" s="162"/>
      <c r="GL281" s="162"/>
      <c r="GM281" s="162"/>
      <c r="GN281" s="162"/>
      <c r="GO281" s="162"/>
      <c r="GP281" s="162"/>
      <c r="GQ281" s="162"/>
      <c r="GR281" s="162"/>
      <c r="GS281" s="162"/>
      <c r="GT281" s="162"/>
      <c r="GU281" s="162"/>
      <c r="GV281" s="162"/>
      <c r="GW281" s="162"/>
      <c r="GX281" s="162"/>
      <c r="GY281" s="162"/>
      <c r="GZ281" s="162"/>
      <c r="HA281" s="162"/>
      <c r="HB281" s="162"/>
      <c r="HC281" s="162"/>
      <c r="HD281" s="162"/>
      <c r="HE281" s="162"/>
      <c r="HF281" s="162"/>
      <c r="HG281" s="162"/>
      <c r="HH281" s="162"/>
      <c r="HI281" s="162"/>
      <c r="HJ281" s="162"/>
      <c r="HK281" s="162"/>
      <c r="HL281" s="162"/>
      <c r="HM281" s="162"/>
      <c r="HN281" s="162"/>
      <c r="HO281" s="162"/>
      <c r="HP281" s="162"/>
      <c r="HQ281" s="162"/>
      <c r="HR281" s="162"/>
      <c r="HS281" s="162"/>
      <c r="HT281" s="162"/>
      <c r="HU281" s="162"/>
      <c r="HV281" s="162"/>
      <c r="HW281" s="162"/>
      <c r="HX281" s="162"/>
      <c r="HY281" s="162"/>
      <c r="HZ281" s="162"/>
      <c r="IA281" s="162"/>
      <c r="IB281" s="162"/>
      <c r="IC281" s="162"/>
      <c r="ID281" s="162"/>
      <c r="IE281" s="162"/>
      <c r="IF281" s="162"/>
      <c r="IG281" s="162"/>
      <c r="IH281" s="162"/>
      <c r="II281" s="162"/>
      <c r="IJ281" s="162"/>
      <c r="IK281" s="162"/>
      <c r="IL281" s="162"/>
      <c r="IM281" s="162"/>
      <c r="IN281" s="162"/>
      <c r="IO281" s="162"/>
      <c r="IP281" s="162"/>
      <c r="IQ281" s="162"/>
      <c r="IR281" s="162"/>
      <c r="IS281" s="162"/>
    </row>
    <row r="282" spans="1:253" s="142" customFormat="1" x14ac:dyDescent="0.2">
      <c r="A282" s="154" t="s">
        <v>186</v>
      </c>
      <c r="B282" s="667" t="e">
        <f>'Saimnieciskas pamatdarbibas NP'!B92</f>
        <v>#DIV/0!</v>
      </c>
      <c r="C282" s="667" t="e">
        <f>'Saimnieciskas pamatdarbibas NP'!C92</f>
        <v>#DIV/0!</v>
      </c>
      <c r="D282" s="667" t="e">
        <f>'Saimnieciskas pamatdarbibas NP'!D92</f>
        <v>#DIV/0!</v>
      </c>
      <c r="E282" s="667" t="e">
        <f>'Saimnieciskas pamatdarbibas NP'!E92</f>
        <v>#DIV/0!</v>
      </c>
      <c r="F282" s="667" t="e">
        <f>'Saimnieciskas pamatdarbibas NP'!F92</f>
        <v>#DIV/0!</v>
      </c>
      <c r="G282" s="667" t="e">
        <f>'Saimnieciskas pamatdarbibas NP'!G92</f>
        <v>#DIV/0!</v>
      </c>
      <c r="H282" s="667" t="e">
        <f>'Saimnieciskas pamatdarbibas NP'!H92</f>
        <v>#DIV/0!</v>
      </c>
      <c r="I282" s="667" t="e">
        <f>'Saimnieciskas pamatdarbibas NP'!I92</f>
        <v>#DIV/0!</v>
      </c>
      <c r="J282" s="667" t="e">
        <f>'Saimnieciskas pamatdarbibas NP'!J92</f>
        <v>#DIV/0!</v>
      </c>
      <c r="K282" s="667" t="e">
        <f>'Saimnieciskas pamatdarbibas NP'!K92</f>
        <v>#DIV/0!</v>
      </c>
      <c r="L282" s="667" t="e">
        <f>'Saimnieciskas pamatdarbibas NP'!L92</f>
        <v>#DIV/0!</v>
      </c>
      <c r="M282" s="667" t="e">
        <f>'Saimnieciskas pamatdarbibas NP'!M92</f>
        <v>#DIV/0!</v>
      </c>
      <c r="N282" s="667" t="e">
        <f>'Saimnieciskas pamatdarbibas NP'!N92</f>
        <v>#DIV/0!</v>
      </c>
      <c r="O282" s="667" t="e">
        <f>'Saimnieciskas pamatdarbibas NP'!O92</f>
        <v>#DIV/0!</v>
      </c>
      <c r="P282" s="667" t="e">
        <f>'Saimnieciskas pamatdarbibas NP'!P92</f>
        <v>#DIV/0!</v>
      </c>
      <c r="Q282" s="667" t="e">
        <f>'Saimnieciskas pamatdarbibas NP'!Q92</f>
        <v>#DIV/0!</v>
      </c>
      <c r="R282" s="667" t="e">
        <f>'Saimnieciskas pamatdarbibas NP'!R92</f>
        <v>#DIV/0!</v>
      </c>
      <c r="S282" s="667" t="e">
        <f>'Saimnieciskas pamatdarbibas NP'!S92</f>
        <v>#DIV/0!</v>
      </c>
      <c r="T282" s="667" t="e">
        <f>'Saimnieciskas pamatdarbibas NP'!T92</f>
        <v>#DIV/0!</v>
      </c>
      <c r="U282" s="667" t="e">
        <f>'Saimnieciskas pamatdarbibas NP'!U92</f>
        <v>#DIV/0!</v>
      </c>
      <c r="V282" s="667" t="e">
        <f>'Saimnieciskas pamatdarbibas NP'!V92</f>
        <v>#DIV/0!</v>
      </c>
      <c r="W282" s="667" t="e">
        <f>'Saimnieciskas pamatdarbibas NP'!W92</f>
        <v>#DIV/0!</v>
      </c>
      <c r="X282" s="667" t="e">
        <f>'Saimnieciskas pamatdarbibas NP'!X92</f>
        <v>#DIV/0!</v>
      </c>
      <c r="Y282" s="667" t="e">
        <f>'Saimnieciskas pamatdarbibas NP'!Y92</f>
        <v>#DIV/0!</v>
      </c>
      <c r="Z282" s="667" t="e">
        <f>'Saimnieciskas pamatdarbibas NP'!Z92</f>
        <v>#DIV/0!</v>
      </c>
      <c r="AA282" s="667" t="e">
        <f>'Saimnieciskas pamatdarbibas NP'!AA92</f>
        <v>#DIV/0!</v>
      </c>
      <c r="AB282" s="667" t="e">
        <f>'Saimnieciskas pamatdarbibas NP'!AB92</f>
        <v>#DIV/0!</v>
      </c>
      <c r="AC282" s="667" t="e">
        <f>'Saimnieciskas pamatdarbibas NP'!AC92</f>
        <v>#DIV/0!</v>
      </c>
      <c r="AD282" s="667" t="e">
        <f>'Saimnieciskas pamatdarbibas NP'!AD92</f>
        <v>#DIV/0!</v>
      </c>
      <c r="AE282" s="667" t="e">
        <f>'Saimnieciskas pamatdarbibas NP'!AE92</f>
        <v>#DIV/0!</v>
      </c>
      <c r="AF282" s="667" t="e">
        <f>'Saimnieciskas pamatdarbibas NP'!AF92</f>
        <v>#DIV/0!</v>
      </c>
      <c r="AG282" s="667" t="e">
        <f>'Saimnieciskas pamatdarbibas NP'!AG92</f>
        <v>#DIV/0!</v>
      </c>
      <c r="AH282" s="667" t="e">
        <f>'Saimnieciskas pamatdarbibas NP'!AH92</f>
        <v>#DIV/0!</v>
      </c>
      <c r="AI282" s="667" t="e">
        <f>'Saimnieciskas pamatdarbibas NP'!AI92</f>
        <v>#DIV/0!</v>
      </c>
      <c r="AJ282" s="667" t="e">
        <f>'Saimnieciskas pamatdarbibas NP'!AJ92</f>
        <v>#DIV/0!</v>
      </c>
      <c r="AK282" s="162"/>
      <c r="AL282" s="162"/>
      <c r="AM282" s="119"/>
      <c r="AN282" s="162"/>
      <c r="AO282" s="139"/>
      <c r="AP282" s="118"/>
      <c r="AQ282" s="139"/>
      <c r="AR282" s="118"/>
      <c r="AS282" s="139"/>
      <c r="AT282" s="162"/>
      <c r="AU282" s="162"/>
      <c r="AV282" s="162"/>
      <c r="AW282" s="162"/>
      <c r="AX282" s="162"/>
      <c r="AY282" s="162"/>
      <c r="AZ282" s="162"/>
      <c r="BA282" s="162"/>
      <c r="BB282" s="162"/>
      <c r="BC282" s="162"/>
      <c r="BD282" s="162"/>
      <c r="BE282" s="162"/>
      <c r="BF282" s="162"/>
      <c r="BG282" s="162"/>
      <c r="BH282" s="162"/>
      <c r="BI282" s="162"/>
      <c r="BJ282" s="162"/>
      <c r="BK282" s="162"/>
      <c r="BL282" s="162"/>
      <c r="BM282" s="162"/>
      <c r="BN282" s="162"/>
      <c r="BO282" s="162"/>
      <c r="BP282" s="162"/>
      <c r="BQ282" s="162"/>
      <c r="BR282" s="162"/>
      <c r="BS282" s="162"/>
      <c r="BT282" s="162"/>
      <c r="BU282" s="162"/>
      <c r="BV282" s="162"/>
      <c r="BW282" s="162"/>
      <c r="BX282" s="162"/>
      <c r="BY282" s="162"/>
      <c r="BZ282" s="162"/>
      <c r="CA282" s="162"/>
      <c r="CB282" s="162"/>
      <c r="CC282" s="162"/>
      <c r="CD282" s="162"/>
      <c r="CE282" s="162"/>
      <c r="CF282" s="162"/>
      <c r="CG282" s="162"/>
      <c r="CH282" s="162"/>
      <c r="CI282" s="162"/>
      <c r="CJ282" s="162"/>
      <c r="CK282" s="162"/>
      <c r="CL282" s="162"/>
      <c r="CM282" s="162"/>
      <c r="CN282" s="162"/>
      <c r="CO282" s="162"/>
      <c r="CP282" s="162"/>
      <c r="CQ282" s="162"/>
      <c r="CR282" s="162"/>
      <c r="CS282" s="162"/>
      <c r="CT282" s="162"/>
      <c r="CU282" s="162"/>
      <c r="CV282" s="162"/>
      <c r="CW282" s="162"/>
      <c r="CX282" s="162"/>
      <c r="CY282" s="162"/>
      <c r="CZ282" s="162"/>
      <c r="DA282" s="162"/>
      <c r="DB282" s="162"/>
      <c r="DC282" s="162"/>
      <c r="DD282" s="162"/>
      <c r="DE282" s="162"/>
      <c r="DF282" s="162"/>
      <c r="DG282" s="162"/>
      <c r="DH282" s="162"/>
      <c r="DI282" s="162"/>
      <c r="DJ282" s="162"/>
      <c r="DK282" s="162"/>
      <c r="DL282" s="162"/>
      <c r="DM282" s="162"/>
      <c r="DN282" s="162"/>
      <c r="DO282" s="162"/>
      <c r="DP282" s="162"/>
      <c r="DQ282" s="162"/>
      <c r="DR282" s="162"/>
      <c r="DS282" s="162"/>
      <c r="DT282" s="162"/>
      <c r="DU282" s="162"/>
      <c r="DV282" s="162"/>
      <c r="DW282" s="162"/>
      <c r="DX282" s="162"/>
      <c r="DY282" s="162"/>
      <c r="DZ282" s="162"/>
      <c r="EA282" s="162"/>
      <c r="EB282" s="162"/>
      <c r="EC282" s="162"/>
      <c r="ED282" s="162"/>
      <c r="EE282" s="162"/>
      <c r="EF282" s="162"/>
      <c r="EG282" s="162"/>
      <c r="EH282" s="162"/>
      <c r="EI282" s="162"/>
      <c r="EJ282" s="162"/>
      <c r="EK282" s="162"/>
      <c r="EL282" s="162"/>
      <c r="EM282" s="162"/>
      <c r="EN282" s="162"/>
      <c r="EO282" s="162"/>
      <c r="EP282" s="162"/>
      <c r="EQ282" s="162"/>
      <c r="ER282" s="162"/>
      <c r="ES282" s="162"/>
      <c r="ET282" s="162"/>
      <c r="EU282" s="162"/>
      <c r="EV282" s="162"/>
      <c r="EW282" s="162"/>
      <c r="EX282" s="162"/>
      <c r="EY282" s="162"/>
      <c r="EZ282" s="162"/>
      <c r="FA282" s="162"/>
      <c r="FB282" s="162"/>
      <c r="FC282" s="162"/>
      <c r="FD282" s="162"/>
      <c r="FE282" s="162"/>
      <c r="FF282" s="162"/>
      <c r="FG282" s="162"/>
      <c r="FH282" s="162"/>
      <c r="FI282" s="162"/>
      <c r="FJ282" s="162"/>
      <c r="FK282" s="162"/>
      <c r="FL282" s="162"/>
      <c r="FM282" s="162"/>
      <c r="FN282" s="162"/>
      <c r="FO282" s="162"/>
      <c r="FP282" s="162"/>
      <c r="FQ282" s="162"/>
      <c r="FR282" s="162"/>
      <c r="FS282" s="162"/>
      <c r="FT282" s="162"/>
      <c r="FU282" s="162"/>
      <c r="FV282" s="162"/>
      <c r="FW282" s="162"/>
      <c r="FX282" s="162"/>
      <c r="FY282" s="162"/>
      <c r="FZ282" s="162"/>
      <c r="GA282" s="162"/>
      <c r="GB282" s="162"/>
      <c r="GC282" s="162"/>
      <c r="GD282" s="162"/>
      <c r="GE282" s="162"/>
      <c r="GF282" s="162"/>
      <c r="GG282" s="162"/>
      <c r="GH282" s="162"/>
      <c r="GI282" s="162"/>
      <c r="GJ282" s="162"/>
      <c r="GK282" s="162"/>
      <c r="GL282" s="162"/>
      <c r="GM282" s="162"/>
      <c r="GN282" s="162"/>
      <c r="GO282" s="162"/>
      <c r="GP282" s="162"/>
      <c r="GQ282" s="162"/>
      <c r="GR282" s="162"/>
      <c r="GS282" s="162"/>
      <c r="GT282" s="162"/>
      <c r="GU282" s="162"/>
      <c r="GV282" s="162"/>
      <c r="GW282" s="162"/>
      <c r="GX282" s="162"/>
      <c r="GY282" s="162"/>
      <c r="GZ282" s="162"/>
      <c r="HA282" s="162"/>
      <c r="HB282" s="162"/>
      <c r="HC282" s="162"/>
      <c r="HD282" s="162"/>
      <c r="HE282" s="162"/>
      <c r="HF282" s="162"/>
      <c r="HG282" s="162"/>
      <c r="HH282" s="162"/>
      <c r="HI282" s="162"/>
      <c r="HJ282" s="162"/>
      <c r="HK282" s="162"/>
      <c r="HL282" s="162"/>
      <c r="HM282" s="162"/>
      <c r="HN282" s="162"/>
      <c r="HO282" s="162"/>
      <c r="HP282" s="162"/>
      <c r="HQ282" s="162"/>
      <c r="HR282" s="162"/>
      <c r="HS282" s="162"/>
      <c r="HT282" s="162"/>
      <c r="HU282" s="162"/>
      <c r="HV282" s="162"/>
      <c r="HW282" s="162"/>
      <c r="HX282" s="162"/>
      <c r="HY282" s="162"/>
      <c r="HZ282" s="162"/>
      <c r="IA282" s="162"/>
      <c r="IB282" s="162"/>
      <c r="IC282" s="162"/>
      <c r="ID282" s="162"/>
      <c r="IE282" s="162"/>
      <c r="IF282" s="162"/>
      <c r="IG282" s="162"/>
      <c r="IH282" s="162"/>
      <c r="II282" s="162"/>
      <c r="IJ282" s="162"/>
      <c r="IK282" s="162"/>
      <c r="IL282" s="162"/>
      <c r="IM282" s="162"/>
      <c r="IN282" s="162"/>
      <c r="IO282" s="162"/>
      <c r="IP282" s="162"/>
      <c r="IQ282" s="162"/>
      <c r="IR282" s="162"/>
      <c r="IS282" s="162"/>
    </row>
    <row r="283" spans="1:253" s="142" customFormat="1" x14ac:dyDescent="0.2">
      <c r="A283" s="154" t="s">
        <v>187</v>
      </c>
      <c r="B283" s="667" t="e">
        <f>'Saimnieciskas pamatdarbibas NP'!B93</f>
        <v>#DIV/0!</v>
      </c>
      <c r="C283" s="667" t="e">
        <f>'Saimnieciskas pamatdarbibas NP'!C93</f>
        <v>#DIV/0!</v>
      </c>
      <c r="D283" s="667" t="e">
        <f>'Saimnieciskas pamatdarbibas NP'!D93</f>
        <v>#DIV/0!</v>
      </c>
      <c r="E283" s="667" t="e">
        <f>'Saimnieciskas pamatdarbibas NP'!E93</f>
        <v>#DIV/0!</v>
      </c>
      <c r="F283" s="667" t="e">
        <f>'Saimnieciskas pamatdarbibas NP'!F93</f>
        <v>#DIV/0!</v>
      </c>
      <c r="G283" s="667" t="e">
        <f>'Saimnieciskas pamatdarbibas NP'!G93</f>
        <v>#DIV/0!</v>
      </c>
      <c r="H283" s="667" t="e">
        <f>'Saimnieciskas pamatdarbibas NP'!H93</f>
        <v>#DIV/0!</v>
      </c>
      <c r="I283" s="667" t="e">
        <f>'Saimnieciskas pamatdarbibas NP'!I93</f>
        <v>#DIV/0!</v>
      </c>
      <c r="J283" s="667" t="e">
        <f>'Saimnieciskas pamatdarbibas NP'!J93</f>
        <v>#DIV/0!</v>
      </c>
      <c r="K283" s="667" t="e">
        <f>'Saimnieciskas pamatdarbibas NP'!K93</f>
        <v>#DIV/0!</v>
      </c>
      <c r="L283" s="667" t="e">
        <f>'Saimnieciskas pamatdarbibas NP'!L93</f>
        <v>#DIV/0!</v>
      </c>
      <c r="M283" s="667" t="e">
        <f>'Saimnieciskas pamatdarbibas NP'!M93</f>
        <v>#DIV/0!</v>
      </c>
      <c r="N283" s="667" t="e">
        <f>'Saimnieciskas pamatdarbibas NP'!N93</f>
        <v>#DIV/0!</v>
      </c>
      <c r="O283" s="667" t="e">
        <f>'Saimnieciskas pamatdarbibas NP'!O93</f>
        <v>#DIV/0!</v>
      </c>
      <c r="P283" s="667" t="e">
        <f>'Saimnieciskas pamatdarbibas NP'!P93</f>
        <v>#DIV/0!</v>
      </c>
      <c r="Q283" s="667" t="e">
        <f>'Saimnieciskas pamatdarbibas NP'!Q93</f>
        <v>#DIV/0!</v>
      </c>
      <c r="R283" s="667" t="e">
        <f>'Saimnieciskas pamatdarbibas NP'!R93</f>
        <v>#DIV/0!</v>
      </c>
      <c r="S283" s="667" t="e">
        <f>'Saimnieciskas pamatdarbibas NP'!S93</f>
        <v>#DIV/0!</v>
      </c>
      <c r="T283" s="667" t="e">
        <f>'Saimnieciskas pamatdarbibas NP'!T93</f>
        <v>#DIV/0!</v>
      </c>
      <c r="U283" s="667" t="e">
        <f>'Saimnieciskas pamatdarbibas NP'!U93</f>
        <v>#DIV/0!</v>
      </c>
      <c r="V283" s="667" t="e">
        <f>'Saimnieciskas pamatdarbibas NP'!V93</f>
        <v>#DIV/0!</v>
      </c>
      <c r="W283" s="667" t="e">
        <f>'Saimnieciskas pamatdarbibas NP'!W93</f>
        <v>#DIV/0!</v>
      </c>
      <c r="X283" s="667" t="e">
        <f>'Saimnieciskas pamatdarbibas NP'!X93</f>
        <v>#DIV/0!</v>
      </c>
      <c r="Y283" s="667" t="e">
        <f>'Saimnieciskas pamatdarbibas NP'!Y93</f>
        <v>#DIV/0!</v>
      </c>
      <c r="Z283" s="667" t="e">
        <f>'Saimnieciskas pamatdarbibas NP'!Z93</f>
        <v>#DIV/0!</v>
      </c>
      <c r="AA283" s="667" t="e">
        <f>'Saimnieciskas pamatdarbibas NP'!AA93</f>
        <v>#DIV/0!</v>
      </c>
      <c r="AB283" s="667" t="e">
        <f>'Saimnieciskas pamatdarbibas NP'!AB93</f>
        <v>#DIV/0!</v>
      </c>
      <c r="AC283" s="667" t="e">
        <f>'Saimnieciskas pamatdarbibas NP'!AC93</f>
        <v>#DIV/0!</v>
      </c>
      <c r="AD283" s="667" t="e">
        <f>'Saimnieciskas pamatdarbibas NP'!AD93</f>
        <v>#DIV/0!</v>
      </c>
      <c r="AE283" s="667" t="e">
        <f>'Saimnieciskas pamatdarbibas NP'!AE93</f>
        <v>#DIV/0!</v>
      </c>
      <c r="AF283" s="667" t="e">
        <f>'Saimnieciskas pamatdarbibas NP'!AF93</f>
        <v>#DIV/0!</v>
      </c>
      <c r="AG283" s="667" t="e">
        <f>'Saimnieciskas pamatdarbibas NP'!AG93</f>
        <v>#DIV/0!</v>
      </c>
      <c r="AH283" s="667" t="e">
        <f>'Saimnieciskas pamatdarbibas NP'!AH93</f>
        <v>#DIV/0!</v>
      </c>
      <c r="AI283" s="667" t="e">
        <f>'Saimnieciskas pamatdarbibas NP'!AI93</f>
        <v>#DIV/0!</v>
      </c>
      <c r="AJ283" s="667" t="e">
        <f>'Saimnieciskas pamatdarbibas NP'!AJ93</f>
        <v>#DIV/0!</v>
      </c>
      <c r="AK283" s="162"/>
      <c r="AL283" s="162"/>
      <c r="AM283" s="119"/>
      <c r="AN283" s="162"/>
      <c r="AO283" s="139"/>
      <c r="AP283" s="118"/>
      <c r="AQ283" s="139"/>
      <c r="AR283" s="118"/>
      <c r="AS283" s="139"/>
      <c r="AT283" s="162"/>
      <c r="AU283" s="162"/>
      <c r="AV283" s="162"/>
      <c r="AW283" s="162"/>
      <c r="AX283" s="162"/>
      <c r="AY283" s="162"/>
      <c r="AZ283" s="162"/>
      <c r="BA283" s="162"/>
      <c r="BB283" s="162"/>
      <c r="BC283" s="162"/>
      <c r="BD283" s="162"/>
      <c r="BE283" s="162"/>
      <c r="BF283" s="162"/>
      <c r="BG283" s="162"/>
      <c r="BH283" s="162"/>
      <c r="BI283" s="162"/>
      <c r="BJ283" s="162"/>
      <c r="BK283" s="162"/>
      <c r="BL283" s="162"/>
      <c r="BM283" s="162"/>
      <c r="BN283" s="162"/>
      <c r="BO283" s="162"/>
      <c r="BP283" s="162"/>
      <c r="BQ283" s="162"/>
      <c r="BR283" s="162"/>
      <c r="BS283" s="162"/>
      <c r="BT283" s="162"/>
      <c r="BU283" s="162"/>
      <c r="BV283" s="162"/>
      <c r="BW283" s="162"/>
      <c r="BX283" s="162"/>
      <c r="BY283" s="162"/>
      <c r="BZ283" s="162"/>
      <c r="CA283" s="162"/>
      <c r="CB283" s="162"/>
      <c r="CC283" s="162"/>
      <c r="CD283" s="162"/>
      <c r="CE283" s="162"/>
      <c r="CF283" s="162"/>
      <c r="CG283" s="162"/>
      <c r="CH283" s="162"/>
      <c r="CI283" s="162"/>
      <c r="CJ283" s="162"/>
      <c r="CK283" s="162"/>
      <c r="CL283" s="162"/>
      <c r="CM283" s="162"/>
      <c r="CN283" s="162"/>
      <c r="CO283" s="162"/>
      <c r="CP283" s="162"/>
      <c r="CQ283" s="162"/>
      <c r="CR283" s="162"/>
      <c r="CS283" s="162"/>
      <c r="CT283" s="162"/>
      <c r="CU283" s="162"/>
      <c r="CV283" s="162"/>
      <c r="CW283" s="162"/>
      <c r="CX283" s="162"/>
      <c r="CY283" s="162"/>
      <c r="CZ283" s="162"/>
      <c r="DA283" s="162"/>
      <c r="DB283" s="162"/>
      <c r="DC283" s="162"/>
      <c r="DD283" s="162"/>
      <c r="DE283" s="162"/>
      <c r="DF283" s="162"/>
      <c r="DG283" s="162"/>
      <c r="DH283" s="162"/>
      <c r="DI283" s="162"/>
      <c r="DJ283" s="162"/>
      <c r="DK283" s="162"/>
      <c r="DL283" s="162"/>
      <c r="DM283" s="162"/>
      <c r="DN283" s="162"/>
      <c r="DO283" s="162"/>
      <c r="DP283" s="162"/>
      <c r="DQ283" s="162"/>
      <c r="DR283" s="162"/>
      <c r="DS283" s="162"/>
      <c r="DT283" s="162"/>
      <c r="DU283" s="162"/>
      <c r="DV283" s="162"/>
      <c r="DW283" s="162"/>
      <c r="DX283" s="162"/>
      <c r="DY283" s="162"/>
      <c r="DZ283" s="162"/>
      <c r="EA283" s="162"/>
      <c r="EB283" s="162"/>
      <c r="EC283" s="162"/>
      <c r="ED283" s="162"/>
      <c r="EE283" s="162"/>
      <c r="EF283" s="162"/>
      <c r="EG283" s="162"/>
      <c r="EH283" s="162"/>
      <c r="EI283" s="162"/>
      <c r="EJ283" s="162"/>
      <c r="EK283" s="162"/>
      <c r="EL283" s="162"/>
      <c r="EM283" s="162"/>
      <c r="EN283" s="162"/>
      <c r="EO283" s="162"/>
      <c r="EP283" s="162"/>
      <c r="EQ283" s="162"/>
      <c r="ER283" s="162"/>
      <c r="ES283" s="162"/>
      <c r="ET283" s="162"/>
      <c r="EU283" s="162"/>
      <c r="EV283" s="162"/>
      <c r="EW283" s="162"/>
      <c r="EX283" s="162"/>
      <c r="EY283" s="162"/>
      <c r="EZ283" s="162"/>
      <c r="FA283" s="162"/>
      <c r="FB283" s="162"/>
      <c r="FC283" s="162"/>
      <c r="FD283" s="162"/>
      <c r="FE283" s="162"/>
      <c r="FF283" s="162"/>
      <c r="FG283" s="162"/>
      <c r="FH283" s="162"/>
      <c r="FI283" s="162"/>
      <c r="FJ283" s="162"/>
      <c r="FK283" s="162"/>
      <c r="FL283" s="162"/>
      <c r="FM283" s="162"/>
      <c r="FN283" s="162"/>
      <c r="FO283" s="162"/>
      <c r="FP283" s="162"/>
      <c r="FQ283" s="162"/>
      <c r="FR283" s="162"/>
      <c r="FS283" s="162"/>
      <c r="FT283" s="162"/>
      <c r="FU283" s="162"/>
      <c r="FV283" s="162"/>
      <c r="FW283" s="162"/>
      <c r="FX283" s="162"/>
      <c r="FY283" s="162"/>
      <c r="FZ283" s="162"/>
      <c r="GA283" s="162"/>
      <c r="GB283" s="162"/>
      <c r="GC283" s="162"/>
      <c r="GD283" s="162"/>
      <c r="GE283" s="162"/>
      <c r="GF283" s="162"/>
      <c r="GG283" s="162"/>
      <c r="GH283" s="162"/>
      <c r="GI283" s="162"/>
      <c r="GJ283" s="162"/>
      <c r="GK283" s="162"/>
      <c r="GL283" s="162"/>
      <c r="GM283" s="162"/>
      <c r="GN283" s="162"/>
      <c r="GO283" s="162"/>
      <c r="GP283" s="162"/>
      <c r="GQ283" s="162"/>
      <c r="GR283" s="162"/>
      <c r="GS283" s="162"/>
      <c r="GT283" s="162"/>
      <c r="GU283" s="162"/>
      <c r="GV283" s="162"/>
      <c r="GW283" s="162"/>
      <c r="GX283" s="162"/>
      <c r="GY283" s="162"/>
      <c r="GZ283" s="162"/>
      <c r="HA283" s="162"/>
      <c r="HB283" s="162"/>
      <c r="HC283" s="162"/>
      <c r="HD283" s="162"/>
      <c r="HE283" s="162"/>
      <c r="HF283" s="162"/>
      <c r="HG283" s="162"/>
      <c r="HH283" s="162"/>
      <c r="HI283" s="162"/>
      <c r="HJ283" s="162"/>
      <c r="HK283" s="162"/>
      <c r="HL283" s="162"/>
      <c r="HM283" s="162"/>
      <c r="HN283" s="162"/>
      <c r="HO283" s="162"/>
      <c r="HP283" s="162"/>
      <c r="HQ283" s="162"/>
      <c r="HR283" s="162"/>
      <c r="HS283" s="162"/>
      <c r="HT283" s="162"/>
      <c r="HU283" s="162"/>
      <c r="HV283" s="162"/>
      <c r="HW283" s="162"/>
      <c r="HX283" s="162"/>
      <c r="HY283" s="162"/>
      <c r="HZ283" s="162"/>
      <c r="IA283" s="162"/>
      <c r="IB283" s="162"/>
      <c r="IC283" s="162"/>
      <c r="ID283" s="162"/>
      <c r="IE283" s="162"/>
      <c r="IF283" s="162"/>
      <c r="IG283" s="162"/>
      <c r="IH283" s="162"/>
      <c r="II283" s="162"/>
      <c r="IJ283" s="162"/>
      <c r="IK283" s="162"/>
      <c r="IL283" s="162"/>
      <c r="IM283" s="162"/>
      <c r="IN283" s="162"/>
      <c r="IO283" s="162"/>
      <c r="IP283" s="162"/>
      <c r="IQ283" s="162"/>
      <c r="IR283" s="162"/>
      <c r="IS283" s="162"/>
    </row>
    <row r="284" spans="1:253" s="190" customFormat="1" x14ac:dyDescent="0.2">
      <c r="A284" s="220" t="s">
        <v>510</v>
      </c>
      <c r="B284" s="668" t="e">
        <f>SUM(Aprekini!B59,Aprekini!B65,Aprekini!B71)*Aprekini!$B$173</f>
        <v>#DIV/0!</v>
      </c>
      <c r="C284" s="668" t="e">
        <f>SUM(Aprekini!C59,Aprekini!C65,Aprekini!C71)*Aprekini!$B$173</f>
        <v>#DIV/0!</v>
      </c>
      <c r="D284" s="668" t="e">
        <f>SUM(Aprekini!D59,Aprekini!D65,Aprekini!D71)*Aprekini!$B$173</f>
        <v>#DIV/0!</v>
      </c>
      <c r="E284" s="668" t="e">
        <f>SUM(Aprekini!E59,Aprekini!E65,Aprekini!E71)*Aprekini!$B$173</f>
        <v>#DIV/0!</v>
      </c>
      <c r="F284" s="667" t="e">
        <f>SUM(Aprekini!F59,Aprekini!F65,Aprekini!F71)*Aprekini!$B$173</f>
        <v>#DIV/0!</v>
      </c>
      <c r="G284" s="668" t="e">
        <f>SUM(Aprekini!G59,Aprekini!G65,Aprekini!G71)*Aprekini!$B$173</f>
        <v>#DIV/0!</v>
      </c>
      <c r="H284" s="668" t="e">
        <f>SUM(Aprekini!H59,Aprekini!H65,Aprekini!H71)*Aprekini!$B$173</f>
        <v>#DIV/0!</v>
      </c>
      <c r="I284" s="668" t="e">
        <f>SUM(Aprekini!I59,Aprekini!I65,Aprekini!I71)*Aprekini!$B$173</f>
        <v>#DIV/0!</v>
      </c>
      <c r="J284" s="668" t="e">
        <f>SUM(Aprekini!J59,Aprekini!J65,Aprekini!J71)*Aprekini!$B$173</f>
        <v>#DIV/0!</v>
      </c>
      <c r="K284" s="668" t="e">
        <f>SUM(Aprekini!K59,Aprekini!K65,Aprekini!K71)*Aprekini!$B$173</f>
        <v>#DIV/0!</v>
      </c>
      <c r="L284" s="668" t="e">
        <f>SUM(Aprekini!L59,Aprekini!L65,Aprekini!L71)*Aprekini!$B$173</f>
        <v>#DIV/0!</v>
      </c>
      <c r="M284" s="668" t="e">
        <f>SUM(Aprekini!M59,Aprekini!M65,Aprekini!M71)*Aprekini!$B$173</f>
        <v>#DIV/0!</v>
      </c>
      <c r="N284" s="668" t="e">
        <f>SUM(Aprekini!N59,Aprekini!N65,Aprekini!N71)*Aprekini!$B$173</f>
        <v>#DIV/0!</v>
      </c>
      <c r="O284" s="668" t="e">
        <f>SUM(Aprekini!O59,Aprekini!O65,Aprekini!O71)*Aprekini!$B$173</f>
        <v>#DIV/0!</v>
      </c>
      <c r="P284" s="668" t="e">
        <f>SUM(Aprekini!P59,Aprekini!P65,Aprekini!P71)*Aprekini!$B$173</f>
        <v>#DIV/0!</v>
      </c>
      <c r="Q284" s="668" t="e">
        <f>SUM(Aprekini!Q59,Aprekini!Q65,Aprekini!Q71)*Aprekini!$B$173</f>
        <v>#DIV/0!</v>
      </c>
      <c r="R284" s="668" t="e">
        <f>SUM(Aprekini!R59,Aprekini!R65,Aprekini!R71)*Aprekini!$B$173</f>
        <v>#DIV/0!</v>
      </c>
      <c r="S284" s="668" t="e">
        <f>SUM(Aprekini!S59,Aprekini!S65,Aprekini!S71)*Aprekini!$B$173</f>
        <v>#DIV/0!</v>
      </c>
      <c r="T284" s="668" t="e">
        <f>SUM(Aprekini!T59,Aprekini!T65,Aprekini!T71)*Aprekini!$B$173</f>
        <v>#DIV/0!</v>
      </c>
      <c r="U284" s="668" t="e">
        <f>SUM(Aprekini!U59,Aprekini!U65,Aprekini!U71)*Aprekini!$B$173</f>
        <v>#DIV/0!</v>
      </c>
      <c r="V284" s="668" t="e">
        <f>SUM(Aprekini!V59,Aprekini!V65,Aprekini!V71)*Aprekini!$B$173</f>
        <v>#DIV/0!</v>
      </c>
      <c r="W284" s="668" t="e">
        <f>SUM(Aprekini!W59,Aprekini!W65,Aprekini!W71)*Aprekini!$B$173</f>
        <v>#DIV/0!</v>
      </c>
      <c r="X284" s="668" t="e">
        <f>SUM(Aprekini!X59,Aprekini!X65,Aprekini!X71)*Aprekini!$B$173</f>
        <v>#DIV/0!</v>
      </c>
      <c r="Y284" s="668" t="e">
        <f>SUM(Aprekini!Y59,Aprekini!Y65,Aprekini!Y71)*Aprekini!$B$173</f>
        <v>#DIV/0!</v>
      </c>
      <c r="Z284" s="668" t="e">
        <f>SUM(Aprekini!Z59,Aprekini!Z65,Aprekini!Z71)*Aprekini!$B$173</f>
        <v>#DIV/0!</v>
      </c>
      <c r="AA284" s="668" t="e">
        <f>SUM(Aprekini!AA59,Aprekini!AA65,Aprekini!AA71)*Aprekini!$B$173</f>
        <v>#DIV/0!</v>
      </c>
      <c r="AB284" s="668" t="e">
        <f>SUM(Aprekini!AB59,Aprekini!AB65,Aprekini!AB71)*Aprekini!$B$173</f>
        <v>#DIV/0!</v>
      </c>
      <c r="AC284" s="668" t="e">
        <f>SUM(Aprekini!AC59,Aprekini!AC65,Aprekini!AC71)*Aprekini!$B$173</f>
        <v>#DIV/0!</v>
      </c>
      <c r="AD284" s="668" t="e">
        <f>SUM(Aprekini!AD59,Aprekini!AD65,Aprekini!AD71)*Aprekini!$B$173</f>
        <v>#DIV/0!</v>
      </c>
      <c r="AE284" s="668" t="e">
        <f>SUM(Aprekini!AE59,Aprekini!AE65,Aprekini!AE71)*Aprekini!$B$173</f>
        <v>#DIV/0!</v>
      </c>
      <c r="AF284" s="668" t="e">
        <f>SUM(Aprekini!AF59,Aprekini!AF65,Aprekini!AF71)*Aprekini!$B$173</f>
        <v>#DIV/0!</v>
      </c>
      <c r="AG284" s="668" t="e">
        <f>SUM(Aprekini!AG59,Aprekini!AG65,Aprekini!AG71)*Aprekini!$B$173</f>
        <v>#DIV/0!</v>
      </c>
      <c r="AH284" s="668" t="e">
        <f>SUM(Aprekini!AH59,Aprekini!AH65,Aprekini!AH71)*Aprekini!$B$173</f>
        <v>#DIV/0!</v>
      </c>
      <c r="AI284" s="668" t="e">
        <f>SUM(Aprekini!AI59,Aprekini!AI65,Aprekini!AI71)*Aprekini!$B$173</f>
        <v>#DIV/0!</v>
      </c>
      <c r="AJ284" s="668" t="e">
        <f>SUM(Aprekini!AJ59,Aprekini!AJ65,Aprekini!AJ71)*Aprekini!$B$173</f>
        <v>#DIV/0!</v>
      </c>
      <c r="AK284" s="240"/>
      <c r="AL284" s="240"/>
      <c r="AM284" s="119"/>
      <c r="AN284" s="240"/>
      <c r="AO284" s="139"/>
      <c r="AP284" s="118"/>
      <c r="AQ284" s="139"/>
      <c r="AR284" s="118"/>
      <c r="AS284" s="139"/>
      <c r="AT284" s="240"/>
      <c r="AU284" s="240"/>
      <c r="AV284" s="240"/>
      <c r="AW284" s="240"/>
      <c r="AX284" s="240"/>
      <c r="AY284" s="240"/>
      <c r="AZ284" s="240"/>
      <c r="BA284" s="240"/>
      <c r="BB284" s="240"/>
      <c r="BC284" s="240"/>
      <c r="BD284" s="240"/>
      <c r="BE284" s="240"/>
      <c r="BF284" s="240"/>
      <c r="BG284" s="240"/>
      <c r="BH284" s="240"/>
      <c r="BI284" s="240"/>
      <c r="BJ284" s="240"/>
      <c r="BK284" s="240"/>
      <c r="BL284" s="240"/>
      <c r="BM284" s="240"/>
      <c r="BN284" s="240"/>
      <c r="BO284" s="240"/>
      <c r="BP284" s="240"/>
      <c r="BQ284" s="240"/>
      <c r="BR284" s="240"/>
      <c r="BS284" s="240"/>
      <c r="BT284" s="240"/>
      <c r="BU284" s="240"/>
      <c r="BV284" s="240"/>
      <c r="BW284" s="240"/>
      <c r="BX284" s="240"/>
      <c r="BY284" s="240"/>
      <c r="BZ284" s="240"/>
      <c r="CA284" s="240"/>
      <c r="CB284" s="240"/>
      <c r="CC284" s="240"/>
      <c r="CD284" s="240"/>
      <c r="CE284" s="240"/>
      <c r="CF284" s="240"/>
      <c r="CG284" s="240"/>
      <c r="CH284" s="240"/>
      <c r="CI284" s="240"/>
      <c r="CJ284" s="240"/>
      <c r="CK284" s="240"/>
      <c r="CL284" s="240"/>
      <c r="CM284" s="240"/>
      <c r="CN284" s="240"/>
      <c r="CO284" s="240"/>
      <c r="CP284" s="240"/>
      <c r="CQ284" s="240"/>
      <c r="CR284" s="240"/>
      <c r="CS284" s="240"/>
      <c r="CT284" s="240"/>
      <c r="CU284" s="240"/>
      <c r="CV284" s="240"/>
      <c r="CW284" s="240"/>
      <c r="CX284" s="240"/>
      <c r="CY284" s="240"/>
      <c r="CZ284" s="240"/>
      <c r="DA284" s="240"/>
      <c r="DB284" s="240"/>
      <c r="DC284" s="240"/>
      <c r="DD284" s="240"/>
      <c r="DE284" s="240"/>
      <c r="DF284" s="240"/>
      <c r="DG284" s="240"/>
      <c r="DH284" s="240"/>
      <c r="DI284" s="240"/>
      <c r="DJ284" s="240"/>
      <c r="DK284" s="240"/>
      <c r="DL284" s="240"/>
      <c r="DM284" s="240"/>
      <c r="DN284" s="240"/>
      <c r="DO284" s="240"/>
      <c r="DP284" s="240"/>
      <c r="DQ284" s="240"/>
      <c r="DR284" s="240"/>
      <c r="DS284" s="240"/>
      <c r="DT284" s="240"/>
      <c r="DU284" s="240"/>
      <c r="DV284" s="240"/>
      <c r="DW284" s="240"/>
      <c r="DX284" s="240"/>
      <c r="DY284" s="240"/>
      <c r="DZ284" s="240"/>
      <c r="EA284" s="240"/>
      <c r="EB284" s="240"/>
      <c r="EC284" s="240"/>
      <c r="ED284" s="240"/>
      <c r="EE284" s="240"/>
      <c r="EF284" s="240"/>
      <c r="EG284" s="240"/>
      <c r="EH284" s="240"/>
      <c r="EI284" s="240"/>
      <c r="EJ284" s="240"/>
      <c r="EK284" s="240"/>
      <c r="EL284" s="240"/>
      <c r="EM284" s="240"/>
      <c r="EN284" s="240"/>
      <c r="EO284" s="240"/>
      <c r="EP284" s="240"/>
      <c r="EQ284" s="240"/>
      <c r="ER284" s="240"/>
      <c r="ES284" s="240"/>
      <c r="ET284" s="240"/>
      <c r="EU284" s="240"/>
      <c r="EV284" s="240"/>
      <c r="EW284" s="240"/>
      <c r="EX284" s="240"/>
      <c r="EY284" s="240"/>
      <c r="EZ284" s="240"/>
      <c r="FA284" s="240"/>
      <c r="FB284" s="240"/>
      <c r="FC284" s="240"/>
      <c r="FD284" s="240"/>
      <c r="FE284" s="240"/>
      <c r="FF284" s="240"/>
      <c r="FG284" s="240"/>
      <c r="FH284" s="240"/>
      <c r="FI284" s="240"/>
      <c r="FJ284" s="240"/>
      <c r="FK284" s="240"/>
      <c r="FL284" s="240"/>
      <c r="FM284" s="240"/>
      <c r="FN284" s="240"/>
      <c r="FO284" s="240"/>
      <c r="FP284" s="240"/>
      <c r="FQ284" s="240"/>
      <c r="FR284" s="240"/>
      <c r="FS284" s="240"/>
      <c r="FT284" s="240"/>
      <c r="FU284" s="240"/>
      <c r="FV284" s="240"/>
      <c r="FW284" s="240"/>
      <c r="FX284" s="240"/>
      <c r="FY284" s="240"/>
      <c r="FZ284" s="240"/>
      <c r="GA284" s="240"/>
      <c r="GB284" s="240"/>
      <c r="GC284" s="240"/>
      <c r="GD284" s="240"/>
      <c r="GE284" s="240"/>
      <c r="GF284" s="240"/>
      <c r="GG284" s="240"/>
      <c r="GH284" s="240"/>
      <c r="GI284" s="240"/>
      <c r="GJ284" s="240"/>
      <c r="GK284" s="240"/>
      <c r="GL284" s="240"/>
      <c r="GM284" s="240"/>
      <c r="GN284" s="240"/>
      <c r="GO284" s="240"/>
      <c r="GP284" s="240"/>
      <c r="GQ284" s="240"/>
      <c r="GR284" s="240"/>
      <c r="GS284" s="240"/>
      <c r="GT284" s="240"/>
      <c r="GU284" s="240"/>
      <c r="GV284" s="240"/>
      <c r="GW284" s="240"/>
      <c r="GX284" s="240"/>
      <c r="GY284" s="240"/>
      <c r="GZ284" s="240"/>
      <c r="HA284" s="240"/>
      <c r="HB284" s="240"/>
      <c r="HC284" s="240"/>
      <c r="HD284" s="240"/>
      <c r="HE284" s="240"/>
      <c r="HF284" s="240"/>
      <c r="HG284" s="240"/>
      <c r="HH284" s="240"/>
      <c r="HI284" s="240"/>
      <c r="HJ284" s="240"/>
      <c r="HK284" s="240"/>
      <c r="HL284" s="240"/>
      <c r="HM284" s="240"/>
      <c r="HN284" s="240"/>
      <c r="HO284" s="240"/>
      <c r="HP284" s="240"/>
      <c r="HQ284" s="240"/>
      <c r="HR284" s="240"/>
      <c r="HS284" s="240"/>
      <c r="HT284" s="240"/>
      <c r="HU284" s="240"/>
      <c r="HV284" s="240"/>
      <c r="HW284" s="240"/>
      <c r="HX284" s="240"/>
      <c r="HY284" s="240"/>
      <c r="HZ284" s="240"/>
      <c r="IA284" s="240"/>
      <c r="IB284" s="240"/>
      <c r="IC284" s="240"/>
      <c r="ID284" s="240"/>
      <c r="IE284" s="240"/>
      <c r="IF284" s="240"/>
      <c r="IG284" s="240"/>
      <c r="IH284" s="240"/>
      <c r="II284" s="240"/>
      <c r="IJ284" s="240"/>
      <c r="IK284" s="240"/>
      <c r="IL284" s="240"/>
      <c r="IM284" s="240"/>
      <c r="IN284" s="240"/>
      <c r="IO284" s="240"/>
      <c r="IP284" s="240"/>
      <c r="IQ284" s="240"/>
      <c r="IR284" s="240"/>
      <c r="IS284" s="240"/>
    </row>
    <row r="285" spans="1:253" s="142" customFormat="1" x14ac:dyDescent="0.2">
      <c r="A285" s="186" t="s">
        <v>188</v>
      </c>
      <c r="B285" s="648">
        <f t="shared" ref="B285:AG285" si="419">SUM(B286,B292)</f>
        <v>0</v>
      </c>
      <c r="C285" s="648">
        <f t="shared" si="419"/>
        <v>0</v>
      </c>
      <c r="D285" s="648">
        <f t="shared" si="419"/>
        <v>0</v>
      </c>
      <c r="E285" s="648">
        <f t="shared" si="419"/>
        <v>0</v>
      </c>
      <c r="F285" s="648">
        <f t="shared" si="419"/>
        <v>0</v>
      </c>
      <c r="G285" s="648">
        <f t="shared" si="419"/>
        <v>0</v>
      </c>
      <c r="H285" s="648">
        <f t="shared" si="419"/>
        <v>0</v>
      </c>
      <c r="I285" s="648">
        <f t="shared" si="419"/>
        <v>0</v>
      </c>
      <c r="J285" s="648">
        <f t="shared" si="419"/>
        <v>0</v>
      </c>
      <c r="K285" s="648">
        <f t="shared" si="419"/>
        <v>0</v>
      </c>
      <c r="L285" s="648">
        <f t="shared" si="419"/>
        <v>0</v>
      </c>
      <c r="M285" s="648">
        <f t="shared" si="419"/>
        <v>0</v>
      </c>
      <c r="N285" s="648">
        <f t="shared" si="419"/>
        <v>0</v>
      </c>
      <c r="O285" s="648">
        <f t="shared" si="419"/>
        <v>0</v>
      </c>
      <c r="P285" s="648">
        <f t="shared" si="419"/>
        <v>0</v>
      </c>
      <c r="Q285" s="648">
        <f t="shared" si="419"/>
        <v>0</v>
      </c>
      <c r="R285" s="648">
        <f t="shared" si="419"/>
        <v>0</v>
      </c>
      <c r="S285" s="648">
        <f t="shared" si="419"/>
        <v>0</v>
      </c>
      <c r="T285" s="648">
        <f t="shared" si="419"/>
        <v>0</v>
      </c>
      <c r="U285" s="648">
        <f t="shared" si="419"/>
        <v>0</v>
      </c>
      <c r="V285" s="648">
        <f t="shared" si="419"/>
        <v>0</v>
      </c>
      <c r="W285" s="648">
        <f t="shared" si="419"/>
        <v>0</v>
      </c>
      <c r="X285" s="648">
        <f t="shared" si="419"/>
        <v>0</v>
      </c>
      <c r="Y285" s="648">
        <f t="shared" si="419"/>
        <v>0</v>
      </c>
      <c r="Z285" s="648">
        <f t="shared" si="419"/>
        <v>0</v>
      </c>
      <c r="AA285" s="648">
        <f t="shared" si="419"/>
        <v>0</v>
      </c>
      <c r="AB285" s="648">
        <f t="shared" si="419"/>
        <v>0</v>
      </c>
      <c r="AC285" s="648">
        <f t="shared" si="419"/>
        <v>0</v>
      </c>
      <c r="AD285" s="648">
        <f t="shared" si="419"/>
        <v>0</v>
      </c>
      <c r="AE285" s="648">
        <f t="shared" si="419"/>
        <v>0</v>
      </c>
      <c r="AF285" s="648">
        <f t="shared" si="419"/>
        <v>0</v>
      </c>
      <c r="AG285" s="648">
        <f t="shared" si="419"/>
        <v>0</v>
      </c>
      <c r="AH285" s="648">
        <f>SUM(AH286,AH292)</f>
        <v>0</v>
      </c>
      <c r="AI285" s="648">
        <f>SUM(AI286,AI292)</f>
        <v>0</v>
      </c>
      <c r="AJ285" s="648">
        <f>SUM(AJ286,AJ292)</f>
        <v>0</v>
      </c>
      <c r="AK285" s="162"/>
      <c r="AL285" s="162"/>
      <c r="AM285" s="119"/>
      <c r="AN285" s="162"/>
      <c r="AO285" s="139"/>
      <c r="AP285" s="118"/>
      <c r="AQ285" s="139"/>
      <c r="AR285" s="118"/>
      <c r="AS285" s="139"/>
      <c r="AT285" s="162"/>
      <c r="AU285" s="162"/>
      <c r="AV285" s="162"/>
      <c r="AW285" s="162"/>
      <c r="AX285" s="162"/>
      <c r="AY285" s="162"/>
      <c r="AZ285" s="162"/>
      <c r="BA285" s="162"/>
      <c r="BB285" s="162"/>
      <c r="BC285" s="162"/>
      <c r="BD285" s="162"/>
      <c r="BE285" s="162"/>
      <c r="BF285" s="162"/>
      <c r="BG285" s="162"/>
      <c r="BH285" s="162"/>
      <c r="BI285" s="162"/>
      <c r="BJ285" s="162"/>
      <c r="BK285" s="162"/>
      <c r="BL285" s="162"/>
      <c r="BM285" s="162"/>
      <c r="BN285" s="162"/>
      <c r="BO285" s="162"/>
      <c r="BP285" s="162"/>
      <c r="BQ285" s="162"/>
      <c r="BR285" s="162"/>
      <c r="BS285" s="162"/>
      <c r="BT285" s="162"/>
      <c r="BU285" s="162"/>
      <c r="BV285" s="162"/>
      <c r="BW285" s="162"/>
      <c r="BX285" s="162"/>
      <c r="BY285" s="162"/>
      <c r="BZ285" s="162"/>
      <c r="CA285" s="162"/>
      <c r="CB285" s="162"/>
      <c r="CC285" s="162"/>
      <c r="CD285" s="162"/>
      <c r="CE285" s="162"/>
      <c r="CF285" s="162"/>
      <c r="CG285" s="162"/>
      <c r="CH285" s="162"/>
      <c r="CI285" s="162"/>
      <c r="CJ285" s="162"/>
      <c r="CK285" s="162"/>
      <c r="CL285" s="162"/>
      <c r="CM285" s="162"/>
      <c r="CN285" s="162"/>
      <c r="CO285" s="162"/>
      <c r="CP285" s="162"/>
      <c r="CQ285" s="162"/>
      <c r="CR285" s="162"/>
      <c r="CS285" s="162"/>
      <c r="CT285" s="162"/>
      <c r="CU285" s="162"/>
      <c r="CV285" s="162"/>
      <c r="CW285" s="162"/>
      <c r="CX285" s="162"/>
      <c r="CY285" s="162"/>
      <c r="CZ285" s="162"/>
      <c r="DA285" s="162"/>
      <c r="DB285" s="162"/>
      <c r="DC285" s="162"/>
      <c r="DD285" s="162"/>
      <c r="DE285" s="162"/>
      <c r="DF285" s="162"/>
      <c r="DG285" s="162"/>
      <c r="DH285" s="162"/>
      <c r="DI285" s="162"/>
      <c r="DJ285" s="162"/>
      <c r="DK285" s="162"/>
      <c r="DL285" s="162"/>
      <c r="DM285" s="162"/>
      <c r="DN285" s="162"/>
      <c r="DO285" s="162"/>
      <c r="DP285" s="162"/>
      <c r="DQ285" s="162"/>
      <c r="DR285" s="162"/>
      <c r="DS285" s="162"/>
      <c r="DT285" s="162"/>
      <c r="DU285" s="162"/>
      <c r="DV285" s="162"/>
      <c r="DW285" s="162"/>
      <c r="DX285" s="162"/>
      <c r="DY285" s="162"/>
      <c r="DZ285" s="162"/>
      <c r="EA285" s="162"/>
      <c r="EB285" s="162"/>
      <c r="EC285" s="162"/>
      <c r="ED285" s="162"/>
      <c r="EE285" s="162"/>
      <c r="EF285" s="162"/>
      <c r="EG285" s="162"/>
      <c r="EH285" s="162"/>
      <c r="EI285" s="162"/>
      <c r="EJ285" s="162"/>
      <c r="EK285" s="162"/>
      <c r="EL285" s="162"/>
      <c r="EM285" s="162"/>
      <c r="EN285" s="162"/>
      <c r="EO285" s="162"/>
      <c r="EP285" s="162"/>
      <c r="EQ285" s="162"/>
      <c r="ER285" s="162"/>
      <c r="ES285" s="162"/>
      <c r="ET285" s="162"/>
      <c r="EU285" s="162"/>
      <c r="EV285" s="162"/>
      <c r="EW285" s="162"/>
      <c r="EX285" s="162"/>
      <c r="EY285" s="162"/>
      <c r="EZ285" s="162"/>
      <c r="FA285" s="162"/>
      <c r="FB285" s="162"/>
      <c r="FC285" s="162"/>
      <c r="FD285" s="162"/>
      <c r="FE285" s="162"/>
      <c r="FF285" s="162"/>
      <c r="FG285" s="162"/>
      <c r="FH285" s="162"/>
      <c r="FI285" s="162"/>
      <c r="FJ285" s="162"/>
      <c r="FK285" s="162"/>
      <c r="FL285" s="162"/>
      <c r="FM285" s="162"/>
      <c r="FN285" s="162"/>
      <c r="FO285" s="162"/>
      <c r="FP285" s="162"/>
      <c r="FQ285" s="162"/>
      <c r="FR285" s="162"/>
      <c r="FS285" s="162"/>
      <c r="FT285" s="162"/>
      <c r="FU285" s="162"/>
      <c r="FV285" s="162"/>
      <c r="FW285" s="162"/>
      <c r="FX285" s="162"/>
      <c r="FY285" s="162"/>
      <c r="FZ285" s="162"/>
      <c r="GA285" s="162"/>
      <c r="GB285" s="162"/>
      <c r="GC285" s="162"/>
      <c r="GD285" s="162"/>
      <c r="GE285" s="162"/>
      <c r="GF285" s="162"/>
      <c r="GG285" s="162"/>
      <c r="GH285" s="162"/>
      <c r="GI285" s="162"/>
      <c r="GJ285" s="162"/>
      <c r="GK285" s="162"/>
      <c r="GL285" s="162"/>
      <c r="GM285" s="162"/>
      <c r="GN285" s="162"/>
      <c r="GO285" s="162"/>
      <c r="GP285" s="162"/>
      <c r="GQ285" s="162"/>
      <c r="GR285" s="162"/>
      <c r="GS285" s="162"/>
      <c r="GT285" s="162"/>
      <c r="GU285" s="162"/>
      <c r="GV285" s="162"/>
      <c r="GW285" s="162"/>
      <c r="GX285" s="162"/>
      <c r="GY285" s="162"/>
      <c r="GZ285" s="162"/>
      <c r="HA285" s="162"/>
      <c r="HB285" s="162"/>
      <c r="HC285" s="162"/>
      <c r="HD285" s="162"/>
      <c r="HE285" s="162"/>
      <c r="HF285" s="162"/>
      <c r="HG285" s="162"/>
      <c r="HH285" s="162"/>
      <c r="HI285" s="162"/>
      <c r="HJ285" s="162"/>
      <c r="HK285" s="162"/>
      <c r="HL285" s="162"/>
      <c r="HM285" s="162"/>
      <c r="HN285" s="162"/>
      <c r="HO285" s="162"/>
      <c r="HP285" s="162"/>
      <c r="HQ285" s="162"/>
      <c r="HR285" s="162"/>
      <c r="HS285" s="162"/>
      <c r="HT285" s="162"/>
      <c r="HU285" s="162"/>
      <c r="HV285" s="162"/>
      <c r="HW285" s="162"/>
      <c r="HX285" s="162"/>
      <c r="HY285" s="162"/>
      <c r="HZ285" s="162"/>
      <c r="IA285" s="162"/>
      <c r="IB285" s="162"/>
      <c r="IC285" s="162"/>
      <c r="ID285" s="162"/>
      <c r="IE285" s="162"/>
      <c r="IF285" s="162"/>
      <c r="IG285" s="162"/>
      <c r="IH285" s="162"/>
      <c r="II285" s="162"/>
      <c r="IJ285" s="162"/>
      <c r="IK285" s="162"/>
      <c r="IL285" s="162"/>
      <c r="IM285" s="162"/>
      <c r="IN285" s="162"/>
      <c r="IO285" s="162"/>
      <c r="IP285" s="162"/>
      <c r="IQ285" s="162"/>
      <c r="IR285" s="162"/>
      <c r="IS285" s="162"/>
    </row>
    <row r="286" spans="1:253" s="142" customFormat="1" x14ac:dyDescent="0.2">
      <c r="A286" s="239" t="s">
        <v>189</v>
      </c>
      <c r="B286" s="674">
        <f t="shared" ref="B286:AG286" si="420">SUM(B287:B291)</f>
        <v>0</v>
      </c>
      <c r="C286" s="674">
        <f t="shared" si="420"/>
        <v>0</v>
      </c>
      <c r="D286" s="674">
        <f t="shared" si="420"/>
        <v>0</v>
      </c>
      <c r="E286" s="674">
        <f t="shared" si="420"/>
        <v>0</v>
      </c>
      <c r="F286" s="674">
        <f t="shared" si="420"/>
        <v>0</v>
      </c>
      <c r="G286" s="674">
        <f t="shared" si="420"/>
        <v>0</v>
      </c>
      <c r="H286" s="674">
        <f t="shared" si="420"/>
        <v>0</v>
      </c>
      <c r="I286" s="674">
        <f t="shared" si="420"/>
        <v>0</v>
      </c>
      <c r="J286" s="674">
        <f t="shared" si="420"/>
        <v>0</v>
      </c>
      <c r="K286" s="674">
        <f t="shared" si="420"/>
        <v>0</v>
      </c>
      <c r="L286" s="674">
        <f t="shared" si="420"/>
        <v>0</v>
      </c>
      <c r="M286" s="674">
        <f t="shared" si="420"/>
        <v>0</v>
      </c>
      <c r="N286" s="674">
        <f t="shared" si="420"/>
        <v>0</v>
      </c>
      <c r="O286" s="674">
        <f t="shared" si="420"/>
        <v>0</v>
      </c>
      <c r="P286" s="674">
        <f t="shared" si="420"/>
        <v>0</v>
      </c>
      <c r="Q286" s="674">
        <f t="shared" si="420"/>
        <v>0</v>
      </c>
      <c r="R286" s="674">
        <f t="shared" si="420"/>
        <v>0</v>
      </c>
      <c r="S286" s="674">
        <f t="shared" si="420"/>
        <v>0</v>
      </c>
      <c r="T286" s="674">
        <f t="shared" si="420"/>
        <v>0</v>
      </c>
      <c r="U286" s="674">
        <f t="shared" si="420"/>
        <v>0</v>
      </c>
      <c r="V286" s="674">
        <f t="shared" si="420"/>
        <v>0</v>
      </c>
      <c r="W286" s="674">
        <f t="shared" si="420"/>
        <v>0</v>
      </c>
      <c r="X286" s="674">
        <f t="shared" si="420"/>
        <v>0</v>
      </c>
      <c r="Y286" s="674">
        <f t="shared" si="420"/>
        <v>0</v>
      </c>
      <c r="Z286" s="674">
        <f t="shared" si="420"/>
        <v>0</v>
      </c>
      <c r="AA286" s="674">
        <f t="shared" si="420"/>
        <v>0</v>
      </c>
      <c r="AB286" s="674">
        <f t="shared" si="420"/>
        <v>0</v>
      </c>
      <c r="AC286" s="674">
        <f t="shared" si="420"/>
        <v>0</v>
      </c>
      <c r="AD286" s="674">
        <f t="shared" si="420"/>
        <v>0</v>
      </c>
      <c r="AE286" s="674">
        <f t="shared" si="420"/>
        <v>0</v>
      </c>
      <c r="AF286" s="674">
        <f t="shared" si="420"/>
        <v>0</v>
      </c>
      <c r="AG286" s="674">
        <f t="shared" si="420"/>
        <v>0</v>
      </c>
      <c r="AH286" s="674">
        <f>SUM(AH287:AH291)</f>
        <v>0</v>
      </c>
      <c r="AI286" s="674">
        <f>SUM(AI287:AI291)</f>
        <v>0</v>
      </c>
      <c r="AJ286" s="674">
        <f>SUM(AJ287:AJ291)</f>
        <v>0</v>
      </c>
      <c r="AK286" s="162"/>
      <c r="AL286" s="162"/>
      <c r="AM286" s="119"/>
      <c r="AN286" s="162"/>
      <c r="AO286" s="139"/>
      <c r="AP286" s="118"/>
      <c r="AQ286" s="139"/>
      <c r="AR286" s="118"/>
      <c r="AS286" s="139"/>
      <c r="AT286" s="162"/>
      <c r="AU286" s="162"/>
      <c r="AV286" s="162"/>
      <c r="AW286" s="162"/>
      <c r="AX286" s="162"/>
      <c r="AY286" s="162"/>
      <c r="AZ286" s="162"/>
      <c r="BA286" s="162"/>
      <c r="BB286" s="162"/>
      <c r="BC286" s="162"/>
      <c r="BD286" s="162"/>
      <c r="BE286" s="162"/>
      <c r="BF286" s="162"/>
      <c r="BG286" s="162"/>
      <c r="BH286" s="162"/>
      <c r="BI286" s="162"/>
      <c r="BJ286" s="162"/>
      <c r="BK286" s="162"/>
      <c r="BL286" s="162"/>
      <c r="BM286" s="162"/>
      <c r="BN286" s="162"/>
      <c r="BO286" s="162"/>
      <c r="BP286" s="162"/>
      <c r="BQ286" s="162"/>
      <c r="BR286" s="162"/>
      <c r="BS286" s="162"/>
      <c r="BT286" s="162"/>
      <c r="BU286" s="162"/>
      <c r="BV286" s="162"/>
      <c r="BW286" s="162"/>
      <c r="BX286" s="162"/>
      <c r="BY286" s="162"/>
      <c r="BZ286" s="162"/>
      <c r="CA286" s="162"/>
      <c r="CB286" s="162"/>
      <c r="CC286" s="162"/>
      <c r="CD286" s="162"/>
      <c r="CE286" s="162"/>
      <c r="CF286" s="162"/>
      <c r="CG286" s="162"/>
      <c r="CH286" s="162"/>
      <c r="CI286" s="162"/>
      <c r="CJ286" s="162"/>
      <c r="CK286" s="162"/>
      <c r="CL286" s="162"/>
      <c r="CM286" s="162"/>
      <c r="CN286" s="162"/>
      <c r="CO286" s="162"/>
      <c r="CP286" s="162"/>
      <c r="CQ286" s="162"/>
      <c r="CR286" s="162"/>
      <c r="CS286" s="162"/>
      <c r="CT286" s="162"/>
      <c r="CU286" s="162"/>
      <c r="CV286" s="162"/>
      <c r="CW286" s="162"/>
      <c r="CX286" s="162"/>
      <c r="CY286" s="162"/>
      <c r="CZ286" s="162"/>
      <c r="DA286" s="162"/>
      <c r="DB286" s="162"/>
      <c r="DC286" s="162"/>
      <c r="DD286" s="162"/>
      <c r="DE286" s="162"/>
      <c r="DF286" s="162"/>
      <c r="DG286" s="162"/>
      <c r="DH286" s="162"/>
      <c r="DI286" s="162"/>
      <c r="DJ286" s="162"/>
      <c r="DK286" s="162"/>
      <c r="DL286" s="162"/>
      <c r="DM286" s="162"/>
      <c r="DN286" s="162"/>
      <c r="DO286" s="162"/>
      <c r="DP286" s="162"/>
      <c r="DQ286" s="162"/>
      <c r="DR286" s="162"/>
      <c r="DS286" s="162"/>
      <c r="DT286" s="162"/>
      <c r="DU286" s="162"/>
      <c r="DV286" s="162"/>
      <c r="DW286" s="162"/>
      <c r="DX286" s="162"/>
      <c r="DY286" s="162"/>
      <c r="DZ286" s="162"/>
      <c r="EA286" s="162"/>
      <c r="EB286" s="162"/>
      <c r="EC286" s="162"/>
      <c r="ED286" s="162"/>
      <c r="EE286" s="162"/>
      <c r="EF286" s="162"/>
      <c r="EG286" s="162"/>
      <c r="EH286" s="162"/>
      <c r="EI286" s="162"/>
      <c r="EJ286" s="162"/>
      <c r="EK286" s="162"/>
      <c r="EL286" s="162"/>
      <c r="EM286" s="162"/>
      <c r="EN286" s="162"/>
      <c r="EO286" s="162"/>
      <c r="EP286" s="162"/>
      <c r="EQ286" s="162"/>
      <c r="ER286" s="162"/>
      <c r="ES286" s="162"/>
      <c r="ET286" s="162"/>
      <c r="EU286" s="162"/>
      <c r="EV286" s="162"/>
      <c r="EW286" s="162"/>
      <c r="EX286" s="162"/>
      <c r="EY286" s="162"/>
      <c r="EZ286" s="162"/>
      <c r="FA286" s="162"/>
      <c r="FB286" s="162"/>
      <c r="FC286" s="162"/>
      <c r="FD286" s="162"/>
      <c r="FE286" s="162"/>
      <c r="FF286" s="162"/>
      <c r="FG286" s="162"/>
      <c r="FH286" s="162"/>
      <c r="FI286" s="162"/>
      <c r="FJ286" s="162"/>
      <c r="FK286" s="162"/>
      <c r="FL286" s="162"/>
      <c r="FM286" s="162"/>
      <c r="FN286" s="162"/>
      <c r="FO286" s="162"/>
      <c r="FP286" s="162"/>
      <c r="FQ286" s="162"/>
      <c r="FR286" s="162"/>
      <c r="FS286" s="162"/>
      <c r="FT286" s="162"/>
      <c r="FU286" s="162"/>
      <c r="FV286" s="162"/>
      <c r="FW286" s="162"/>
      <c r="FX286" s="162"/>
      <c r="FY286" s="162"/>
      <c r="FZ286" s="162"/>
      <c r="GA286" s="162"/>
      <c r="GB286" s="162"/>
      <c r="GC286" s="162"/>
      <c r="GD286" s="162"/>
      <c r="GE286" s="162"/>
      <c r="GF286" s="162"/>
      <c r="GG286" s="162"/>
      <c r="GH286" s="162"/>
      <c r="GI286" s="162"/>
      <c r="GJ286" s="162"/>
      <c r="GK286" s="162"/>
      <c r="GL286" s="162"/>
      <c r="GM286" s="162"/>
      <c r="GN286" s="162"/>
      <c r="GO286" s="162"/>
      <c r="GP286" s="162"/>
      <c r="GQ286" s="162"/>
      <c r="GR286" s="162"/>
      <c r="GS286" s="162"/>
      <c r="GT286" s="162"/>
      <c r="GU286" s="162"/>
      <c r="GV286" s="162"/>
      <c r="GW286" s="162"/>
      <c r="GX286" s="162"/>
      <c r="GY286" s="162"/>
      <c r="GZ286" s="162"/>
      <c r="HA286" s="162"/>
      <c r="HB286" s="162"/>
      <c r="HC286" s="162"/>
      <c r="HD286" s="162"/>
      <c r="HE286" s="162"/>
      <c r="HF286" s="162"/>
      <c r="HG286" s="162"/>
      <c r="HH286" s="162"/>
      <c r="HI286" s="162"/>
      <c r="HJ286" s="162"/>
      <c r="HK286" s="162"/>
      <c r="HL286" s="162"/>
      <c r="HM286" s="162"/>
      <c r="HN286" s="162"/>
      <c r="HO286" s="162"/>
      <c r="HP286" s="162"/>
      <c r="HQ286" s="162"/>
      <c r="HR286" s="162"/>
      <c r="HS286" s="162"/>
      <c r="HT286" s="162"/>
      <c r="HU286" s="162"/>
      <c r="HV286" s="162"/>
      <c r="HW286" s="162"/>
      <c r="HX286" s="162"/>
      <c r="HY286" s="162"/>
      <c r="HZ286" s="162"/>
      <c r="IA286" s="162"/>
      <c r="IB286" s="162"/>
      <c r="IC286" s="162"/>
      <c r="ID286" s="162"/>
      <c r="IE286" s="162"/>
      <c r="IF286" s="162"/>
      <c r="IG286" s="162"/>
      <c r="IH286" s="162"/>
      <c r="II286" s="162"/>
      <c r="IJ286" s="162"/>
      <c r="IK286" s="162"/>
      <c r="IL286" s="162"/>
      <c r="IM286" s="162"/>
      <c r="IN286" s="162"/>
      <c r="IO286" s="162"/>
      <c r="IP286" s="162"/>
      <c r="IQ286" s="162"/>
      <c r="IR286" s="162"/>
      <c r="IS286" s="162"/>
    </row>
    <row r="287" spans="1:253" s="190" customFormat="1" x14ac:dyDescent="0.2">
      <c r="A287" s="220" t="s">
        <v>190</v>
      </c>
      <c r="B287" s="668">
        <f>'Saimnieciskas pamatdarbibas NP'!B65+'Saimnieciskas pamatdarbibas NP'!B71</f>
        <v>0</v>
      </c>
      <c r="C287" s="668">
        <f>'Saimnieciskas pamatdarbibas NP'!C65+'Saimnieciskas pamatdarbibas NP'!C71</f>
        <v>0</v>
      </c>
      <c r="D287" s="668">
        <f>'Saimnieciskas pamatdarbibas NP'!D65+'Saimnieciskas pamatdarbibas NP'!D71</f>
        <v>0</v>
      </c>
      <c r="E287" s="668">
        <f>'Saimnieciskas pamatdarbibas NP'!E65+'Saimnieciskas pamatdarbibas NP'!E71</f>
        <v>0</v>
      </c>
      <c r="F287" s="667">
        <f>'Saimnieciskas pamatdarbibas NP'!F65+'Saimnieciskas pamatdarbibas NP'!F71</f>
        <v>0</v>
      </c>
      <c r="G287" s="668">
        <f>'Saimnieciskas pamatdarbibas NP'!G65+'Saimnieciskas pamatdarbibas NP'!G71</f>
        <v>0</v>
      </c>
      <c r="H287" s="668">
        <f>'Saimnieciskas pamatdarbibas NP'!H65+'Saimnieciskas pamatdarbibas NP'!H71</f>
        <v>0</v>
      </c>
      <c r="I287" s="668">
        <f>'Saimnieciskas pamatdarbibas NP'!I65+'Saimnieciskas pamatdarbibas NP'!I71</f>
        <v>0</v>
      </c>
      <c r="J287" s="668">
        <f>'Saimnieciskas pamatdarbibas NP'!J65+'Saimnieciskas pamatdarbibas NP'!J71</f>
        <v>0</v>
      </c>
      <c r="K287" s="668">
        <f>'Saimnieciskas pamatdarbibas NP'!K65+'Saimnieciskas pamatdarbibas NP'!K71</f>
        <v>0</v>
      </c>
      <c r="L287" s="668">
        <f>'Saimnieciskas pamatdarbibas NP'!L65+'Saimnieciskas pamatdarbibas NP'!L71</f>
        <v>0</v>
      </c>
      <c r="M287" s="668">
        <f>'Saimnieciskas pamatdarbibas NP'!M65+'Saimnieciskas pamatdarbibas NP'!M71</f>
        <v>0</v>
      </c>
      <c r="N287" s="668">
        <f>'Saimnieciskas pamatdarbibas NP'!N65+'Saimnieciskas pamatdarbibas NP'!N71</f>
        <v>0</v>
      </c>
      <c r="O287" s="668">
        <f>'Saimnieciskas pamatdarbibas NP'!O65+'Saimnieciskas pamatdarbibas NP'!O71</f>
        <v>0</v>
      </c>
      <c r="P287" s="668">
        <f>'Saimnieciskas pamatdarbibas NP'!P65+'Saimnieciskas pamatdarbibas NP'!P71</f>
        <v>0</v>
      </c>
      <c r="Q287" s="668">
        <f>'Saimnieciskas pamatdarbibas NP'!Q65+'Saimnieciskas pamatdarbibas NP'!Q71</f>
        <v>0</v>
      </c>
      <c r="R287" s="668">
        <f>'Saimnieciskas pamatdarbibas NP'!R65+'Saimnieciskas pamatdarbibas NP'!R71</f>
        <v>0</v>
      </c>
      <c r="S287" s="668">
        <f>'Saimnieciskas pamatdarbibas NP'!S65+'Saimnieciskas pamatdarbibas NP'!S71</f>
        <v>0</v>
      </c>
      <c r="T287" s="668">
        <f>'Saimnieciskas pamatdarbibas NP'!T65+'Saimnieciskas pamatdarbibas NP'!T71</f>
        <v>0</v>
      </c>
      <c r="U287" s="668">
        <f>'Saimnieciskas pamatdarbibas NP'!U65+'Saimnieciskas pamatdarbibas NP'!U71</f>
        <v>0</v>
      </c>
      <c r="V287" s="668">
        <f>'Saimnieciskas pamatdarbibas NP'!V65+'Saimnieciskas pamatdarbibas NP'!V71</f>
        <v>0</v>
      </c>
      <c r="W287" s="668">
        <f>'Saimnieciskas pamatdarbibas NP'!W65+'Saimnieciskas pamatdarbibas NP'!W71</f>
        <v>0</v>
      </c>
      <c r="X287" s="668">
        <f>'Saimnieciskas pamatdarbibas NP'!X65+'Saimnieciskas pamatdarbibas NP'!X71</f>
        <v>0</v>
      </c>
      <c r="Y287" s="668">
        <f>'Saimnieciskas pamatdarbibas NP'!Y65+'Saimnieciskas pamatdarbibas NP'!Y71</f>
        <v>0</v>
      </c>
      <c r="Z287" s="668">
        <f>'Saimnieciskas pamatdarbibas NP'!Z65+'Saimnieciskas pamatdarbibas NP'!Z71</f>
        <v>0</v>
      </c>
      <c r="AA287" s="668">
        <f>'Saimnieciskas pamatdarbibas NP'!AA65+'Saimnieciskas pamatdarbibas NP'!AA71</f>
        <v>0</v>
      </c>
      <c r="AB287" s="668">
        <f>'Saimnieciskas pamatdarbibas NP'!AB65+'Saimnieciskas pamatdarbibas NP'!AB71</f>
        <v>0</v>
      </c>
      <c r="AC287" s="668">
        <f>'Saimnieciskas pamatdarbibas NP'!AC65+'Saimnieciskas pamatdarbibas NP'!AC71</f>
        <v>0</v>
      </c>
      <c r="AD287" s="668">
        <f>'Saimnieciskas pamatdarbibas NP'!AD65+'Saimnieciskas pamatdarbibas NP'!AD71</f>
        <v>0</v>
      </c>
      <c r="AE287" s="668">
        <f>'Saimnieciskas pamatdarbibas NP'!AE65+'Saimnieciskas pamatdarbibas NP'!AE71</f>
        <v>0</v>
      </c>
      <c r="AF287" s="668">
        <f>'Saimnieciskas pamatdarbibas NP'!AF65+'Saimnieciskas pamatdarbibas NP'!AF71</f>
        <v>0</v>
      </c>
      <c r="AG287" s="668">
        <f>'Saimnieciskas pamatdarbibas NP'!AG65+'Saimnieciskas pamatdarbibas NP'!AG71</f>
        <v>0</v>
      </c>
      <c r="AH287" s="668">
        <f>'Saimnieciskas pamatdarbibas NP'!AH65+'Saimnieciskas pamatdarbibas NP'!AH71</f>
        <v>0</v>
      </c>
      <c r="AI287" s="668">
        <f>'Saimnieciskas pamatdarbibas NP'!AI65+'Saimnieciskas pamatdarbibas NP'!AI71</f>
        <v>0</v>
      </c>
      <c r="AJ287" s="668">
        <f>'Saimnieciskas pamatdarbibas NP'!AJ65+'Saimnieciskas pamatdarbibas NP'!AJ71</f>
        <v>0</v>
      </c>
      <c r="AK287" s="240"/>
      <c r="AL287" s="240"/>
      <c r="AM287" s="119"/>
      <c r="AN287" s="240"/>
      <c r="AO287" s="139"/>
      <c r="AP287" s="118"/>
      <c r="AQ287" s="139"/>
      <c r="AR287" s="118"/>
      <c r="AS287" s="139"/>
      <c r="AT287" s="240"/>
      <c r="AU287" s="240"/>
      <c r="AV287" s="240"/>
      <c r="AW287" s="240"/>
      <c r="AX287" s="240"/>
      <c r="AY287" s="240"/>
      <c r="AZ287" s="240"/>
      <c r="BA287" s="240"/>
      <c r="BB287" s="240"/>
      <c r="BC287" s="240"/>
      <c r="BD287" s="240"/>
      <c r="BE287" s="240"/>
      <c r="BF287" s="240"/>
      <c r="BG287" s="240"/>
      <c r="BH287" s="240"/>
      <c r="BI287" s="240"/>
      <c r="BJ287" s="240"/>
      <c r="BK287" s="240"/>
      <c r="BL287" s="240"/>
      <c r="BM287" s="240"/>
      <c r="BN287" s="240"/>
      <c r="BO287" s="240"/>
      <c r="BP287" s="240"/>
      <c r="BQ287" s="240"/>
      <c r="BR287" s="240"/>
      <c r="BS287" s="240"/>
      <c r="BT287" s="240"/>
      <c r="BU287" s="240"/>
      <c r="BV287" s="240"/>
      <c r="BW287" s="240"/>
      <c r="BX287" s="240"/>
      <c r="BY287" s="240"/>
      <c r="BZ287" s="240"/>
      <c r="CA287" s="240"/>
      <c r="CB287" s="240"/>
      <c r="CC287" s="240"/>
      <c r="CD287" s="240"/>
      <c r="CE287" s="240"/>
      <c r="CF287" s="240"/>
      <c r="CG287" s="240"/>
      <c r="CH287" s="240"/>
      <c r="CI287" s="240"/>
      <c r="CJ287" s="240"/>
      <c r="CK287" s="240"/>
      <c r="CL287" s="240"/>
      <c r="CM287" s="240"/>
      <c r="CN287" s="240"/>
      <c r="CO287" s="240"/>
      <c r="CP287" s="240"/>
      <c r="CQ287" s="240"/>
      <c r="CR287" s="240"/>
      <c r="CS287" s="240"/>
      <c r="CT287" s="240"/>
      <c r="CU287" s="240"/>
      <c r="CV287" s="240"/>
      <c r="CW287" s="240"/>
      <c r="CX287" s="240"/>
      <c r="CY287" s="240"/>
      <c r="CZ287" s="240"/>
      <c r="DA287" s="240"/>
      <c r="DB287" s="240"/>
      <c r="DC287" s="240"/>
      <c r="DD287" s="240"/>
      <c r="DE287" s="240"/>
      <c r="DF287" s="240"/>
      <c r="DG287" s="240"/>
      <c r="DH287" s="240"/>
      <c r="DI287" s="240"/>
      <c r="DJ287" s="240"/>
      <c r="DK287" s="240"/>
      <c r="DL287" s="240"/>
      <c r="DM287" s="240"/>
      <c r="DN287" s="240"/>
      <c r="DO287" s="240"/>
      <c r="DP287" s="240"/>
      <c r="DQ287" s="240"/>
      <c r="DR287" s="240"/>
      <c r="DS287" s="240"/>
      <c r="DT287" s="240"/>
      <c r="DU287" s="240"/>
      <c r="DV287" s="240"/>
      <c r="DW287" s="240"/>
      <c r="DX287" s="240"/>
      <c r="DY287" s="240"/>
      <c r="DZ287" s="240"/>
      <c r="EA287" s="240"/>
      <c r="EB287" s="240"/>
      <c r="EC287" s="240"/>
      <c r="ED287" s="240"/>
      <c r="EE287" s="240"/>
      <c r="EF287" s="240"/>
      <c r="EG287" s="240"/>
      <c r="EH287" s="240"/>
      <c r="EI287" s="240"/>
      <c r="EJ287" s="240"/>
      <c r="EK287" s="240"/>
      <c r="EL287" s="240"/>
      <c r="EM287" s="240"/>
      <c r="EN287" s="240"/>
      <c r="EO287" s="240"/>
      <c r="EP287" s="240"/>
      <c r="EQ287" s="240"/>
      <c r="ER287" s="240"/>
      <c r="ES287" s="240"/>
      <c r="ET287" s="240"/>
      <c r="EU287" s="240"/>
      <c r="EV287" s="240"/>
      <c r="EW287" s="240"/>
      <c r="EX287" s="240"/>
      <c r="EY287" s="240"/>
      <c r="EZ287" s="240"/>
      <c r="FA287" s="240"/>
      <c r="FB287" s="240"/>
      <c r="FC287" s="240"/>
      <c r="FD287" s="240"/>
      <c r="FE287" s="240"/>
      <c r="FF287" s="240"/>
      <c r="FG287" s="240"/>
      <c r="FH287" s="240"/>
      <c r="FI287" s="240"/>
      <c r="FJ287" s="240"/>
      <c r="FK287" s="240"/>
      <c r="FL287" s="240"/>
      <c r="FM287" s="240"/>
      <c r="FN287" s="240"/>
      <c r="FO287" s="240"/>
      <c r="FP287" s="240"/>
      <c r="FQ287" s="240"/>
      <c r="FR287" s="240"/>
      <c r="FS287" s="240"/>
      <c r="FT287" s="240"/>
      <c r="FU287" s="240"/>
      <c r="FV287" s="240"/>
      <c r="FW287" s="240"/>
      <c r="FX287" s="240"/>
      <c r="FY287" s="240"/>
      <c r="FZ287" s="240"/>
      <c r="GA287" s="240"/>
      <c r="GB287" s="240"/>
      <c r="GC287" s="240"/>
      <c r="GD287" s="240"/>
      <c r="GE287" s="240"/>
      <c r="GF287" s="240"/>
      <c r="GG287" s="240"/>
      <c r="GH287" s="240"/>
      <c r="GI287" s="240"/>
      <c r="GJ287" s="240"/>
      <c r="GK287" s="240"/>
      <c r="GL287" s="240"/>
      <c r="GM287" s="240"/>
      <c r="GN287" s="240"/>
      <c r="GO287" s="240"/>
      <c r="GP287" s="240"/>
      <c r="GQ287" s="240"/>
      <c r="GR287" s="240"/>
      <c r="GS287" s="240"/>
      <c r="GT287" s="240"/>
      <c r="GU287" s="240"/>
      <c r="GV287" s="240"/>
      <c r="GW287" s="240"/>
      <c r="GX287" s="240"/>
      <c r="GY287" s="240"/>
      <c r="GZ287" s="240"/>
      <c r="HA287" s="240"/>
      <c r="HB287" s="240"/>
      <c r="HC287" s="240"/>
      <c r="HD287" s="240"/>
      <c r="HE287" s="240"/>
      <c r="HF287" s="240"/>
      <c r="HG287" s="240"/>
      <c r="HH287" s="240"/>
      <c r="HI287" s="240"/>
      <c r="HJ287" s="240"/>
      <c r="HK287" s="240"/>
      <c r="HL287" s="240"/>
      <c r="HM287" s="240"/>
      <c r="HN287" s="240"/>
      <c r="HO287" s="240"/>
      <c r="HP287" s="240"/>
      <c r="HQ287" s="240"/>
      <c r="HR287" s="240"/>
      <c r="HS287" s="240"/>
      <c r="HT287" s="240"/>
      <c r="HU287" s="240"/>
      <c r="HV287" s="240"/>
      <c r="HW287" s="240"/>
      <c r="HX287" s="240"/>
      <c r="HY287" s="240"/>
      <c r="HZ287" s="240"/>
      <c r="IA287" s="240"/>
      <c r="IB287" s="240"/>
      <c r="IC287" s="240"/>
      <c r="ID287" s="240"/>
      <c r="IE287" s="240"/>
      <c r="IF287" s="240"/>
      <c r="IG287" s="240"/>
      <c r="IH287" s="240"/>
      <c r="II287" s="240"/>
      <c r="IJ287" s="240"/>
      <c r="IK287" s="240"/>
      <c r="IL287" s="240"/>
      <c r="IM287" s="240"/>
      <c r="IN287" s="240"/>
      <c r="IO287" s="240"/>
      <c r="IP287" s="240"/>
      <c r="IQ287" s="240"/>
      <c r="IR287" s="240"/>
      <c r="IS287" s="240"/>
    </row>
    <row r="288" spans="1:253" s="190" customFormat="1" x14ac:dyDescent="0.2">
      <c r="A288" s="220" t="s">
        <v>191</v>
      </c>
      <c r="B288" s="668">
        <f>'Saimnieciskas pamatdarbibas NP'!B66+'Saimnieciskas pamatdarbibas NP'!B72</f>
        <v>0</v>
      </c>
      <c r="C288" s="668">
        <f>'Saimnieciskas pamatdarbibas NP'!C66+'Saimnieciskas pamatdarbibas NP'!C72</f>
        <v>0</v>
      </c>
      <c r="D288" s="668">
        <f>'Saimnieciskas pamatdarbibas NP'!D66+'Saimnieciskas pamatdarbibas NP'!D72</f>
        <v>0</v>
      </c>
      <c r="E288" s="668">
        <f>'Saimnieciskas pamatdarbibas NP'!E66+'Saimnieciskas pamatdarbibas NP'!E72</f>
        <v>0</v>
      </c>
      <c r="F288" s="667">
        <f>'Saimnieciskas pamatdarbibas NP'!F66+'Saimnieciskas pamatdarbibas NP'!F72</f>
        <v>0</v>
      </c>
      <c r="G288" s="668">
        <f>'Saimnieciskas pamatdarbibas NP'!G66+'Saimnieciskas pamatdarbibas NP'!G72</f>
        <v>0</v>
      </c>
      <c r="H288" s="668">
        <f>'Saimnieciskas pamatdarbibas NP'!H66+'Saimnieciskas pamatdarbibas NP'!H72</f>
        <v>0</v>
      </c>
      <c r="I288" s="668">
        <f>'Saimnieciskas pamatdarbibas NP'!I66+'Saimnieciskas pamatdarbibas NP'!I72</f>
        <v>0</v>
      </c>
      <c r="J288" s="668">
        <f>'Saimnieciskas pamatdarbibas NP'!J66+'Saimnieciskas pamatdarbibas NP'!J72</f>
        <v>0</v>
      </c>
      <c r="K288" s="668">
        <f>'Saimnieciskas pamatdarbibas NP'!K66+'Saimnieciskas pamatdarbibas NP'!K72</f>
        <v>0</v>
      </c>
      <c r="L288" s="668">
        <f>'Saimnieciskas pamatdarbibas NP'!L66+'Saimnieciskas pamatdarbibas NP'!L72</f>
        <v>0</v>
      </c>
      <c r="M288" s="668">
        <f>'Saimnieciskas pamatdarbibas NP'!M66+'Saimnieciskas pamatdarbibas NP'!M72</f>
        <v>0</v>
      </c>
      <c r="N288" s="668">
        <f>'Saimnieciskas pamatdarbibas NP'!N66+'Saimnieciskas pamatdarbibas NP'!N72</f>
        <v>0</v>
      </c>
      <c r="O288" s="668">
        <f>'Saimnieciskas pamatdarbibas NP'!O66+'Saimnieciskas pamatdarbibas NP'!O72</f>
        <v>0</v>
      </c>
      <c r="P288" s="668">
        <f>'Saimnieciskas pamatdarbibas NP'!P66+'Saimnieciskas pamatdarbibas NP'!P72</f>
        <v>0</v>
      </c>
      <c r="Q288" s="668">
        <f>'Saimnieciskas pamatdarbibas NP'!Q66+'Saimnieciskas pamatdarbibas NP'!Q72</f>
        <v>0</v>
      </c>
      <c r="R288" s="668">
        <f>'Saimnieciskas pamatdarbibas NP'!R66+'Saimnieciskas pamatdarbibas NP'!R72</f>
        <v>0</v>
      </c>
      <c r="S288" s="668">
        <f>'Saimnieciskas pamatdarbibas NP'!S66+'Saimnieciskas pamatdarbibas NP'!S72</f>
        <v>0</v>
      </c>
      <c r="T288" s="668">
        <f>'Saimnieciskas pamatdarbibas NP'!T66+'Saimnieciskas pamatdarbibas NP'!T72</f>
        <v>0</v>
      </c>
      <c r="U288" s="668">
        <f>'Saimnieciskas pamatdarbibas NP'!U66+'Saimnieciskas pamatdarbibas NP'!U72</f>
        <v>0</v>
      </c>
      <c r="V288" s="668">
        <f>'Saimnieciskas pamatdarbibas NP'!V66+'Saimnieciskas pamatdarbibas NP'!V72</f>
        <v>0</v>
      </c>
      <c r="W288" s="668">
        <f>'Saimnieciskas pamatdarbibas NP'!W66+'Saimnieciskas pamatdarbibas NP'!W72</f>
        <v>0</v>
      </c>
      <c r="X288" s="668">
        <f>'Saimnieciskas pamatdarbibas NP'!X66+'Saimnieciskas pamatdarbibas NP'!X72</f>
        <v>0</v>
      </c>
      <c r="Y288" s="668">
        <f>'Saimnieciskas pamatdarbibas NP'!Y66+'Saimnieciskas pamatdarbibas NP'!Y72</f>
        <v>0</v>
      </c>
      <c r="Z288" s="668">
        <f>'Saimnieciskas pamatdarbibas NP'!Z66+'Saimnieciskas pamatdarbibas NP'!Z72</f>
        <v>0</v>
      </c>
      <c r="AA288" s="668">
        <f>'Saimnieciskas pamatdarbibas NP'!AA66+'Saimnieciskas pamatdarbibas NP'!AA72</f>
        <v>0</v>
      </c>
      <c r="AB288" s="668">
        <f>'Saimnieciskas pamatdarbibas NP'!AB66+'Saimnieciskas pamatdarbibas NP'!AB72</f>
        <v>0</v>
      </c>
      <c r="AC288" s="668">
        <f>'Saimnieciskas pamatdarbibas NP'!AC66+'Saimnieciskas pamatdarbibas NP'!AC72</f>
        <v>0</v>
      </c>
      <c r="AD288" s="668">
        <f>'Saimnieciskas pamatdarbibas NP'!AD66+'Saimnieciskas pamatdarbibas NP'!AD72</f>
        <v>0</v>
      </c>
      <c r="AE288" s="668">
        <f>'Saimnieciskas pamatdarbibas NP'!AE66+'Saimnieciskas pamatdarbibas NP'!AE72</f>
        <v>0</v>
      </c>
      <c r="AF288" s="668">
        <f>'Saimnieciskas pamatdarbibas NP'!AF66+'Saimnieciskas pamatdarbibas NP'!AF72</f>
        <v>0</v>
      </c>
      <c r="AG288" s="668">
        <f>'Saimnieciskas pamatdarbibas NP'!AG66+'Saimnieciskas pamatdarbibas NP'!AG72</f>
        <v>0</v>
      </c>
      <c r="AH288" s="668">
        <f>'Saimnieciskas pamatdarbibas NP'!AH66+'Saimnieciskas pamatdarbibas NP'!AH72</f>
        <v>0</v>
      </c>
      <c r="AI288" s="668">
        <f>'Saimnieciskas pamatdarbibas NP'!AI66+'Saimnieciskas pamatdarbibas NP'!AI72</f>
        <v>0</v>
      </c>
      <c r="AJ288" s="668">
        <f>'Saimnieciskas pamatdarbibas NP'!AJ66+'Saimnieciskas pamatdarbibas NP'!AJ72</f>
        <v>0</v>
      </c>
      <c r="AK288" s="240"/>
      <c r="AL288" s="240"/>
      <c r="AM288" s="119"/>
      <c r="AN288" s="240"/>
      <c r="AO288" s="139"/>
      <c r="AP288" s="118"/>
      <c r="AQ288" s="139"/>
      <c r="AR288" s="118"/>
      <c r="AS288" s="139"/>
      <c r="AT288" s="240"/>
      <c r="AU288" s="240"/>
      <c r="AV288" s="240"/>
      <c r="AW288" s="240"/>
      <c r="AX288" s="240"/>
      <c r="AY288" s="240"/>
      <c r="AZ288" s="240"/>
      <c r="BA288" s="240"/>
      <c r="BB288" s="240"/>
      <c r="BC288" s="240"/>
      <c r="BD288" s="240"/>
      <c r="BE288" s="240"/>
      <c r="BF288" s="240"/>
      <c r="BG288" s="240"/>
      <c r="BH288" s="240"/>
      <c r="BI288" s="240"/>
      <c r="BJ288" s="240"/>
      <c r="BK288" s="240"/>
      <c r="BL288" s="240"/>
      <c r="BM288" s="240"/>
      <c r="BN288" s="240"/>
      <c r="BO288" s="240"/>
      <c r="BP288" s="240"/>
      <c r="BQ288" s="240"/>
      <c r="BR288" s="240"/>
      <c r="BS288" s="240"/>
      <c r="BT288" s="240"/>
      <c r="BU288" s="240"/>
      <c r="BV288" s="240"/>
      <c r="BW288" s="240"/>
      <c r="BX288" s="240"/>
      <c r="BY288" s="240"/>
      <c r="BZ288" s="240"/>
      <c r="CA288" s="240"/>
      <c r="CB288" s="240"/>
      <c r="CC288" s="240"/>
      <c r="CD288" s="240"/>
      <c r="CE288" s="240"/>
      <c r="CF288" s="240"/>
      <c r="CG288" s="240"/>
      <c r="CH288" s="240"/>
      <c r="CI288" s="240"/>
      <c r="CJ288" s="240"/>
      <c r="CK288" s="240"/>
      <c r="CL288" s="240"/>
      <c r="CM288" s="240"/>
      <c r="CN288" s="240"/>
      <c r="CO288" s="240"/>
      <c r="CP288" s="240"/>
      <c r="CQ288" s="240"/>
      <c r="CR288" s="240"/>
      <c r="CS288" s="240"/>
      <c r="CT288" s="240"/>
      <c r="CU288" s="240"/>
      <c r="CV288" s="240"/>
      <c r="CW288" s="240"/>
      <c r="CX288" s="240"/>
      <c r="CY288" s="240"/>
      <c r="CZ288" s="240"/>
      <c r="DA288" s="240"/>
      <c r="DB288" s="240"/>
      <c r="DC288" s="240"/>
      <c r="DD288" s="240"/>
      <c r="DE288" s="240"/>
      <c r="DF288" s="240"/>
      <c r="DG288" s="240"/>
      <c r="DH288" s="240"/>
      <c r="DI288" s="240"/>
      <c r="DJ288" s="240"/>
      <c r="DK288" s="240"/>
      <c r="DL288" s="240"/>
      <c r="DM288" s="240"/>
      <c r="DN288" s="240"/>
      <c r="DO288" s="240"/>
      <c r="DP288" s="240"/>
      <c r="DQ288" s="240"/>
      <c r="DR288" s="240"/>
      <c r="DS288" s="240"/>
      <c r="DT288" s="240"/>
      <c r="DU288" s="240"/>
      <c r="DV288" s="240"/>
      <c r="DW288" s="240"/>
      <c r="DX288" s="240"/>
      <c r="DY288" s="240"/>
      <c r="DZ288" s="240"/>
      <c r="EA288" s="240"/>
      <c r="EB288" s="240"/>
      <c r="EC288" s="240"/>
      <c r="ED288" s="240"/>
      <c r="EE288" s="240"/>
      <c r="EF288" s="240"/>
      <c r="EG288" s="240"/>
      <c r="EH288" s="240"/>
      <c r="EI288" s="240"/>
      <c r="EJ288" s="240"/>
      <c r="EK288" s="240"/>
      <c r="EL288" s="240"/>
      <c r="EM288" s="240"/>
      <c r="EN288" s="240"/>
      <c r="EO288" s="240"/>
      <c r="EP288" s="240"/>
      <c r="EQ288" s="240"/>
      <c r="ER288" s="240"/>
      <c r="ES288" s="240"/>
      <c r="ET288" s="240"/>
      <c r="EU288" s="240"/>
      <c r="EV288" s="240"/>
      <c r="EW288" s="240"/>
      <c r="EX288" s="240"/>
      <c r="EY288" s="240"/>
      <c r="EZ288" s="240"/>
      <c r="FA288" s="240"/>
      <c r="FB288" s="240"/>
      <c r="FC288" s="240"/>
      <c r="FD288" s="240"/>
      <c r="FE288" s="240"/>
      <c r="FF288" s="240"/>
      <c r="FG288" s="240"/>
      <c r="FH288" s="240"/>
      <c r="FI288" s="240"/>
      <c r="FJ288" s="240"/>
      <c r="FK288" s="240"/>
      <c r="FL288" s="240"/>
      <c r="FM288" s="240"/>
      <c r="FN288" s="240"/>
      <c r="FO288" s="240"/>
      <c r="FP288" s="240"/>
      <c r="FQ288" s="240"/>
      <c r="FR288" s="240"/>
      <c r="FS288" s="240"/>
      <c r="FT288" s="240"/>
      <c r="FU288" s="240"/>
      <c r="FV288" s="240"/>
      <c r="FW288" s="240"/>
      <c r="FX288" s="240"/>
      <c r="FY288" s="240"/>
      <c r="FZ288" s="240"/>
      <c r="GA288" s="240"/>
      <c r="GB288" s="240"/>
      <c r="GC288" s="240"/>
      <c r="GD288" s="240"/>
      <c r="GE288" s="240"/>
      <c r="GF288" s="240"/>
      <c r="GG288" s="240"/>
      <c r="GH288" s="240"/>
      <c r="GI288" s="240"/>
      <c r="GJ288" s="240"/>
      <c r="GK288" s="240"/>
      <c r="GL288" s="240"/>
      <c r="GM288" s="240"/>
      <c r="GN288" s="240"/>
      <c r="GO288" s="240"/>
      <c r="GP288" s="240"/>
      <c r="GQ288" s="240"/>
      <c r="GR288" s="240"/>
      <c r="GS288" s="240"/>
      <c r="GT288" s="240"/>
      <c r="GU288" s="240"/>
      <c r="GV288" s="240"/>
      <c r="GW288" s="240"/>
      <c r="GX288" s="240"/>
      <c r="GY288" s="240"/>
      <c r="GZ288" s="240"/>
      <c r="HA288" s="240"/>
      <c r="HB288" s="240"/>
      <c r="HC288" s="240"/>
      <c r="HD288" s="240"/>
      <c r="HE288" s="240"/>
      <c r="HF288" s="240"/>
      <c r="HG288" s="240"/>
      <c r="HH288" s="240"/>
      <c r="HI288" s="240"/>
      <c r="HJ288" s="240"/>
      <c r="HK288" s="240"/>
      <c r="HL288" s="240"/>
      <c r="HM288" s="240"/>
      <c r="HN288" s="240"/>
      <c r="HO288" s="240"/>
      <c r="HP288" s="240"/>
      <c r="HQ288" s="240"/>
      <c r="HR288" s="240"/>
      <c r="HS288" s="240"/>
      <c r="HT288" s="240"/>
      <c r="HU288" s="240"/>
      <c r="HV288" s="240"/>
      <c r="HW288" s="240"/>
      <c r="HX288" s="240"/>
      <c r="HY288" s="240"/>
      <c r="HZ288" s="240"/>
      <c r="IA288" s="240"/>
      <c r="IB288" s="240"/>
      <c r="IC288" s="240"/>
      <c r="ID288" s="240"/>
      <c r="IE288" s="240"/>
      <c r="IF288" s="240"/>
      <c r="IG288" s="240"/>
      <c r="IH288" s="240"/>
      <c r="II288" s="240"/>
      <c r="IJ288" s="240"/>
      <c r="IK288" s="240"/>
      <c r="IL288" s="240"/>
      <c r="IM288" s="240"/>
      <c r="IN288" s="240"/>
      <c r="IO288" s="240"/>
      <c r="IP288" s="240"/>
      <c r="IQ288" s="240"/>
      <c r="IR288" s="240"/>
      <c r="IS288" s="240"/>
    </row>
    <row r="289" spans="1:253" s="190" customFormat="1" x14ac:dyDescent="0.2">
      <c r="A289" s="220" t="s">
        <v>192</v>
      </c>
      <c r="B289" s="668">
        <f>'Saimnieciskas pamatdarbibas NP'!B73+'Saimnieciskas pamatdarbibas NP'!B67</f>
        <v>0</v>
      </c>
      <c r="C289" s="668">
        <f>'Saimnieciskas pamatdarbibas NP'!C73+'Saimnieciskas pamatdarbibas NP'!C67</f>
        <v>0</v>
      </c>
      <c r="D289" s="668">
        <f>'Saimnieciskas pamatdarbibas NP'!D73+'Saimnieciskas pamatdarbibas NP'!D67</f>
        <v>0</v>
      </c>
      <c r="E289" s="668">
        <f>'Saimnieciskas pamatdarbibas NP'!E73+'Saimnieciskas pamatdarbibas NP'!E67</f>
        <v>0</v>
      </c>
      <c r="F289" s="667">
        <f>'Saimnieciskas pamatdarbibas NP'!F73+'Saimnieciskas pamatdarbibas NP'!F67</f>
        <v>0</v>
      </c>
      <c r="G289" s="668">
        <f>'Saimnieciskas pamatdarbibas NP'!G73+'Saimnieciskas pamatdarbibas NP'!G67</f>
        <v>0</v>
      </c>
      <c r="H289" s="668">
        <f>'Saimnieciskas pamatdarbibas NP'!H73+'Saimnieciskas pamatdarbibas NP'!H67</f>
        <v>0</v>
      </c>
      <c r="I289" s="668">
        <f>'Saimnieciskas pamatdarbibas NP'!I73+'Saimnieciskas pamatdarbibas NP'!I67</f>
        <v>0</v>
      </c>
      <c r="J289" s="668">
        <f>'Saimnieciskas pamatdarbibas NP'!J73+'Saimnieciskas pamatdarbibas NP'!J67</f>
        <v>0</v>
      </c>
      <c r="K289" s="668">
        <f>'Saimnieciskas pamatdarbibas NP'!K73+'Saimnieciskas pamatdarbibas NP'!K67</f>
        <v>0</v>
      </c>
      <c r="L289" s="668">
        <f>'Saimnieciskas pamatdarbibas NP'!L73+'Saimnieciskas pamatdarbibas NP'!L67</f>
        <v>0</v>
      </c>
      <c r="M289" s="668">
        <f>'Saimnieciskas pamatdarbibas NP'!M73+'Saimnieciskas pamatdarbibas NP'!M67</f>
        <v>0</v>
      </c>
      <c r="N289" s="668">
        <f>'Saimnieciskas pamatdarbibas NP'!N73+'Saimnieciskas pamatdarbibas NP'!N67</f>
        <v>0</v>
      </c>
      <c r="O289" s="668">
        <f>'Saimnieciskas pamatdarbibas NP'!O73+'Saimnieciskas pamatdarbibas NP'!O67</f>
        <v>0</v>
      </c>
      <c r="P289" s="668">
        <f>'Saimnieciskas pamatdarbibas NP'!P73+'Saimnieciskas pamatdarbibas NP'!P67</f>
        <v>0</v>
      </c>
      <c r="Q289" s="668">
        <f>'Saimnieciskas pamatdarbibas NP'!Q73+'Saimnieciskas pamatdarbibas NP'!Q67</f>
        <v>0</v>
      </c>
      <c r="R289" s="668">
        <f>'Saimnieciskas pamatdarbibas NP'!R73+'Saimnieciskas pamatdarbibas NP'!R67</f>
        <v>0</v>
      </c>
      <c r="S289" s="668">
        <f>'Saimnieciskas pamatdarbibas NP'!S73+'Saimnieciskas pamatdarbibas NP'!S67</f>
        <v>0</v>
      </c>
      <c r="T289" s="668">
        <f>'Saimnieciskas pamatdarbibas NP'!T73+'Saimnieciskas pamatdarbibas NP'!T67</f>
        <v>0</v>
      </c>
      <c r="U289" s="668">
        <f>'Saimnieciskas pamatdarbibas NP'!U73+'Saimnieciskas pamatdarbibas NP'!U67</f>
        <v>0</v>
      </c>
      <c r="V289" s="668">
        <f>'Saimnieciskas pamatdarbibas NP'!V73+'Saimnieciskas pamatdarbibas NP'!V67</f>
        <v>0</v>
      </c>
      <c r="W289" s="668">
        <f>'Saimnieciskas pamatdarbibas NP'!W73+'Saimnieciskas pamatdarbibas NP'!W67</f>
        <v>0</v>
      </c>
      <c r="X289" s="668">
        <f>'Saimnieciskas pamatdarbibas NP'!X73+'Saimnieciskas pamatdarbibas NP'!X67</f>
        <v>0</v>
      </c>
      <c r="Y289" s="668">
        <f>'Saimnieciskas pamatdarbibas NP'!Y73+'Saimnieciskas pamatdarbibas NP'!Y67</f>
        <v>0</v>
      </c>
      <c r="Z289" s="668">
        <f>'Saimnieciskas pamatdarbibas NP'!Z73+'Saimnieciskas pamatdarbibas NP'!Z67</f>
        <v>0</v>
      </c>
      <c r="AA289" s="668">
        <f>'Saimnieciskas pamatdarbibas NP'!AA73+'Saimnieciskas pamatdarbibas NP'!AA67</f>
        <v>0</v>
      </c>
      <c r="AB289" s="668">
        <f>'Saimnieciskas pamatdarbibas NP'!AB73+'Saimnieciskas pamatdarbibas NP'!AB67</f>
        <v>0</v>
      </c>
      <c r="AC289" s="668">
        <f>'Saimnieciskas pamatdarbibas NP'!AC73+'Saimnieciskas pamatdarbibas NP'!AC67</f>
        <v>0</v>
      </c>
      <c r="AD289" s="668">
        <f>'Saimnieciskas pamatdarbibas NP'!AD73+'Saimnieciskas pamatdarbibas NP'!AD67</f>
        <v>0</v>
      </c>
      <c r="AE289" s="668">
        <f>'Saimnieciskas pamatdarbibas NP'!AE73+'Saimnieciskas pamatdarbibas NP'!AE67</f>
        <v>0</v>
      </c>
      <c r="AF289" s="668">
        <f>'Saimnieciskas pamatdarbibas NP'!AF73+'Saimnieciskas pamatdarbibas NP'!AF67</f>
        <v>0</v>
      </c>
      <c r="AG289" s="668">
        <f>'Saimnieciskas pamatdarbibas NP'!AG73+'Saimnieciskas pamatdarbibas NP'!AG67</f>
        <v>0</v>
      </c>
      <c r="AH289" s="668">
        <f>'Saimnieciskas pamatdarbibas NP'!AH73+'Saimnieciskas pamatdarbibas NP'!AH67</f>
        <v>0</v>
      </c>
      <c r="AI289" s="668">
        <f>'Saimnieciskas pamatdarbibas NP'!AI73+'Saimnieciskas pamatdarbibas NP'!AI67</f>
        <v>0</v>
      </c>
      <c r="AJ289" s="668">
        <f>'Saimnieciskas pamatdarbibas NP'!AJ73+'Saimnieciskas pamatdarbibas NP'!AJ67</f>
        <v>0</v>
      </c>
      <c r="AK289" s="240"/>
      <c r="AL289" s="240"/>
      <c r="AM289" s="119"/>
      <c r="AN289" s="240"/>
      <c r="AO289" s="139"/>
      <c r="AP289" s="118"/>
      <c r="AQ289" s="139"/>
      <c r="AR289" s="118"/>
      <c r="AS289" s="139"/>
      <c r="AT289" s="240"/>
      <c r="AU289" s="240"/>
      <c r="AV289" s="240"/>
      <c r="AW289" s="240"/>
      <c r="AX289" s="240"/>
      <c r="AY289" s="240"/>
      <c r="AZ289" s="240"/>
      <c r="BA289" s="240"/>
      <c r="BB289" s="240"/>
      <c r="BC289" s="240"/>
      <c r="BD289" s="240"/>
      <c r="BE289" s="240"/>
      <c r="BF289" s="240"/>
      <c r="BG289" s="240"/>
      <c r="BH289" s="240"/>
      <c r="BI289" s="240"/>
      <c r="BJ289" s="240"/>
      <c r="BK289" s="240"/>
      <c r="BL289" s="240"/>
      <c r="BM289" s="240"/>
      <c r="BN289" s="240"/>
      <c r="BO289" s="240"/>
      <c r="BP289" s="240"/>
      <c r="BQ289" s="240"/>
      <c r="BR289" s="240"/>
      <c r="BS289" s="240"/>
      <c r="BT289" s="240"/>
      <c r="BU289" s="240"/>
      <c r="BV289" s="240"/>
      <c r="BW289" s="240"/>
      <c r="BX289" s="240"/>
      <c r="BY289" s="240"/>
      <c r="BZ289" s="240"/>
      <c r="CA289" s="240"/>
      <c r="CB289" s="240"/>
      <c r="CC289" s="240"/>
      <c r="CD289" s="240"/>
      <c r="CE289" s="240"/>
      <c r="CF289" s="240"/>
      <c r="CG289" s="240"/>
      <c r="CH289" s="240"/>
      <c r="CI289" s="240"/>
      <c r="CJ289" s="240"/>
      <c r="CK289" s="240"/>
      <c r="CL289" s="240"/>
      <c r="CM289" s="240"/>
      <c r="CN289" s="240"/>
      <c r="CO289" s="240"/>
      <c r="CP289" s="240"/>
      <c r="CQ289" s="240"/>
      <c r="CR289" s="240"/>
      <c r="CS289" s="240"/>
      <c r="CT289" s="240"/>
      <c r="CU289" s="240"/>
      <c r="CV289" s="240"/>
      <c r="CW289" s="240"/>
      <c r="CX289" s="240"/>
      <c r="CY289" s="240"/>
      <c r="CZ289" s="240"/>
      <c r="DA289" s="240"/>
      <c r="DB289" s="240"/>
      <c r="DC289" s="240"/>
      <c r="DD289" s="240"/>
      <c r="DE289" s="240"/>
      <c r="DF289" s="240"/>
      <c r="DG289" s="240"/>
      <c r="DH289" s="240"/>
      <c r="DI289" s="240"/>
      <c r="DJ289" s="240"/>
      <c r="DK289" s="240"/>
      <c r="DL289" s="240"/>
      <c r="DM289" s="240"/>
      <c r="DN289" s="240"/>
      <c r="DO289" s="240"/>
      <c r="DP289" s="240"/>
      <c r="DQ289" s="240"/>
      <c r="DR289" s="240"/>
      <c r="DS289" s="240"/>
      <c r="DT289" s="240"/>
      <c r="DU289" s="240"/>
      <c r="DV289" s="240"/>
      <c r="DW289" s="240"/>
      <c r="DX289" s="240"/>
      <c r="DY289" s="240"/>
      <c r="DZ289" s="240"/>
      <c r="EA289" s="240"/>
      <c r="EB289" s="240"/>
      <c r="EC289" s="240"/>
      <c r="ED289" s="240"/>
      <c r="EE289" s="240"/>
      <c r="EF289" s="240"/>
      <c r="EG289" s="240"/>
      <c r="EH289" s="240"/>
      <c r="EI289" s="240"/>
      <c r="EJ289" s="240"/>
      <c r="EK289" s="240"/>
      <c r="EL289" s="240"/>
      <c r="EM289" s="240"/>
      <c r="EN289" s="240"/>
      <c r="EO289" s="240"/>
      <c r="EP289" s="240"/>
      <c r="EQ289" s="240"/>
      <c r="ER289" s="240"/>
      <c r="ES289" s="240"/>
      <c r="ET289" s="240"/>
      <c r="EU289" s="240"/>
      <c r="EV289" s="240"/>
      <c r="EW289" s="240"/>
      <c r="EX289" s="240"/>
      <c r="EY289" s="240"/>
      <c r="EZ289" s="240"/>
      <c r="FA289" s="240"/>
      <c r="FB289" s="240"/>
      <c r="FC289" s="240"/>
      <c r="FD289" s="240"/>
      <c r="FE289" s="240"/>
      <c r="FF289" s="240"/>
      <c r="FG289" s="240"/>
      <c r="FH289" s="240"/>
      <c r="FI289" s="240"/>
      <c r="FJ289" s="240"/>
      <c r="FK289" s="240"/>
      <c r="FL289" s="240"/>
      <c r="FM289" s="240"/>
      <c r="FN289" s="240"/>
      <c r="FO289" s="240"/>
      <c r="FP289" s="240"/>
      <c r="FQ289" s="240"/>
      <c r="FR289" s="240"/>
      <c r="FS289" s="240"/>
      <c r="FT289" s="240"/>
      <c r="FU289" s="240"/>
      <c r="FV289" s="240"/>
      <c r="FW289" s="240"/>
      <c r="FX289" s="240"/>
      <c r="FY289" s="240"/>
      <c r="FZ289" s="240"/>
      <c r="GA289" s="240"/>
      <c r="GB289" s="240"/>
      <c r="GC289" s="240"/>
      <c r="GD289" s="240"/>
      <c r="GE289" s="240"/>
      <c r="GF289" s="240"/>
      <c r="GG289" s="240"/>
      <c r="GH289" s="240"/>
      <c r="GI289" s="240"/>
      <c r="GJ289" s="240"/>
      <c r="GK289" s="240"/>
      <c r="GL289" s="240"/>
      <c r="GM289" s="240"/>
      <c r="GN289" s="240"/>
      <c r="GO289" s="240"/>
      <c r="GP289" s="240"/>
      <c r="GQ289" s="240"/>
      <c r="GR289" s="240"/>
      <c r="GS289" s="240"/>
      <c r="GT289" s="240"/>
      <c r="GU289" s="240"/>
      <c r="GV289" s="240"/>
      <c r="GW289" s="240"/>
      <c r="GX289" s="240"/>
      <c r="GY289" s="240"/>
      <c r="GZ289" s="240"/>
      <c r="HA289" s="240"/>
      <c r="HB289" s="240"/>
      <c r="HC289" s="240"/>
      <c r="HD289" s="240"/>
      <c r="HE289" s="240"/>
      <c r="HF289" s="240"/>
      <c r="HG289" s="240"/>
      <c r="HH289" s="240"/>
      <c r="HI289" s="240"/>
      <c r="HJ289" s="240"/>
      <c r="HK289" s="240"/>
      <c r="HL289" s="240"/>
      <c r="HM289" s="240"/>
      <c r="HN289" s="240"/>
      <c r="HO289" s="240"/>
      <c r="HP289" s="240"/>
      <c r="HQ289" s="240"/>
      <c r="HR289" s="240"/>
      <c r="HS289" s="240"/>
      <c r="HT289" s="240"/>
      <c r="HU289" s="240"/>
      <c r="HV289" s="240"/>
      <c r="HW289" s="240"/>
      <c r="HX289" s="240"/>
      <c r="HY289" s="240"/>
      <c r="HZ289" s="240"/>
      <c r="IA289" s="240"/>
      <c r="IB289" s="240"/>
      <c r="IC289" s="240"/>
      <c r="ID289" s="240"/>
      <c r="IE289" s="240"/>
      <c r="IF289" s="240"/>
      <c r="IG289" s="240"/>
      <c r="IH289" s="240"/>
      <c r="II289" s="240"/>
      <c r="IJ289" s="240"/>
      <c r="IK289" s="240"/>
      <c r="IL289" s="240"/>
      <c r="IM289" s="240"/>
      <c r="IN289" s="240"/>
      <c r="IO289" s="240"/>
      <c r="IP289" s="240"/>
      <c r="IQ289" s="240"/>
      <c r="IR289" s="240"/>
      <c r="IS289" s="240"/>
    </row>
    <row r="290" spans="1:253" s="190" customFormat="1" x14ac:dyDescent="0.2">
      <c r="A290" s="220" t="s">
        <v>193</v>
      </c>
      <c r="B290" s="668">
        <f>'Saimnieciskas pamatdarbibas NP'!B74+'Saimnieciskas pamatdarbibas NP'!B68</f>
        <v>0</v>
      </c>
      <c r="C290" s="668">
        <f>'Saimnieciskas pamatdarbibas NP'!C74+'Saimnieciskas pamatdarbibas NP'!C68</f>
        <v>0</v>
      </c>
      <c r="D290" s="668">
        <f>'Saimnieciskas pamatdarbibas NP'!D74+'Saimnieciskas pamatdarbibas NP'!D68</f>
        <v>0</v>
      </c>
      <c r="E290" s="668">
        <f>'Saimnieciskas pamatdarbibas NP'!E74+'Saimnieciskas pamatdarbibas NP'!E68</f>
        <v>0</v>
      </c>
      <c r="F290" s="667">
        <f>'Saimnieciskas pamatdarbibas NP'!F74+'Saimnieciskas pamatdarbibas NP'!F68</f>
        <v>0</v>
      </c>
      <c r="G290" s="668">
        <f>'Saimnieciskas pamatdarbibas NP'!G74+'Saimnieciskas pamatdarbibas NP'!G68</f>
        <v>0</v>
      </c>
      <c r="H290" s="668">
        <f>'Saimnieciskas pamatdarbibas NP'!H74+'Saimnieciskas pamatdarbibas NP'!H68</f>
        <v>0</v>
      </c>
      <c r="I290" s="668">
        <f>'Saimnieciskas pamatdarbibas NP'!I74+'Saimnieciskas pamatdarbibas NP'!I68</f>
        <v>0</v>
      </c>
      <c r="J290" s="668">
        <f>'Saimnieciskas pamatdarbibas NP'!J74+'Saimnieciskas pamatdarbibas NP'!J68</f>
        <v>0</v>
      </c>
      <c r="K290" s="668">
        <f>'Saimnieciskas pamatdarbibas NP'!K74+'Saimnieciskas pamatdarbibas NP'!K68</f>
        <v>0</v>
      </c>
      <c r="L290" s="668">
        <f>'Saimnieciskas pamatdarbibas NP'!L74+'Saimnieciskas pamatdarbibas NP'!L68</f>
        <v>0</v>
      </c>
      <c r="M290" s="668">
        <f>'Saimnieciskas pamatdarbibas NP'!M74+'Saimnieciskas pamatdarbibas NP'!M68</f>
        <v>0</v>
      </c>
      <c r="N290" s="668">
        <f>'Saimnieciskas pamatdarbibas NP'!N74+'Saimnieciskas pamatdarbibas NP'!N68</f>
        <v>0</v>
      </c>
      <c r="O290" s="668">
        <f>'Saimnieciskas pamatdarbibas NP'!O74+'Saimnieciskas pamatdarbibas NP'!O68</f>
        <v>0</v>
      </c>
      <c r="P290" s="668">
        <f>'Saimnieciskas pamatdarbibas NP'!P74+'Saimnieciskas pamatdarbibas NP'!P68</f>
        <v>0</v>
      </c>
      <c r="Q290" s="668">
        <f>'Saimnieciskas pamatdarbibas NP'!Q74+'Saimnieciskas pamatdarbibas NP'!Q68</f>
        <v>0</v>
      </c>
      <c r="R290" s="668">
        <f>'Saimnieciskas pamatdarbibas NP'!R74+'Saimnieciskas pamatdarbibas NP'!R68</f>
        <v>0</v>
      </c>
      <c r="S290" s="668">
        <f>'Saimnieciskas pamatdarbibas NP'!S74+'Saimnieciskas pamatdarbibas NP'!S68</f>
        <v>0</v>
      </c>
      <c r="T290" s="668">
        <f>'Saimnieciskas pamatdarbibas NP'!T74+'Saimnieciskas pamatdarbibas NP'!T68</f>
        <v>0</v>
      </c>
      <c r="U290" s="668">
        <f>'Saimnieciskas pamatdarbibas NP'!U74+'Saimnieciskas pamatdarbibas NP'!U68</f>
        <v>0</v>
      </c>
      <c r="V290" s="668">
        <f>'Saimnieciskas pamatdarbibas NP'!V74+'Saimnieciskas pamatdarbibas NP'!V68</f>
        <v>0</v>
      </c>
      <c r="W290" s="668">
        <f>'Saimnieciskas pamatdarbibas NP'!W74+'Saimnieciskas pamatdarbibas NP'!W68</f>
        <v>0</v>
      </c>
      <c r="X290" s="668">
        <f>'Saimnieciskas pamatdarbibas NP'!X74+'Saimnieciskas pamatdarbibas NP'!X68</f>
        <v>0</v>
      </c>
      <c r="Y290" s="668">
        <f>'Saimnieciskas pamatdarbibas NP'!Y74+'Saimnieciskas pamatdarbibas NP'!Y68</f>
        <v>0</v>
      </c>
      <c r="Z290" s="668">
        <f>'Saimnieciskas pamatdarbibas NP'!Z74+'Saimnieciskas pamatdarbibas NP'!Z68</f>
        <v>0</v>
      </c>
      <c r="AA290" s="668">
        <f>'Saimnieciskas pamatdarbibas NP'!AA74+'Saimnieciskas pamatdarbibas NP'!AA68</f>
        <v>0</v>
      </c>
      <c r="AB290" s="668">
        <f>'Saimnieciskas pamatdarbibas NP'!AB74+'Saimnieciskas pamatdarbibas NP'!AB68</f>
        <v>0</v>
      </c>
      <c r="AC290" s="668">
        <f>'Saimnieciskas pamatdarbibas NP'!AC74+'Saimnieciskas pamatdarbibas NP'!AC68</f>
        <v>0</v>
      </c>
      <c r="AD290" s="668">
        <f>'Saimnieciskas pamatdarbibas NP'!AD74+'Saimnieciskas pamatdarbibas NP'!AD68</f>
        <v>0</v>
      </c>
      <c r="AE290" s="668">
        <f>'Saimnieciskas pamatdarbibas NP'!AE74+'Saimnieciskas pamatdarbibas NP'!AE68</f>
        <v>0</v>
      </c>
      <c r="AF290" s="668">
        <f>'Saimnieciskas pamatdarbibas NP'!AF74+'Saimnieciskas pamatdarbibas NP'!AF68</f>
        <v>0</v>
      </c>
      <c r="AG290" s="668">
        <f>'Saimnieciskas pamatdarbibas NP'!AG74+'Saimnieciskas pamatdarbibas NP'!AG68</f>
        <v>0</v>
      </c>
      <c r="AH290" s="668">
        <f>'Saimnieciskas pamatdarbibas NP'!AH74+'Saimnieciskas pamatdarbibas NP'!AH68</f>
        <v>0</v>
      </c>
      <c r="AI290" s="668">
        <f>'Saimnieciskas pamatdarbibas NP'!AI74+'Saimnieciskas pamatdarbibas NP'!AI68</f>
        <v>0</v>
      </c>
      <c r="AJ290" s="668">
        <f>'Saimnieciskas pamatdarbibas NP'!AJ74+'Saimnieciskas pamatdarbibas NP'!AJ68</f>
        <v>0</v>
      </c>
      <c r="AK290" s="240"/>
      <c r="AL290" s="240"/>
      <c r="AM290" s="119"/>
      <c r="AN290" s="240"/>
      <c r="AO290" s="139"/>
      <c r="AP290" s="118"/>
      <c r="AQ290" s="139"/>
      <c r="AR290" s="118"/>
      <c r="AS290" s="139"/>
      <c r="AT290" s="240"/>
      <c r="AU290" s="240"/>
      <c r="AV290" s="240"/>
      <c r="AW290" s="240"/>
      <c r="AX290" s="240"/>
      <c r="AY290" s="240"/>
      <c r="AZ290" s="240"/>
      <c r="BA290" s="240"/>
      <c r="BB290" s="240"/>
      <c r="BC290" s="240"/>
      <c r="BD290" s="240"/>
      <c r="BE290" s="240"/>
      <c r="BF290" s="240"/>
      <c r="BG290" s="240"/>
      <c r="BH290" s="240"/>
      <c r="BI290" s="240"/>
      <c r="BJ290" s="240"/>
      <c r="BK290" s="240"/>
      <c r="BL290" s="240"/>
      <c r="BM290" s="240"/>
      <c r="BN290" s="240"/>
      <c r="BO290" s="240"/>
      <c r="BP290" s="240"/>
      <c r="BQ290" s="240"/>
      <c r="BR290" s="240"/>
      <c r="BS290" s="240"/>
      <c r="BT290" s="240"/>
      <c r="BU290" s="240"/>
      <c r="BV290" s="240"/>
      <c r="BW290" s="240"/>
      <c r="BX290" s="240"/>
      <c r="BY290" s="240"/>
      <c r="BZ290" s="240"/>
      <c r="CA290" s="240"/>
      <c r="CB290" s="240"/>
      <c r="CC290" s="240"/>
      <c r="CD290" s="240"/>
      <c r="CE290" s="240"/>
      <c r="CF290" s="240"/>
      <c r="CG290" s="240"/>
      <c r="CH290" s="240"/>
      <c r="CI290" s="240"/>
      <c r="CJ290" s="240"/>
      <c r="CK290" s="240"/>
      <c r="CL290" s="240"/>
      <c r="CM290" s="240"/>
      <c r="CN290" s="240"/>
      <c r="CO290" s="240"/>
      <c r="CP290" s="240"/>
      <c r="CQ290" s="240"/>
      <c r="CR290" s="240"/>
      <c r="CS290" s="240"/>
      <c r="CT290" s="240"/>
      <c r="CU290" s="240"/>
      <c r="CV290" s="240"/>
      <c r="CW290" s="240"/>
      <c r="CX290" s="240"/>
      <c r="CY290" s="240"/>
      <c r="CZ290" s="240"/>
      <c r="DA290" s="240"/>
      <c r="DB290" s="240"/>
      <c r="DC290" s="240"/>
      <c r="DD290" s="240"/>
      <c r="DE290" s="240"/>
      <c r="DF290" s="240"/>
      <c r="DG290" s="240"/>
      <c r="DH290" s="240"/>
      <c r="DI290" s="240"/>
      <c r="DJ290" s="240"/>
      <c r="DK290" s="240"/>
      <c r="DL290" s="240"/>
      <c r="DM290" s="240"/>
      <c r="DN290" s="240"/>
      <c r="DO290" s="240"/>
      <c r="DP290" s="240"/>
      <c r="DQ290" s="240"/>
      <c r="DR290" s="240"/>
      <c r="DS290" s="240"/>
      <c r="DT290" s="240"/>
      <c r="DU290" s="240"/>
      <c r="DV290" s="240"/>
      <c r="DW290" s="240"/>
      <c r="DX290" s="240"/>
      <c r="DY290" s="240"/>
      <c r="DZ290" s="240"/>
      <c r="EA290" s="240"/>
      <c r="EB290" s="240"/>
      <c r="EC290" s="240"/>
      <c r="ED290" s="240"/>
      <c r="EE290" s="240"/>
      <c r="EF290" s="240"/>
      <c r="EG290" s="240"/>
      <c r="EH290" s="240"/>
      <c r="EI290" s="240"/>
      <c r="EJ290" s="240"/>
      <c r="EK290" s="240"/>
      <c r="EL290" s="240"/>
      <c r="EM290" s="240"/>
      <c r="EN290" s="240"/>
      <c r="EO290" s="240"/>
      <c r="EP290" s="240"/>
      <c r="EQ290" s="240"/>
      <c r="ER290" s="240"/>
      <c r="ES290" s="240"/>
      <c r="ET290" s="240"/>
      <c r="EU290" s="240"/>
      <c r="EV290" s="240"/>
      <c r="EW290" s="240"/>
      <c r="EX290" s="240"/>
      <c r="EY290" s="240"/>
      <c r="EZ290" s="240"/>
      <c r="FA290" s="240"/>
      <c r="FB290" s="240"/>
      <c r="FC290" s="240"/>
      <c r="FD290" s="240"/>
      <c r="FE290" s="240"/>
      <c r="FF290" s="240"/>
      <c r="FG290" s="240"/>
      <c r="FH290" s="240"/>
      <c r="FI290" s="240"/>
      <c r="FJ290" s="240"/>
      <c r="FK290" s="240"/>
      <c r="FL290" s="240"/>
      <c r="FM290" s="240"/>
      <c r="FN290" s="240"/>
      <c r="FO290" s="240"/>
      <c r="FP290" s="240"/>
      <c r="FQ290" s="240"/>
      <c r="FR290" s="240"/>
      <c r="FS290" s="240"/>
      <c r="FT290" s="240"/>
      <c r="FU290" s="240"/>
      <c r="FV290" s="240"/>
      <c r="FW290" s="240"/>
      <c r="FX290" s="240"/>
      <c r="FY290" s="240"/>
      <c r="FZ290" s="240"/>
      <c r="GA290" s="240"/>
      <c r="GB290" s="240"/>
      <c r="GC290" s="240"/>
      <c r="GD290" s="240"/>
      <c r="GE290" s="240"/>
      <c r="GF290" s="240"/>
      <c r="GG290" s="240"/>
      <c r="GH290" s="240"/>
      <c r="GI290" s="240"/>
      <c r="GJ290" s="240"/>
      <c r="GK290" s="240"/>
      <c r="GL290" s="240"/>
      <c r="GM290" s="240"/>
      <c r="GN290" s="240"/>
      <c r="GO290" s="240"/>
      <c r="GP290" s="240"/>
      <c r="GQ290" s="240"/>
      <c r="GR290" s="240"/>
      <c r="GS290" s="240"/>
      <c r="GT290" s="240"/>
      <c r="GU290" s="240"/>
      <c r="GV290" s="240"/>
      <c r="GW290" s="240"/>
      <c r="GX290" s="240"/>
      <c r="GY290" s="240"/>
      <c r="GZ290" s="240"/>
      <c r="HA290" s="240"/>
      <c r="HB290" s="240"/>
      <c r="HC290" s="240"/>
      <c r="HD290" s="240"/>
      <c r="HE290" s="240"/>
      <c r="HF290" s="240"/>
      <c r="HG290" s="240"/>
      <c r="HH290" s="240"/>
      <c r="HI290" s="240"/>
      <c r="HJ290" s="240"/>
      <c r="HK290" s="240"/>
      <c r="HL290" s="240"/>
      <c r="HM290" s="240"/>
      <c r="HN290" s="240"/>
      <c r="HO290" s="240"/>
      <c r="HP290" s="240"/>
      <c r="HQ290" s="240"/>
      <c r="HR290" s="240"/>
      <c r="HS290" s="240"/>
      <c r="HT290" s="240"/>
      <c r="HU290" s="240"/>
      <c r="HV290" s="240"/>
      <c r="HW290" s="240"/>
      <c r="HX290" s="240"/>
      <c r="HY290" s="240"/>
      <c r="HZ290" s="240"/>
      <c r="IA290" s="240"/>
      <c r="IB290" s="240"/>
      <c r="IC290" s="240"/>
      <c r="ID290" s="240"/>
      <c r="IE290" s="240"/>
      <c r="IF290" s="240"/>
      <c r="IG290" s="240"/>
      <c r="IH290" s="240"/>
      <c r="II290" s="240"/>
      <c r="IJ290" s="240"/>
      <c r="IK290" s="240"/>
      <c r="IL290" s="240"/>
      <c r="IM290" s="240"/>
      <c r="IN290" s="240"/>
      <c r="IO290" s="240"/>
      <c r="IP290" s="240"/>
      <c r="IQ290" s="240"/>
      <c r="IR290" s="240"/>
      <c r="IS290" s="240"/>
    </row>
    <row r="291" spans="1:253" s="190" customFormat="1" ht="25.5" x14ac:dyDescent="0.2">
      <c r="A291" s="220" t="s">
        <v>319</v>
      </c>
      <c r="B291" s="668">
        <f>'Saimnieciskas pamatdarbibas NP'!B69+'Saimnieciskas pamatdarbibas NP'!B75</f>
        <v>0</v>
      </c>
      <c r="C291" s="668">
        <f>'Saimnieciskas pamatdarbibas NP'!C69+'Saimnieciskas pamatdarbibas NP'!C75</f>
        <v>0</v>
      </c>
      <c r="D291" s="668">
        <f>'Saimnieciskas pamatdarbibas NP'!D69+'Saimnieciskas pamatdarbibas NP'!D75</f>
        <v>0</v>
      </c>
      <c r="E291" s="668">
        <f>'Saimnieciskas pamatdarbibas NP'!E69+'Saimnieciskas pamatdarbibas NP'!E75</f>
        <v>0</v>
      </c>
      <c r="F291" s="667">
        <f>'Saimnieciskas pamatdarbibas NP'!F69+'Saimnieciskas pamatdarbibas NP'!F75</f>
        <v>0</v>
      </c>
      <c r="G291" s="668">
        <f>'Saimnieciskas pamatdarbibas NP'!G69+'Saimnieciskas pamatdarbibas NP'!G75</f>
        <v>0</v>
      </c>
      <c r="H291" s="668">
        <f>'Saimnieciskas pamatdarbibas NP'!H69+'Saimnieciskas pamatdarbibas NP'!H75</f>
        <v>0</v>
      </c>
      <c r="I291" s="668">
        <f>'Saimnieciskas pamatdarbibas NP'!I69+'Saimnieciskas pamatdarbibas NP'!I75</f>
        <v>0</v>
      </c>
      <c r="J291" s="668">
        <f>'Saimnieciskas pamatdarbibas NP'!J69+'Saimnieciskas pamatdarbibas NP'!J75</f>
        <v>0</v>
      </c>
      <c r="K291" s="668">
        <f>'Saimnieciskas pamatdarbibas NP'!K69+'Saimnieciskas pamatdarbibas NP'!K75</f>
        <v>0</v>
      </c>
      <c r="L291" s="668">
        <f>'Saimnieciskas pamatdarbibas NP'!L69+'Saimnieciskas pamatdarbibas NP'!L75</f>
        <v>0</v>
      </c>
      <c r="M291" s="668">
        <f>'Saimnieciskas pamatdarbibas NP'!M69+'Saimnieciskas pamatdarbibas NP'!M75</f>
        <v>0</v>
      </c>
      <c r="N291" s="668">
        <f>'Saimnieciskas pamatdarbibas NP'!N69+'Saimnieciskas pamatdarbibas NP'!N75</f>
        <v>0</v>
      </c>
      <c r="O291" s="668">
        <f>'Saimnieciskas pamatdarbibas NP'!O69+'Saimnieciskas pamatdarbibas NP'!O75</f>
        <v>0</v>
      </c>
      <c r="P291" s="668">
        <f>'Saimnieciskas pamatdarbibas NP'!P69+'Saimnieciskas pamatdarbibas NP'!P75</f>
        <v>0</v>
      </c>
      <c r="Q291" s="668">
        <f>'Saimnieciskas pamatdarbibas NP'!Q69+'Saimnieciskas pamatdarbibas NP'!Q75</f>
        <v>0</v>
      </c>
      <c r="R291" s="668">
        <f>'Saimnieciskas pamatdarbibas NP'!R69+'Saimnieciskas pamatdarbibas NP'!R75</f>
        <v>0</v>
      </c>
      <c r="S291" s="668">
        <f>'Saimnieciskas pamatdarbibas NP'!S69+'Saimnieciskas pamatdarbibas NP'!S75</f>
        <v>0</v>
      </c>
      <c r="T291" s="668">
        <f>'Saimnieciskas pamatdarbibas NP'!T69+'Saimnieciskas pamatdarbibas NP'!T75</f>
        <v>0</v>
      </c>
      <c r="U291" s="668">
        <f>'Saimnieciskas pamatdarbibas NP'!U69+'Saimnieciskas pamatdarbibas NP'!U75</f>
        <v>0</v>
      </c>
      <c r="V291" s="668">
        <f>'Saimnieciskas pamatdarbibas NP'!V69+'Saimnieciskas pamatdarbibas NP'!V75</f>
        <v>0</v>
      </c>
      <c r="W291" s="668">
        <f>'Saimnieciskas pamatdarbibas NP'!W69+'Saimnieciskas pamatdarbibas NP'!W75</f>
        <v>0</v>
      </c>
      <c r="X291" s="668">
        <f>'Saimnieciskas pamatdarbibas NP'!X69+'Saimnieciskas pamatdarbibas NP'!X75</f>
        <v>0</v>
      </c>
      <c r="Y291" s="668">
        <f>'Saimnieciskas pamatdarbibas NP'!Y69+'Saimnieciskas pamatdarbibas NP'!Y75</f>
        <v>0</v>
      </c>
      <c r="Z291" s="668">
        <f>'Saimnieciskas pamatdarbibas NP'!Z69+'Saimnieciskas pamatdarbibas NP'!Z75</f>
        <v>0</v>
      </c>
      <c r="AA291" s="668">
        <f>'Saimnieciskas pamatdarbibas NP'!AA69+'Saimnieciskas pamatdarbibas NP'!AA75</f>
        <v>0</v>
      </c>
      <c r="AB291" s="668">
        <f>'Saimnieciskas pamatdarbibas NP'!AB69+'Saimnieciskas pamatdarbibas NP'!AB75</f>
        <v>0</v>
      </c>
      <c r="AC291" s="668">
        <f>'Saimnieciskas pamatdarbibas NP'!AC69+'Saimnieciskas pamatdarbibas NP'!AC75</f>
        <v>0</v>
      </c>
      <c r="AD291" s="668">
        <f>'Saimnieciskas pamatdarbibas NP'!AD69+'Saimnieciskas pamatdarbibas NP'!AD75</f>
        <v>0</v>
      </c>
      <c r="AE291" s="668">
        <f>'Saimnieciskas pamatdarbibas NP'!AE69+'Saimnieciskas pamatdarbibas NP'!AE75</f>
        <v>0</v>
      </c>
      <c r="AF291" s="668">
        <f>'Saimnieciskas pamatdarbibas NP'!AF69+'Saimnieciskas pamatdarbibas NP'!AF75</f>
        <v>0</v>
      </c>
      <c r="AG291" s="668">
        <f>'Saimnieciskas pamatdarbibas NP'!AG69+'Saimnieciskas pamatdarbibas NP'!AG75</f>
        <v>0</v>
      </c>
      <c r="AH291" s="668">
        <f>'Saimnieciskas pamatdarbibas NP'!AH69+'Saimnieciskas pamatdarbibas NP'!AH75</f>
        <v>0</v>
      </c>
      <c r="AI291" s="668">
        <f>'Saimnieciskas pamatdarbibas NP'!AI69+'Saimnieciskas pamatdarbibas NP'!AI75</f>
        <v>0</v>
      </c>
      <c r="AJ291" s="668">
        <f>'Saimnieciskas pamatdarbibas NP'!AJ69+'Saimnieciskas pamatdarbibas NP'!AJ75</f>
        <v>0</v>
      </c>
      <c r="AK291" s="144"/>
      <c r="AL291" s="144"/>
      <c r="AM291" s="144"/>
      <c r="AN291" s="240"/>
      <c r="AO291" s="139"/>
      <c r="AP291" s="118"/>
      <c r="AQ291" s="139"/>
      <c r="AR291" s="118"/>
      <c r="AS291" s="139"/>
      <c r="AT291" s="240"/>
      <c r="AU291" s="240"/>
      <c r="AV291" s="240"/>
      <c r="AW291" s="240"/>
      <c r="AX291" s="240"/>
      <c r="AY291" s="240"/>
      <c r="AZ291" s="240"/>
      <c r="BA291" s="240"/>
      <c r="BB291" s="240"/>
      <c r="BC291" s="240"/>
      <c r="BD291" s="240"/>
      <c r="BE291" s="240"/>
      <c r="BF291" s="240"/>
      <c r="BG291" s="240"/>
      <c r="BH291" s="240"/>
      <c r="BI291" s="240"/>
      <c r="BJ291" s="240"/>
      <c r="BK291" s="240"/>
      <c r="BL291" s="240"/>
      <c r="BM291" s="240"/>
      <c r="BN291" s="240"/>
      <c r="BO291" s="240"/>
      <c r="BP291" s="240"/>
      <c r="BQ291" s="240"/>
      <c r="BR291" s="240"/>
      <c r="BS291" s="240"/>
      <c r="BT291" s="240"/>
      <c r="BU291" s="240"/>
      <c r="BV291" s="240"/>
      <c r="BW291" s="240"/>
      <c r="BX291" s="240"/>
      <c r="BY291" s="240"/>
      <c r="BZ291" s="240"/>
      <c r="CA291" s="240"/>
      <c r="CB291" s="240"/>
      <c r="CC291" s="240"/>
      <c r="CD291" s="240"/>
      <c r="CE291" s="240"/>
      <c r="CF291" s="240"/>
      <c r="CG291" s="240"/>
      <c r="CH291" s="240"/>
      <c r="CI291" s="240"/>
      <c r="CJ291" s="240"/>
      <c r="CK291" s="240"/>
      <c r="CL291" s="240"/>
      <c r="CM291" s="240"/>
      <c r="CN291" s="240"/>
      <c r="CO291" s="240"/>
      <c r="CP291" s="240"/>
      <c r="CQ291" s="240"/>
      <c r="CR291" s="240"/>
      <c r="CS291" s="240"/>
      <c r="CT291" s="240"/>
      <c r="CU291" s="240"/>
      <c r="CV291" s="240"/>
      <c r="CW291" s="240"/>
      <c r="CX291" s="240"/>
      <c r="CY291" s="240"/>
      <c r="CZ291" s="240"/>
      <c r="DA291" s="240"/>
      <c r="DB291" s="240"/>
      <c r="DC291" s="240"/>
      <c r="DD291" s="240"/>
      <c r="DE291" s="240"/>
      <c r="DF291" s="240"/>
      <c r="DG291" s="240"/>
      <c r="DH291" s="240"/>
      <c r="DI291" s="240"/>
      <c r="DJ291" s="240"/>
      <c r="DK291" s="240"/>
      <c r="DL291" s="240"/>
      <c r="DM291" s="240"/>
      <c r="DN291" s="240"/>
      <c r="DO291" s="240"/>
      <c r="DP291" s="240"/>
      <c r="DQ291" s="240"/>
      <c r="DR291" s="240"/>
      <c r="DS291" s="240"/>
      <c r="DT291" s="240"/>
      <c r="DU291" s="240"/>
      <c r="DV291" s="240"/>
      <c r="DW291" s="240"/>
      <c r="DX291" s="240"/>
      <c r="DY291" s="240"/>
      <c r="DZ291" s="240"/>
      <c r="EA291" s="240"/>
      <c r="EB291" s="240"/>
      <c r="EC291" s="240"/>
      <c r="ED291" s="240"/>
      <c r="EE291" s="240"/>
      <c r="EF291" s="240"/>
      <c r="EG291" s="240"/>
      <c r="EH291" s="240"/>
      <c r="EI291" s="240"/>
      <c r="EJ291" s="240"/>
      <c r="EK291" s="240"/>
      <c r="EL291" s="240"/>
      <c r="EM291" s="240"/>
      <c r="EN291" s="240"/>
      <c r="EO291" s="240"/>
      <c r="EP291" s="240"/>
      <c r="EQ291" s="240"/>
      <c r="ER291" s="240"/>
      <c r="ES291" s="240"/>
      <c r="ET291" s="240"/>
      <c r="EU291" s="240"/>
      <c r="EV291" s="240"/>
      <c r="EW291" s="240"/>
      <c r="EX291" s="240"/>
      <c r="EY291" s="240"/>
      <c r="EZ291" s="240"/>
      <c r="FA291" s="240"/>
      <c r="FB291" s="240"/>
      <c r="FC291" s="240"/>
      <c r="FD291" s="240"/>
      <c r="FE291" s="240"/>
      <c r="FF291" s="240"/>
      <c r="FG291" s="240"/>
      <c r="FH291" s="240"/>
      <c r="FI291" s="240"/>
      <c r="FJ291" s="240"/>
      <c r="FK291" s="240"/>
      <c r="FL291" s="240"/>
      <c r="FM291" s="240"/>
      <c r="FN291" s="240"/>
      <c r="FO291" s="240"/>
      <c r="FP291" s="240"/>
      <c r="FQ291" s="240"/>
      <c r="FR291" s="240"/>
      <c r="FS291" s="240"/>
      <c r="FT291" s="240"/>
      <c r="FU291" s="240"/>
      <c r="FV291" s="240"/>
      <c r="FW291" s="240"/>
      <c r="FX291" s="240"/>
      <c r="FY291" s="240"/>
      <c r="FZ291" s="240"/>
      <c r="GA291" s="240"/>
      <c r="GB291" s="240"/>
      <c r="GC291" s="240"/>
      <c r="GD291" s="240"/>
      <c r="GE291" s="240"/>
      <c r="GF291" s="240"/>
      <c r="GG291" s="240"/>
      <c r="GH291" s="240"/>
      <c r="GI291" s="240"/>
      <c r="GJ291" s="240"/>
      <c r="GK291" s="240"/>
      <c r="GL291" s="240"/>
      <c r="GM291" s="240"/>
      <c r="GN291" s="240"/>
      <c r="GO291" s="240"/>
      <c r="GP291" s="240"/>
      <c r="GQ291" s="240"/>
      <c r="GR291" s="240"/>
      <c r="GS291" s="240"/>
      <c r="GT291" s="240"/>
      <c r="GU291" s="240"/>
      <c r="GV291" s="240"/>
      <c r="GW291" s="240"/>
      <c r="GX291" s="240"/>
      <c r="GY291" s="240"/>
      <c r="GZ291" s="240"/>
      <c r="HA291" s="240"/>
      <c r="HB291" s="240"/>
      <c r="HC291" s="240"/>
      <c r="HD291" s="240"/>
      <c r="HE291" s="240"/>
      <c r="HF291" s="240"/>
      <c r="HG291" s="240"/>
      <c r="HH291" s="240"/>
      <c r="HI291" s="240"/>
      <c r="HJ291" s="240"/>
      <c r="HK291" s="240"/>
      <c r="HL291" s="240"/>
      <c r="HM291" s="240"/>
      <c r="HN291" s="240"/>
      <c r="HO291" s="240"/>
      <c r="HP291" s="240"/>
      <c r="HQ291" s="240"/>
      <c r="HR291" s="240"/>
      <c r="HS291" s="240"/>
      <c r="HT291" s="240"/>
      <c r="HU291" s="240"/>
      <c r="HV291" s="240"/>
      <c r="HW291" s="240"/>
      <c r="HX291" s="240"/>
      <c r="HY291" s="240"/>
      <c r="HZ291" s="240"/>
      <c r="IA291" s="240"/>
      <c r="IB291" s="240"/>
      <c r="IC291" s="240"/>
      <c r="ID291" s="240"/>
      <c r="IE291" s="240"/>
      <c r="IF291" s="240"/>
      <c r="IG291" s="240"/>
      <c r="IH291" s="240"/>
      <c r="II291" s="240"/>
      <c r="IJ291" s="240"/>
      <c r="IK291" s="240"/>
      <c r="IL291" s="240"/>
      <c r="IM291" s="240"/>
      <c r="IN291" s="240"/>
      <c r="IO291" s="240"/>
      <c r="IP291" s="240"/>
      <c r="IQ291" s="240"/>
      <c r="IR291" s="240"/>
      <c r="IS291" s="240"/>
    </row>
    <row r="292" spans="1:253" s="190" customFormat="1" ht="12.75" customHeight="1" x14ac:dyDescent="0.2">
      <c r="A292" s="241" t="s">
        <v>194</v>
      </c>
      <c r="B292" s="676">
        <f t="shared" ref="B292:AG292" si="421">SUM(B293:B295)</f>
        <v>0</v>
      </c>
      <c r="C292" s="676">
        <f t="shared" si="421"/>
        <v>0</v>
      </c>
      <c r="D292" s="676">
        <f t="shared" si="421"/>
        <v>0</v>
      </c>
      <c r="E292" s="676">
        <f t="shared" si="421"/>
        <v>0</v>
      </c>
      <c r="F292" s="674">
        <f t="shared" si="421"/>
        <v>0</v>
      </c>
      <c r="G292" s="676">
        <f t="shared" si="421"/>
        <v>0</v>
      </c>
      <c r="H292" s="676">
        <f t="shared" si="421"/>
        <v>0</v>
      </c>
      <c r="I292" s="676">
        <f t="shared" si="421"/>
        <v>0</v>
      </c>
      <c r="J292" s="676">
        <f t="shared" si="421"/>
        <v>0</v>
      </c>
      <c r="K292" s="676">
        <f t="shared" si="421"/>
        <v>0</v>
      </c>
      <c r="L292" s="676">
        <f t="shared" si="421"/>
        <v>0</v>
      </c>
      <c r="M292" s="676">
        <f t="shared" si="421"/>
        <v>0</v>
      </c>
      <c r="N292" s="676">
        <f t="shared" si="421"/>
        <v>0</v>
      </c>
      <c r="O292" s="676">
        <f t="shared" si="421"/>
        <v>0</v>
      </c>
      <c r="P292" s="676">
        <f t="shared" si="421"/>
        <v>0</v>
      </c>
      <c r="Q292" s="676">
        <f t="shared" si="421"/>
        <v>0</v>
      </c>
      <c r="R292" s="676">
        <f t="shared" si="421"/>
        <v>0</v>
      </c>
      <c r="S292" s="676">
        <f t="shared" si="421"/>
        <v>0</v>
      </c>
      <c r="T292" s="676">
        <f t="shared" si="421"/>
        <v>0</v>
      </c>
      <c r="U292" s="676">
        <f t="shared" si="421"/>
        <v>0</v>
      </c>
      <c r="V292" s="676">
        <f t="shared" si="421"/>
        <v>0</v>
      </c>
      <c r="W292" s="676">
        <f t="shared" si="421"/>
        <v>0</v>
      </c>
      <c r="X292" s="676">
        <f t="shared" si="421"/>
        <v>0</v>
      </c>
      <c r="Y292" s="676">
        <f t="shared" si="421"/>
        <v>0</v>
      </c>
      <c r="Z292" s="676">
        <f t="shared" si="421"/>
        <v>0</v>
      </c>
      <c r="AA292" s="676">
        <f t="shared" si="421"/>
        <v>0</v>
      </c>
      <c r="AB292" s="676">
        <f t="shared" si="421"/>
        <v>0</v>
      </c>
      <c r="AC292" s="676">
        <f t="shared" si="421"/>
        <v>0</v>
      </c>
      <c r="AD292" s="676">
        <f t="shared" si="421"/>
        <v>0</v>
      </c>
      <c r="AE292" s="676">
        <f t="shared" si="421"/>
        <v>0</v>
      </c>
      <c r="AF292" s="676">
        <f t="shared" si="421"/>
        <v>0</v>
      </c>
      <c r="AG292" s="676">
        <f t="shared" si="421"/>
        <v>0</v>
      </c>
      <c r="AH292" s="676">
        <f>SUM(AH293:AH295)</f>
        <v>0</v>
      </c>
      <c r="AI292" s="676">
        <f>SUM(AI293:AI295)</f>
        <v>0</v>
      </c>
      <c r="AJ292" s="676">
        <f>SUM(AJ293:AJ295)</f>
        <v>0</v>
      </c>
      <c r="AK292" s="240"/>
      <c r="AL292" s="240"/>
      <c r="AM292" s="119"/>
      <c r="AN292" s="240"/>
      <c r="AO292" s="139"/>
      <c r="AP292" s="118"/>
      <c r="AQ292" s="139"/>
      <c r="AR292" s="118"/>
      <c r="AS292" s="139"/>
      <c r="AT292" s="240"/>
      <c r="AU292" s="240"/>
      <c r="AV292" s="240"/>
      <c r="AW292" s="240"/>
      <c r="AX292" s="240"/>
      <c r="AY292" s="240"/>
      <c r="AZ292" s="240"/>
      <c r="BA292" s="240"/>
      <c r="BB292" s="240"/>
      <c r="BC292" s="240"/>
      <c r="BD292" s="240"/>
      <c r="BE292" s="240"/>
      <c r="BF292" s="240"/>
      <c r="BG292" s="240"/>
      <c r="BH292" s="240"/>
      <c r="BI292" s="240"/>
      <c r="BJ292" s="240"/>
      <c r="BK292" s="240"/>
      <c r="BL292" s="240"/>
      <c r="BM292" s="240"/>
      <c r="BN292" s="240"/>
      <c r="BO292" s="240"/>
      <c r="BP292" s="240"/>
      <c r="BQ292" s="240"/>
      <c r="BR292" s="240"/>
      <c r="BS292" s="240"/>
      <c r="BT292" s="240"/>
      <c r="BU292" s="240"/>
      <c r="BV292" s="240"/>
      <c r="BW292" s="240"/>
      <c r="BX292" s="240"/>
      <c r="BY292" s="240"/>
      <c r="BZ292" s="240"/>
      <c r="CA292" s="240"/>
      <c r="CB292" s="240"/>
      <c r="CC292" s="240"/>
      <c r="CD292" s="240"/>
      <c r="CE292" s="240"/>
      <c r="CF292" s="240"/>
      <c r="CG292" s="240"/>
      <c r="CH292" s="240"/>
      <c r="CI292" s="240"/>
      <c r="CJ292" s="240"/>
      <c r="CK292" s="240"/>
      <c r="CL292" s="240"/>
      <c r="CM292" s="240"/>
      <c r="CN292" s="240"/>
      <c r="CO292" s="240"/>
      <c r="CP292" s="240"/>
      <c r="CQ292" s="240"/>
      <c r="CR292" s="240"/>
      <c r="CS292" s="240"/>
      <c r="CT292" s="240"/>
      <c r="CU292" s="240"/>
      <c r="CV292" s="240"/>
      <c r="CW292" s="240"/>
      <c r="CX292" s="240"/>
      <c r="CY292" s="240"/>
      <c r="CZ292" s="240"/>
      <c r="DA292" s="240"/>
      <c r="DB292" s="240"/>
      <c r="DC292" s="240"/>
      <c r="DD292" s="240"/>
      <c r="DE292" s="240"/>
      <c r="DF292" s="240"/>
      <c r="DG292" s="240"/>
      <c r="DH292" s="240"/>
      <c r="DI292" s="240"/>
      <c r="DJ292" s="240"/>
      <c r="DK292" s="240"/>
      <c r="DL292" s="240"/>
      <c r="DM292" s="240"/>
      <c r="DN292" s="240"/>
      <c r="DO292" s="240"/>
      <c r="DP292" s="240"/>
      <c r="DQ292" s="240"/>
      <c r="DR292" s="240"/>
      <c r="DS292" s="240"/>
      <c r="DT292" s="240"/>
      <c r="DU292" s="240"/>
      <c r="DV292" s="240"/>
      <c r="DW292" s="240"/>
      <c r="DX292" s="240"/>
      <c r="DY292" s="240"/>
      <c r="DZ292" s="240"/>
      <c r="EA292" s="240"/>
      <c r="EB292" s="240"/>
      <c r="EC292" s="240"/>
      <c r="ED292" s="240"/>
      <c r="EE292" s="240"/>
      <c r="EF292" s="240"/>
      <c r="EG292" s="240"/>
      <c r="EH292" s="240"/>
      <c r="EI292" s="240"/>
      <c r="EJ292" s="240"/>
      <c r="EK292" s="240"/>
      <c r="EL292" s="240"/>
      <c r="EM292" s="240"/>
      <c r="EN292" s="240"/>
      <c r="EO292" s="240"/>
      <c r="EP292" s="240"/>
      <c r="EQ292" s="240"/>
      <c r="ER292" s="240"/>
      <c r="ES292" s="240"/>
      <c r="ET292" s="240"/>
      <c r="EU292" s="240"/>
      <c r="EV292" s="240"/>
      <c r="EW292" s="240"/>
      <c r="EX292" s="240"/>
      <c r="EY292" s="240"/>
      <c r="EZ292" s="240"/>
      <c r="FA292" s="240"/>
      <c r="FB292" s="240"/>
      <c r="FC292" s="240"/>
      <c r="FD292" s="240"/>
      <c r="FE292" s="240"/>
      <c r="FF292" s="240"/>
      <c r="FG292" s="240"/>
      <c r="FH292" s="240"/>
      <c r="FI292" s="240"/>
      <c r="FJ292" s="240"/>
      <c r="FK292" s="240"/>
      <c r="FL292" s="240"/>
      <c r="FM292" s="240"/>
      <c r="FN292" s="240"/>
      <c r="FO292" s="240"/>
      <c r="FP292" s="240"/>
      <c r="FQ292" s="240"/>
      <c r="FR292" s="240"/>
      <c r="FS292" s="240"/>
      <c r="FT292" s="240"/>
      <c r="FU292" s="240"/>
      <c r="FV292" s="240"/>
      <c r="FW292" s="240"/>
      <c r="FX292" s="240"/>
      <c r="FY292" s="240"/>
      <c r="FZ292" s="240"/>
      <c r="GA292" s="240"/>
      <c r="GB292" s="240"/>
      <c r="GC292" s="240"/>
      <c r="GD292" s="240"/>
      <c r="GE292" s="240"/>
      <c r="GF292" s="240"/>
      <c r="GG292" s="240"/>
      <c r="GH292" s="240"/>
      <c r="GI292" s="240"/>
      <c r="GJ292" s="240"/>
      <c r="GK292" s="240"/>
      <c r="GL292" s="240"/>
      <c r="GM292" s="240"/>
      <c r="GN292" s="240"/>
      <c r="GO292" s="240"/>
      <c r="GP292" s="240"/>
      <c r="GQ292" s="240"/>
      <c r="GR292" s="240"/>
      <c r="GS292" s="240"/>
      <c r="GT292" s="240"/>
      <c r="GU292" s="240"/>
      <c r="GV292" s="240"/>
      <c r="GW292" s="240"/>
      <c r="GX292" s="240"/>
      <c r="GY292" s="240"/>
      <c r="GZ292" s="240"/>
      <c r="HA292" s="240"/>
      <c r="HB292" s="240"/>
      <c r="HC292" s="240"/>
      <c r="HD292" s="240"/>
      <c r="HE292" s="240"/>
      <c r="HF292" s="240"/>
      <c r="HG292" s="240"/>
      <c r="HH292" s="240"/>
      <c r="HI292" s="240"/>
      <c r="HJ292" s="240"/>
      <c r="HK292" s="240"/>
      <c r="HL292" s="240"/>
      <c r="HM292" s="240"/>
      <c r="HN292" s="240"/>
      <c r="HO292" s="240"/>
      <c r="HP292" s="240"/>
      <c r="HQ292" s="240"/>
      <c r="HR292" s="240"/>
      <c r="HS292" s="240"/>
      <c r="HT292" s="240"/>
      <c r="HU292" s="240"/>
      <c r="HV292" s="240"/>
      <c r="HW292" s="240"/>
      <c r="HX292" s="240"/>
      <c r="HY292" s="240"/>
      <c r="HZ292" s="240"/>
      <c r="IA292" s="240"/>
      <c r="IB292" s="240"/>
      <c r="IC292" s="240"/>
      <c r="ID292" s="240"/>
      <c r="IE292" s="240"/>
      <c r="IF292" s="240"/>
      <c r="IG292" s="240"/>
      <c r="IH292" s="240"/>
      <c r="II292" s="240"/>
      <c r="IJ292" s="240"/>
      <c r="IK292" s="240"/>
      <c r="IL292" s="240"/>
      <c r="IM292" s="240"/>
      <c r="IN292" s="240"/>
      <c r="IO292" s="240"/>
      <c r="IP292" s="240"/>
      <c r="IQ292" s="240"/>
      <c r="IR292" s="240"/>
      <c r="IS292" s="240"/>
    </row>
    <row r="293" spans="1:253" s="190" customFormat="1" x14ac:dyDescent="0.2">
      <c r="A293" s="220" t="s">
        <v>195</v>
      </c>
      <c r="B293" s="668">
        <f>'Saimnieciskas pamatdarbibas NP'!B78+'Saimnieciskas pamatdarbibas NP'!B82</f>
        <v>0</v>
      </c>
      <c r="C293" s="668">
        <f>'Saimnieciskas pamatdarbibas NP'!C78+'Saimnieciskas pamatdarbibas NP'!C82</f>
        <v>0</v>
      </c>
      <c r="D293" s="668">
        <f>'Saimnieciskas pamatdarbibas NP'!D78+'Saimnieciskas pamatdarbibas NP'!D82</f>
        <v>0</v>
      </c>
      <c r="E293" s="668">
        <f>'Saimnieciskas pamatdarbibas NP'!E78+'Saimnieciskas pamatdarbibas NP'!E82</f>
        <v>0</v>
      </c>
      <c r="F293" s="667">
        <f>'Saimnieciskas pamatdarbibas NP'!F78+'Saimnieciskas pamatdarbibas NP'!F82</f>
        <v>0</v>
      </c>
      <c r="G293" s="668">
        <f>'Saimnieciskas pamatdarbibas NP'!G78+'Saimnieciskas pamatdarbibas NP'!G82</f>
        <v>0</v>
      </c>
      <c r="H293" s="668">
        <f>'Saimnieciskas pamatdarbibas NP'!H78+'Saimnieciskas pamatdarbibas NP'!H82</f>
        <v>0</v>
      </c>
      <c r="I293" s="668">
        <f>'Saimnieciskas pamatdarbibas NP'!I78+'Saimnieciskas pamatdarbibas NP'!I82</f>
        <v>0</v>
      </c>
      <c r="J293" s="668">
        <f>'Saimnieciskas pamatdarbibas NP'!J78+'Saimnieciskas pamatdarbibas NP'!J82</f>
        <v>0</v>
      </c>
      <c r="K293" s="668">
        <f>'Saimnieciskas pamatdarbibas NP'!K78+'Saimnieciskas pamatdarbibas NP'!K82</f>
        <v>0</v>
      </c>
      <c r="L293" s="668">
        <f>'Saimnieciskas pamatdarbibas NP'!L78+'Saimnieciskas pamatdarbibas NP'!L82</f>
        <v>0</v>
      </c>
      <c r="M293" s="668">
        <f>'Saimnieciskas pamatdarbibas NP'!M78+'Saimnieciskas pamatdarbibas NP'!M82</f>
        <v>0</v>
      </c>
      <c r="N293" s="668">
        <f>'Saimnieciskas pamatdarbibas NP'!N78+'Saimnieciskas pamatdarbibas NP'!N82</f>
        <v>0</v>
      </c>
      <c r="O293" s="668">
        <f>'Saimnieciskas pamatdarbibas NP'!O78+'Saimnieciskas pamatdarbibas NP'!O82</f>
        <v>0</v>
      </c>
      <c r="P293" s="668">
        <f>'Saimnieciskas pamatdarbibas NP'!P78+'Saimnieciskas pamatdarbibas NP'!P82</f>
        <v>0</v>
      </c>
      <c r="Q293" s="668">
        <f>'Saimnieciskas pamatdarbibas NP'!Q78+'Saimnieciskas pamatdarbibas NP'!Q82</f>
        <v>0</v>
      </c>
      <c r="R293" s="668">
        <f>'Saimnieciskas pamatdarbibas NP'!R78+'Saimnieciskas pamatdarbibas NP'!R82</f>
        <v>0</v>
      </c>
      <c r="S293" s="668">
        <f>'Saimnieciskas pamatdarbibas NP'!S78+'Saimnieciskas pamatdarbibas NP'!S82</f>
        <v>0</v>
      </c>
      <c r="T293" s="668">
        <f>'Saimnieciskas pamatdarbibas NP'!T78+'Saimnieciskas pamatdarbibas NP'!T82</f>
        <v>0</v>
      </c>
      <c r="U293" s="668">
        <f>'Saimnieciskas pamatdarbibas NP'!U78+'Saimnieciskas pamatdarbibas NP'!U82</f>
        <v>0</v>
      </c>
      <c r="V293" s="668">
        <f>'Saimnieciskas pamatdarbibas NP'!V78+'Saimnieciskas pamatdarbibas NP'!V82</f>
        <v>0</v>
      </c>
      <c r="W293" s="668">
        <f>'Saimnieciskas pamatdarbibas NP'!W78+'Saimnieciskas pamatdarbibas NP'!W82</f>
        <v>0</v>
      </c>
      <c r="X293" s="668">
        <f>'Saimnieciskas pamatdarbibas NP'!X78+'Saimnieciskas pamatdarbibas NP'!X82</f>
        <v>0</v>
      </c>
      <c r="Y293" s="668">
        <f>'Saimnieciskas pamatdarbibas NP'!Y78+'Saimnieciskas pamatdarbibas NP'!Y82</f>
        <v>0</v>
      </c>
      <c r="Z293" s="668">
        <f>'Saimnieciskas pamatdarbibas NP'!Z78+'Saimnieciskas pamatdarbibas NP'!Z82</f>
        <v>0</v>
      </c>
      <c r="AA293" s="668">
        <f>'Saimnieciskas pamatdarbibas NP'!AA78+'Saimnieciskas pamatdarbibas NP'!AA82</f>
        <v>0</v>
      </c>
      <c r="AB293" s="668">
        <f>'Saimnieciskas pamatdarbibas NP'!AB78+'Saimnieciskas pamatdarbibas NP'!AB82</f>
        <v>0</v>
      </c>
      <c r="AC293" s="668">
        <f>'Saimnieciskas pamatdarbibas NP'!AC78+'Saimnieciskas pamatdarbibas NP'!AC82</f>
        <v>0</v>
      </c>
      <c r="AD293" s="668">
        <f>'Saimnieciskas pamatdarbibas NP'!AD78+'Saimnieciskas pamatdarbibas NP'!AD82</f>
        <v>0</v>
      </c>
      <c r="AE293" s="668">
        <f>'Saimnieciskas pamatdarbibas NP'!AE78+'Saimnieciskas pamatdarbibas NP'!AE82</f>
        <v>0</v>
      </c>
      <c r="AF293" s="668">
        <f>'Saimnieciskas pamatdarbibas NP'!AF78+'Saimnieciskas pamatdarbibas NP'!AF82</f>
        <v>0</v>
      </c>
      <c r="AG293" s="668">
        <f>'Saimnieciskas pamatdarbibas NP'!AG78+'Saimnieciskas pamatdarbibas NP'!AG82</f>
        <v>0</v>
      </c>
      <c r="AH293" s="668">
        <f>'Saimnieciskas pamatdarbibas NP'!AH78+'Saimnieciskas pamatdarbibas NP'!AH82</f>
        <v>0</v>
      </c>
      <c r="AI293" s="668">
        <f>'Saimnieciskas pamatdarbibas NP'!AI78+'Saimnieciskas pamatdarbibas NP'!AI82</f>
        <v>0</v>
      </c>
      <c r="AJ293" s="668">
        <f>'Saimnieciskas pamatdarbibas NP'!AJ78+'Saimnieciskas pamatdarbibas NP'!AJ82</f>
        <v>0</v>
      </c>
      <c r="AK293" s="240"/>
      <c r="AL293" s="240"/>
      <c r="AM293" s="119"/>
      <c r="AN293" s="240"/>
      <c r="AO293" s="139"/>
      <c r="AP293" s="118"/>
      <c r="AQ293" s="139"/>
      <c r="AR293" s="118"/>
      <c r="AS293" s="139"/>
      <c r="AT293" s="240"/>
      <c r="AU293" s="240"/>
      <c r="AV293" s="240"/>
      <c r="AW293" s="240"/>
      <c r="AX293" s="240"/>
      <c r="AY293" s="240"/>
      <c r="AZ293" s="240"/>
      <c r="BA293" s="240"/>
      <c r="BB293" s="240"/>
      <c r="BC293" s="240"/>
      <c r="BD293" s="240"/>
      <c r="BE293" s="240"/>
      <c r="BF293" s="240"/>
      <c r="BG293" s="240"/>
      <c r="BH293" s="240"/>
      <c r="BI293" s="240"/>
      <c r="BJ293" s="240"/>
      <c r="BK293" s="240"/>
      <c r="BL293" s="240"/>
      <c r="BM293" s="240"/>
      <c r="BN293" s="240"/>
      <c r="BO293" s="240"/>
      <c r="BP293" s="240"/>
      <c r="BQ293" s="240"/>
      <c r="BR293" s="240"/>
      <c r="BS293" s="240"/>
      <c r="BT293" s="240"/>
      <c r="BU293" s="240"/>
      <c r="BV293" s="240"/>
      <c r="BW293" s="240"/>
      <c r="BX293" s="240"/>
      <c r="BY293" s="240"/>
      <c r="BZ293" s="240"/>
      <c r="CA293" s="240"/>
      <c r="CB293" s="240"/>
      <c r="CC293" s="240"/>
      <c r="CD293" s="240"/>
      <c r="CE293" s="240"/>
      <c r="CF293" s="240"/>
      <c r="CG293" s="240"/>
      <c r="CH293" s="240"/>
      <c r="CI293" s="240"/>
      <c r="CJ293" s="240"/>
      <c r="CK293" s="240"/>
      <c r="CL293" s="240"/>
      <c r="CM293" s="240"/>
      <c r="CN293" s="240"/>
      <c r="CO293" s="240"/>
      <c r="CP293" s="240"/>
      <c r="CQ293" s="240"/>
      <c r="CR293" s="240"/>
      <c r="CS293" s="240"/>
      <c r="CT293" s="240"/>
      <c r="CU293" s="240"/>
      <c r="CV293" s="240"/>
      <c r="CW293" s="240"/>
      <c r="CX293" s="240"/>
      <c r="CY293" s="240"/>
      <c r="CZ293" s="240"/>
      <c r="DA293" s="240"/>
      <c r="DB293" s="240"/>
      <c r="DC293" s="240"/>
      <c r="DD293" s="240"/>
      <c r="DE293" s="240"/>
      <c r="DF293" s="240"/>
      <c r="DG293" s="240"/>
      <c r="DH293" s="240"/>
      <c r="DI293" s="240"/>
      <c r="DJ293" s="240"/>
      <c r="DK293" s="240"/>
      <c r="DL293" s="240"/>
      <c r="DM293" s="240"/>
      <c r="DN293" s="240"/>
      <c r="DO293" s="240"/>
      <c r="DP293" s="240"/>
      <c r="DQ293" s="240"/>
      <c r="DR293" s="240"/>
      <c r="DS293" s="240"/>
      <c r="DT293" s="240"/>
      <c r="DU293" s="240"/>
      <c r="DV293" s="240"/>
      <c r="DW293" s="240"/>
      <c r="DX293" s="240"/>
      <c r="DY293" s="240"/>
      <c r="DZ293" s="240"/>
      <c r="EA293" s="240"/>
      <c r="EB293" s="240"/>
      <c r="EC293" s="240"/>
      <c r="ED293" s="240"/>
      <c r="EE293" s="240"/>
      <c r="EF293" s="240"/>
      <c r="EG293" s="240"/>
      <c r="EH293" s="240"/>
      <c r="EI293" s="240"/>
      <c r="EJ293" s="240"/>
      <c r="EK293" s="240"/>
      <c r="EL293" s="240"/>
      <c r="EM293" s="240"/>
      <c r="EN293" s="240"/>
      <c r="EO293" s="240"/>
      <c r="EP293" s="240"/>
      <c r="EQ293" s="240"/>
      <c r="ER293" s="240"/>
      <c r="ES293" s="240"/>
      <c r="ET293" s="240"/>
      <c r="EU293" s="240"/>
      <c r="EV293" s="240"/>
      <c r="EW293" s="240"/>
      <c r="EX293" s="240"/>
      <c r="EY293" s="240"/>
      <c r="EZ293" s="240"/>
      <c r="FA293" s="240"/>
      <c r="FB293" s="240"/>
      <c r="FC293" s="240"/>
      <c r="FD293" s="240"/>
      <c r="FE293" s="240"/>
      <c r="FF293" s="240"/>
      <c r="FG293" s="240"/>
      <c r="FH293" s="240"/>
      <c r="FI293" s="240"/>
      <c r="FJ293" s="240"/>
      <c r="FK293" s="240"/>
      <c r="FL293" s="240"/>
      <c r="FM293" s="240"/>
      <c r="FN293" s="240"/>
      <c r="FO293" s="240"/>
      <c r="FP293" s="240"/>
      <c r="FQ293" s="240"/>
      <c r="FR293" s="240"/>
      <c r="FS293" s="240"/>
      <c r="FT293" s="240"/>
      <c r="FU293" s="240"/>
      <c r="FV293" s="240"/>
      <c r="FW293" s="240"/>
      <c r="FX293" s="240"/>
      <c r="FY293" s="240"/>
      <c r="FZ293" s="240"/>
      <c r="GA293" s="240"/>
      <c r="GB293" s="240"/>
      <c r="GC293" s="240"/>
      <c r="GD293" s="240"/>
      <c r="GE293" s="240"/>
      <c r="GF293" s="240"/>
      <c r="GG293" s="240"/>
      <c r="GH293" s="240"/>
      <c r="GI293" s="240"/>
      <c r="GJ293" s="240"/>
      <c r="GK293" s="240"/>
      <c r="GL293" s="240"/>
      <c r="GM293" s="240"/>
      <c r="GN293" s="240"/>
      <c r="GO293" s="240"/>
      <c r="GP293" s="240"/>
      <c r="GQ293" s="240"/>
      <c r="GR293" s="240"/>
      <c r="GS293" s="240"/>
      <c r="GT293" s="240"/>
      <c r="GU293" s="240"/>
      <c r="GV293" s="240"/>
      <c r="GW293" s="240"/>
      <c r="GX293" s="240"/>
      <c r="GY293" s="240"/>
      <c r="GZ293" s="240"/>
      <c r="HA293" s="240"/>
      <c r="HB293" s="240"/>
      <c r="HC293" s="240"/>
      <c r="HD293" s="240"/>
      <c r="HE293" s="240"/>
      <c r="HF293" s="240"/>
      <c r="HG293" s="240"/>
      <c r="HH293" s="240"/>
      <c r="HI293" s="240"/>
      <c r="HJ293" s="240"/>
      <c r="HK293" s="240"/>
      <c r="HL293" s="240"/>
      <c r="HM293" s="240"/>
      <c r="HN293" s="240"/>
      <c r="HO293" s="240"/>
      <c r="HP293" s="240"/>
      <c r="HQ293" s="240"/>
      <c r="HR293" s="240"/>
      <c r="HS293" s="240"/>
      <c r="HT293" s="240"/>
      <c r="HU293" s="240"/>
      <c r="HV293" s="240"/>
      <c r="HW293" s="240"/>
      <c r="HX293" s="240"/>
      <c r="HY293" s="240"/>
      <c r="HZ293" s="240"/>
      <c r="IA293" s="240"/>
      <c r="IB293" s="240"/>
      <c r="IC293" s="240"/>
      <c r="ID293" s="240"/>
      <c r="IE293" s="240"/>
      <c r="IF293" s="240"/>
      <c r="IG293" s="240"/>
      <c r="IH293" s="240"/>
      <c r="II293" s="240"/>
      <c r="IJ293" s="240"/>
      <c r="IK293" s="240"/>
      <c r="IL293" s="240"/>
      <c r="IM293" s="240"/>
      <c r="IN293" s="240"/>
      <c r="IO293" s="240"/>
      <c r="IP293" s="240"/>
      <c r="IQ293" s="240"/>
      <c r="IR293" s="240"/>
      <c r="IS293" s="240"/>
    </row>
    <row r="294" spans="1:253" s="190" customFormat="1" x14ac:dyDescent="0.2">
      <c r="A294" s="220" t="s">
        <v>196</v>
      </c>
      <c r="B294" s="668">
        <f>'Saimnieciskas pamatdarbibas NP'!B79+'Saimnieciskas pamatdarbibas NP'!B83</f>
        <v>0</v>
      </c>
      <c r="C294" s="668">
        <f>'Saimnieciskas pamatdarbibas NP'!C79+'Saimnieciskas pamatdarbibas NP'!C83</f>
        <v>0</v>
      </c>
      <c r="D294" s="668">
        <f>'Saimnieciskas pamatdarbibas NP'!D79+'Saimnieciskas pamatdarbibas NP'!D83</f>
        <v>0</v>
      </c>
      <c r="E294" s="668">
        <f>'Saimnieciskas pamatdarbibas NP'!E79+'Saimnieciskas pamatdarbibas NP'!E83</f>
        <v>0</v>
      </c>
      <c r="F294" s="667">
        <f>'Saimnieciskas pamatdarbibas NP'!F79+'Saimnieciskas pamatdarbibas NP'!F83</f>
        <v>0</v>
      </c>
      <c r="G294" s="668">
        <f>'Saimnieciskas pamatdarbibas NP'!G79+'Saimnieciskas pamatdarbibas NP'!G83</f>
        <v>0</v>
      </c>
      <c r="H294" s="668">
        <f>'Saimnieciskas pamatdarbibas NP'!H79+'Saimnieciskas pamatdarbibas NP'!H83</f>
        <v>0</v>
      </c>
      <c r="I294" s="668">
        <f>'Saimnieciskas pamatdarbibas NP'!I79+'Saimnieciskas pamatdarbibas NP'!I83</f>
        <v>0</v>
      </c>
      <c r="J294" s="668">
        <f>'Saimnieciskas pamatdarbibas NP'!J79+'Saimnieciskas pamatdarbibas NP'!J83</f>
        <v>0</v>
      </c>
      <c r="K294" s="668">
        <f>'Saimnieciskas pamatdarbibas NP'!K79+'Saimnieciskas pamatdarbibas NP'!K83</f>
        <v>0</v>
      </c>
      <c r="L294" s="668">
        <f>'Saimnieciskas pamatdarbibas NP'!L79+'Saimnieciskas pamatdarbibas NP'!L83</f>
        <v>0</v>
      </c>
      <c r="M294" s="668">
        <f>'Saimnieciskas pamatdarbibas NP'!M79+'Saimnieciskas pamatdarbibas NP'!M83</f>
        <v>0</v>
      </c>
      <c r="N294" s="668">
        <f>'Saimnieciskas pamatdarbibas NP'!N79+'Saimnieciskas pamatdarbibas NP'!N83</f>
        <v>0</v>
      </c>
      <c r="O294" s="668">
        <f>'Saimnieciskas pamatdarbibas NP'!O79+'Saimnieciskas pamatdarbibas NP'!O83</f>
        <v>0</v>
      </c>
      <c r="P294" s="668">
        <f>'Saimnieciskas pamatdarbibas NP'!P79+'Saimnieciskas pamatdarbibas NP'!P83</f>
        <v>0</v>
      </c>
      <c r="Q294" s="668">
        <f>'Saimnieciskas pamatdarbibas NP'!Q79+'Saimnieciskas pamatdarbibas NP'!Q83</f>
        <v>0</v>
      </c>
      <c r="R294" s="668">
        <f>'Saimnieciskas pamatdarbibas NP'!R79+'Saimnieciskas pamatdarbibas NP'!R83</f>
        <v>0</v>
      </c>
      <c r="S294" s="668">
        <f>'Saimnieciskas pamatdarbibas NP'!S79+'Saimnieciskas pamatdarbibas NP'!S83</f>
        <v>0</v>
      </c>
      <c r="T294" s="668">
        <f>'Saimnieciskas pamatdarbibas NP'!T79+'Saimnieciskas pamatdarbibas NP'!T83</f>
        <v>0</v>
      </c>
      <c r="U294" s="668">
        <f>'Saimnieciskas pamatdarbibas NP'!U79+'Saimnieciskas pamatdarbibas NP'!U83</f>
        <v>0</v>
      </c>
      <c r="V294" s="668">
        <f>'Saimnieciskas pamatdarbibas NP'!V79+'Saimnieciskas pamatdarbibas NP'!V83</f>
        <v>0</v>
      </c>
      <c r="W294" s="668">
        <f>'Saimnieciskas pamatdarbibas NP'!W79+'Saimnieciskas pamatdarbibas NP'!W83</f>
        <v>0</v>
      </c>
      <c r="X294" s="668">
        <f>'Saimnieciskas pamatdarbibas NP'!X79+'Saimnieciskas pamatdarbibas NP'!X83</f>
        <v>0</v>
      </c>
      <c r="Y294" s="668">
        <f>'Saimnieciskas pamatdarbibas NP'!Y79+'Saimnieciskas pamatdarbibas NP'!Y83</f>
        <v>0</v>
      </c>
      <c r="Z294" s="668">
        <f>'Saimnieciskas pamatdarbibas NP'!Z79+'Saimnieciskas pamatdarbibas NP'!Z83</f>
        <v>0</v>
      </c>
      <c r="AA294" s="668">
        <f>'Saimnieciskas pamatdarbibas NP'!AA79+'Saimnieciskas pamatdarbibas NP'!AA83</f>
        <v>0</v>
      </c>
      <c r="AB294" s="668">
        <f>'Saimnieciskas pamatdarbibas NP'!AB79+'Saimnieciskas pamatdarbibas NP'!AB83</f>
        <v>0</v>
      </c>
      <c r="AC294" s="668">
        <f>'Saimnieciskas pamatdarbibas NP'!AC79+'Saimnieciskas pamatdarbibas NP'!AC83</f>
        <v>0</v>
      </c>
      <c r="AD294" s="668">
        <f>'Saimnieciskas pamatdarbibas NP'!AD79+'Saimnieciskas pamatdarbibas NP'!AD83</f>
        <v>0</v>
      </c>
      <c r="AE294" s="668">
        <f>'Saimnieciskas pamatdarbibas NP'!AE79+'Saimnieciskas pamatdarbibas NP'!AE83</f>
        <v>0</v>
      </c>
      <c r="AF294" s="668">
        <f>'Saimnieciskas pamatdarbibas NP'!AF79+'Saimnieciskas pamatdarbibas NP'!AF83</f>
        <v>0</v>
      </c>
      <c r="AG294" s="668">
        <f>'Saimnieciskas pamatdarbibas NP'!AG79+'Saimnieciskas pamatdarbibas NP'!AG83</f>
        <v>0</v>
      </c>
      <c r="AH294" s="668">
        <f>'Saimnieciskas pamatdarbibas NP'!AH79+'Saimnieciskas pamatdarbibas NP'!AH83</f>
        <v>0</v>
      </c>
      <c r="AI294" s="668">
        <f>'Saimnieciskas pamatdarbibas NP'!AI79+'Saimnieciskas pamatdarbibas NP'!AI83</f>
        <v>0</v>
      </c>
      <c r="AJ294" s="668">
        <f>'Saimnieciskas pamatdarbibas NP'!AJ79+'Saimnieciskas pamatdarbibas NP'!AJ83</f>
        <v>0</v>
      </c>
      <c r="AK294" s="240"/>
      <c r="AL294" s="240"/>
      <c r="AM294" s="119"/>
      <c r="AN294" s="240"/>
      <c r="AO294" s="139"/>
      <c r="AP294" s="118"/>
      <c r="AQ294" s="139"/>
      <c r="AR294" s="118"/>
      <c r="AS294" s="139"/>
      <c r="AT294" s="240"/>
      <c r="AU294" s="240"/>
      <c r="AV294" s="240"/>
      <c r="AW294" s="240"/>
      <c r="AX294" s="240"/>
      <c r="AY294" s="240"/>
      <c r="AZ294" s="240"/>
      <c r="BA294" s="240"/>
      <c r="BB294" s="240"/>
      <c r="BC294" s="240"/>
      <c r="BD294" s="240"/>
      <c r="BE294" s="240"/>
      <c r="BF294" s="240"/>
      <c r="BG294" s="240"/>
      <c r="BH294" s="240"/>
      <c r="BI294" s="240"/>
      <c r="BJ294" s="240"/>
      <c r="BK294" s="240"/>
      <c r="BL294" s="240"/>
      <c r="BM294" s="240"/>
      <c r="BN294" s="240"/>
      <c r="BO294" s="240"/>
      <c r="BP294" s="240"/>
      <c r="BQ294" s="240"/>
      <c r="BR294" s="240"/>
      <c r="BS294" s="240"/>
      <c r="BT294" s="240"/>
      <c r="BU294" s="240"/>
      <c r="BV294" s="240"/>
      <c r="BW294" s="240"/>
      <c r="BX294" s="240"/>
      <c r="BY294" s="240"/>
      <c r="BZ294" s="240"/>
      <c r="CA294" s="240"/>
      <c r="CB294" s="240"/>
      <c r="CC294" s="240"/>
      <c r="CD294" s="240"/>
      <c r="CE294" s="240"/>
      <c r="CF294" s="240"/>
      <c r="CG294" s="240"/>
      <c r="CH294" s="240"/>
      <c r="CI294" s="240"/>
      <c r="CJ294" s="240"/>
      <c r="CK294" s="240"/>
      <c r="CL294" s="240"/>
      <c r="CM294" s="240"/>
      <c r="CN294" s="240"/>
      <c r="CO294" s="240"/>
      <c r="CP294" s="240"/>
      <c r="CQ294" s="240"/>
      <c r="CR294" s="240"/>
      <c r="CS294" s="240"/>
      <c r="CT294" s="240"/>
      <c r="CU294" s="240"/>
      <c r="CV294" s="240"/>
      <c r="CW294" s="240"/>
      <c r="CX294" s="240"/>
      <c r="CY294" s="240"/>
      <c r="CZ294" s="240"/>
      <c r="DA294" s="240"/>
      <c r="DB294" s="240"/>
      <c r="DC294" s="240"/>
      <c r="DD294" s="240"/>
      <c r="DE294" s="240"/>
      <c r="DF294" s="240"/>
      <c r="DG294" s="240"/>
      <c r="DH294" s="240"/>
      <c r="DI294" s="240"/>
      <c r="DJ294" s="240"/>
      <c r="DK294" s="240"/>
      <c r="DL294" s="240"/>
      <c r="DM294" s="240"/>
      <c r="DN294" s="240"/>
      <c r="DO294" s="240"/>
      <c r="DP294" s="240"/>
      <c r="DQ294" s="240"/>
      <c r="DR294" s="240"/>
      <c r="DS294" s="240"/>
      <c r="DT294" s="240"/>
      <c r="DU294" s="240"/>
      <c r="DV294" s="240"/>
      <c r="DW294" s="240"/>
      <c r="DX294" s="240"/>
      <c r="DY294" s="240"/>
      <c r="DZ294" s="240"/>
      <c r="EA294" s="240"/>
      <c r="EB294" s="240"/>
      <c r="EC294" s="240"/>
      <c r="ED294" s="240"/>
      <c r="EE294" s="240"/>
      <c r="EF294" s="240"/>
      <c r="EG294" s="240"/>
      <c r="EH294" s="240"/>
      <c r="EI294" s="240"/>
      <c r="EJ294" s="240"/>
      <c r="EK294" s="240"/>
      <c r="EL294" s="240"/>
      <c r="EM294" s="240"/>
      <c r="EN294" s="240"/>
      <c r="EO294" s="240"/>
      <c r="EP294" s="240"/>
      <c r="EQ294" s="240"/>
      <c r="ER294" s="240"/>
      <c r="ES294" s="240"/>
      <c r="ET294" s="240"/>
      <c r="EU294" s="240"/>
      <c r="EV294" s="240"/>
      <c r="EW294" s="240"/>
      <c r="EX294" s="240"/>
      <c r="EY294" s="240"/>
      <c r="EZ294" s="240"/>
      <c r="FA294" s="240"/>
      <c r="FB294" s="240"/>
      <c r="FC294" s="240"/>
      <c r="FD294" s="240"/>
      <c r="FE294" s="240"/>
      <c r="FF294" s="240"/>
      <c r="FG294" s="240"/>
      <c r="FH294" s="240"/>
      <c r="FI294" s="240"/>
      <c r="FJ294" s="240"/>
      <c r="FK294" s="240"/>
      <c r="FL294" s="240"/>
      <c r="FM294" s="240"/>
      <c r="FN294" s="240"/>
      <c r="FO294" s="240"/>
      <c r="FP294" s="240"/>
      <c r="FQ294" s="240"/>
      <c r="FR294" s="240"/>
      <c r="FS294" s="240"/>
      <c r="FT294" s="240"/>
      <c r="FU294" s="240"/>
      <c r="FV294" s="240"/>
      <c r="FW294" s="240"/>
      <c r="FX294" s="240"/>
      <c r="FY294" s="240"/>
      <c r="FZ294" s="240"/>
      <c r="GA294" s="240"/>
      <c r="GB294" s="240"/>
      <c r="GC294" s="240"/>
      <c r="GD294" s="240"/>
      <c r="GE294" s="240"/>
      <c r="GF294" s="240"/>
      <c r="GG294" s="240"/>
      <c r="GH294" s="240"/>
      <c r="GI294" s="240"/>
      <c r="GJ294" s="240"/>
      <c r="GK294" s="240"/>
      <c r="GL294" s="240"/>
      <c r="GM294" s="240"/>
      <c r="GN294" s="240"/>
      <c r="GO294" s="240"/>
      <c r="GP294" s="240"/>
      <c r="GQ294" s="240"/>
      <c r="GR294" s="240"/>
      <c r="GS294" s="240"/>
      <c r="GT294" s="240"/>
      <c r="GU294" s="240"/>
      <c r="GV294" s="240"/>
      <c r="GW294" s="240"/>
      <c r="GX294" s="240"/>
      <c r="GY294" s="240"/>
      <c r="GZ294" s="240"/>
      <c r="HA294" s="240"/>
      <c r="HB294" s="240"/>
      <c r="HC294" s="240"/>
      <c r="HD294" s="240"/>
      <c r="HE294" s="240"/>
      <c r="HF294" s="240"/>
      <c r="HG294" s="240"/>
      <c r="HH294" s="240"/>
      <c r="HI294" s="240"/>
      <c r="HJ294" s="240"/>
      <c r="HK294" s="240"/>
      <c r="HL294" s="240"/>
      <c r="HM294" s="240"/>
      <c r="HN294" s="240"/>
      <c r="HO294" s="240"/>
      <c r="HP294" s="240"/>
      <c r="HQ294" s="240"/>
      <c r="HR294" s="240"/>
      <c r="HS294" s="240"/>
      <c r="HT294" s="240"/>
      <c r="HU294" s="240"/>
      <c r="HV294" s="240"/>
      <c r="HW294" s="240"/>
      <c r="HX294" s="240"/>
      <c r="HY294" s="240"/>
      <c r="HZ294" s="240"/>
      <c r="IA294" s="240"/>
      <c r="IB294" s="240"/>
      <c r="IC294" s="240"/>
      <c r="ID294" s="240"/>
      <c r="IE294" s="240"/>
      <c r="IF294" s="240"/>
      <c r="IG294" s="240"/>
      <c r="IH294" s="240"/>
      <c r="II294" s="240"/>
      <c r="IJ294" s="240"/>
      <c r="IK294" s="240"/>
      <c r="IL294" s="240"/>
      <c r="IM294" s="240"/>
      <c r="IN294" s="240"/>
      <c r="IO294" s="240"/>
      <c r="IP294" s="240"/>
      <c r="IQ294" s="240"/>
      <c r="IR294" s="240"/>
      <c r="IS294" s="240"/>
    </row>
    <row r="295" spans="1:253" s="190" customFormat="1" x14ac:dyDescent="0.2">
      <c r="A295" s="220" t="s">
        <v>197</v>
      </c>
      <c r="B295" s="668">
        <f>'Saimnieciskas pamatdarbibas NP'!B80+'Saimnieciskas pamatdarbibas NP'!B84</f>
        <v>0</v>
      </c>
      <c r="C295" s="668">
        <f>'Saimnieciskas pamatdarbibas NP'!C80+'Saimnieciskas pamatdarbibas NP'!C84</f>
        <v>0</v>
      </c>
      <c r="D295" s="668">
        <f>'Saimnieciskas pamatdarbibas NP'!D80+'Saimnieciskas pamatdarbibas NP'!D84</f>
        <v>0</v>
      </c>
      <c r="E295" s="668">
        <f>'Saimnieciskas pamatdarbibas NP'!E80+'Saimnieciskas pamatdarbibas NP'!E84</f>
        <v>0</v>
      </c>
      <c r="F295" s="667">
        <f>'Saimnieciskas pamatdarbibas NP'!F80+'Saimnieciskas pamatdarbibas NP'!F84</f>
        <v>0</v>
      </c>
      <c r="G295" s="668">
        <f>'Saimnieciskas pamatdarbibas NP'!G80+'Saimnieciskas pamatdarbibas NP'!G84</f>
        <v>0</v>
      </c>
      <c r="H295" s="668">
        <f>'Saimnieciskas pamatdarbibas NP'!H80+'Saimnieciskas pamatdarbibas NP'!H84</f>
        <v>0</v>
      </c>
      <c r="I295" s="668">
        <f>'Saimnieciskas pamatdarbibas NP'!I80+'Saimnieciskas pamatdarbibas NP'!I84</f>
        <v>0</v>
      </c>
      <c r="J295" s="668">
        <f>'Saimnieciskas pamatdarbibas NP'!J80+'Saimnieciskas pamatdarbibas NP'!J84</f>
        <v>0</v>
      </c>
      <c r="K295" s="668">
        <f>'Saimnieciskas pamatdarbibas NP'!K80+'Saimnieciskas pamatdarbibas NP'!K84</f>
        <v>0</v>
      </c>
      <c r="L295" s="668">
        <f>'Saimnieciskas pamatdarbibas NP'!L80+'Saimnieciskas pamatdarbibas NP'!L84</f>
        <v>0</v>
      </c>
      <c r="M295" s="668">
        <f>'Saimnieciskas pamatdarbibas NP'!M80+'Saimnieciskas pamatdarbibas NP'!M84</f>
        <v>0</v>
      </c>
      <c r="N295" s="668">
        <f>'Saimnieciskas pamatdarbibas NP'!N80+'Saimnieciskas pamatdarbibas NP'!N84</f>
        <v>0</v>
      </c>
      <c r="O295" s="668">
        <f>'Saimnieciskas pamatdarbibas NP'!O80+'Saimnieciskas pamatdarbibas NP'!O84</f>
        <v>0</v>
      </c>
      <c r="P295" s="668">
        <f>'Saimnieciskas pamatdarbibas NP'!P80+'Saimnieciskas pamatdarbibas NP'!P84</f>
        <v>0</v>
      </c>
      <c r="Q295" s="668">
        <f>'Saimnieciskas pamatdarbibas NP'!Q80+'Saimnieciskas pamatdarbibas NP'!Q84</f>
        <v>0</v>
      </c>
      <c r="R295" s="668">
        <f>'Saimnieciskas pamatdarbibas NP'!R80+'Saimnieciskas pamatdarbibas NP'!R84</f>
        <v>0</v>
      </c>
      <c r="S295" s="668">
        <f>'Saimnieciskas pamatdarbibas NP'!S80+'Saimnieciskas pamatdarbibas NP'!S84</f>
        <v>0</v>
      </c>
      <c r="T295" s="668">
        <f>'Saimnieciskas pamatdarbibas NP'!T80+'Saimnieciskas pamatdarbibas NP'!T84</f>
        <v>0</v>
      </c>
      <c r="U295" s="668">
        <f>'Saimnieciskas pamatdarbibas NP'!U80+'Saimnieciskas pamatdarbibas NP'!U84</f>
        <v>0</v>
      </c>
      <c r="V295" s="668">
        <f>'Saimnieciskas pamatdarbibas NP'!V80+'Saimnieciskas pamatdarbibas NP'!V84</f>
        <v>0</v>
      </c>
      <c r="W295" s="668">
        <f>'Saimnieciskas pamatdarbibas NP'!W80+'Saimnieciskas pamatdarbibas NP'!W84</f>
        <v>0</v>
      </c>
      <c r="X295" s="668">
        <f>'Saimnieciskas pamatdarbibas NP'!X80+'Saimnieciskas pamatdarbibas NP'!X84</f>
        <v>0</v>
      </c>
      <c r="Y295" s="668">
        <f>'Saimnieciskas pamatdarbibas NP'!Y80+'Saimnieciskas pamatdarbibas NP'!Y84</f>
        <v>0</v>
      </c>
      <c r="Z295" s="668">
        <f>'Saimnieciskas pamatdarbibas NP'!Z80+'Saimnieciskas pamatdarbibas NP'!Z84</f>
        <v>0</v>
      </c>
      <c r="AA295" s="668">
        <f>'Saimnieciskas pamatdarbibas NP'!AA80+'Saimnieciskas pamatdarbibas NP'!AA84</f>
        <v>0</v>
      </c>
      <c r="AB295" s="668">
        <f>'Saimnieciskas pamatdarbibas NP'!AB80+'Saimnieciskas pamatdarbibas NP'!AB84</f>
        <v>0</v>
      </c>
      <c r="AC295" s="668">
        <f>'Saimnieciskas pamatdarbibas NP'!AC80+'Saimnieciskas pamatdarbibas NP'!AC84</f>
        <v>0</v>
      </c>
      <c r="AD295" s="668">
        <f>'Saimnieciskas pamatdarbibas NP'!AD80+'Saimnieciskas pamatdarbibas NP'!AD84</f>
        <v>0</v>
      </c>
      <c r="AE295" s="668">
        <f>'Saimnieciskas pamatdarbibas NP'!AE80+'Saimnieciskas pamatdarbibas NP'!AE84</f>
        <v>0</v>
      </c>
      <c r="AF295" s="668">
        <f>'Saimnieciskas pamatdarbibas NP'!AF80+'Saimnieciskas pamatdarbibas NP'!AF84</f>
        <v>0</v>
      </c>
      <c r="AG295" s="668">
        <f>'Saimnieciskas pamatdarbibas NP'!AG80+'Saimnieciskas pamatdarbibas NP'!AG84</f>
        <v>0</v>
      </c>
      <c r="AH295" s="668">
        <f>'Saimnieciskas pamatdarbibas NP'!AH80+'Saimnieciskas pamatdarbibas NP'!AH84</f>
        <v>0</v>
      </c>
      <c r="AI295" s="668">
        <f>'Saimnieciskas pamatdarbibas NP'!AI80+'Saimnieciskas pamatdarbibas NP'!AI84</f>
        <v>0</v>
      </c>
      <c r="AJ295" s="668">
        <f>'Saimnieciskas pamatdarbibas NP'!AJ80+'Saimnieciskas pamatdarbibas NP'!AJ84</f>
        <v>0</v>
      </c>
      <c r="AK295" s="240"/>
      <c r="AL295" s="240"/>
      <c r="AM295" s="119"/>
      <c r="AN295" s="240"/>
      <c r="AO295" s="139"/>
      <c r="AP295" s="118"/>
      <c r="AQ295" s="139"/>
      <c r="AR295" s="118"/>
      <c r="AS295" s="139"/>
      <c r="AT295" s="240"/>
      <c r="AU295" s="240"/>
      <c r="AV295" s="240"/>
      <c r="AW295" s="240"/>
      <c r="AX295" s="240"/>
      <c r="AY295" s="240"/>
      <c r="AZ295" s="240"/>
      <c r="BA295" s="240"/>
      <c r="BB295" s="240"/>
      <c r="BC295" s="240"/>
      <c r="BD295" s="240"/>
      <c r="BE295" s="240"/>
      <c r="BF295" s="240"/>
      <c r="BG295" s="240"/>
      <c r="BH295" s="240"/>
      <c r="BI295" s="240"/>
      <c r="BJ295" s="240"/>
      <c r="BK295" s="240"/>
      <c r="BL295" s="240"/>
      <c r="BM295" s="240"/>
      <c r="BN295" s="240"/>
      <c r="BO295" s="240"/>
      <c r="BP295" s="240"/>
      <c r="BQ295" s="240"/>
      <c r="BR295" s="240"/>
      <c r="BS295" s="240"/>
      <c r="BT295" s="240"/>
      <c r="BU295" s="240"/>
      <c r="BV295" s="240"/>
      <c r="BW295" s="240"/>
      <c r="BX295" s="240"/>
      <c r="BY295" s="240"/>
      <c r="BZ295" s="240"/>
      <c r="CA295" s="240"/>
      <c r="CB295" s="240"/>
      <c r="CC295" s="240"/>
      <c r="CD295" s="240"/>
      <c r="CE295" s="240"/>
      <c r="CF295" s="240"/>
      <c r="CG295" s="240"/>
      <c r="CH295" s="240"/>
      <c r="CI295" s="240"/>
      <c r="CJ295" s="240"/>
      <c r="CK295" s="240"/>
      <c r="CL295" s="240"/>
      <c r="CM295" s="240"/>
      <c r="CN295" s="240"/>
      <c r="CO295" s="240"/>
      <c r="CP295" s="240"/>
      <c r="CQ295" s="240"/>
      <c r="CR295" s="240"/>
      <c r="CS295" s="240"/>
      <c r="CT295" s="240"/>
      <c r="CU295" s="240"/>
      <c r="CV295" s="240"/>
      <c r="CW295" s="240"/>
      <c r="CX295" s="240"/>
      <c r="CY295" s="240"/>
      <c r="CZ295" s="240"/>
      <c r="DA295" s="240"/>
      <c r="DB295" s="240"/>
      <c r="DC295" s="240"/>
      <c r="DD295" s="240"/>
      <c r="DE295" s="240"/>
      <c r="DF295" s="240"/>
      <c r="DG295" s="240"/>
      <c r="DH295" s="240"/>
      <c r="DI295" s="240"/>
      <c r="DJ295" s="240"/>
      <c r="DK295" s="240"/>
      <c r="DL295" s="240"/>
      <c r="DM295" s="240"/>
      <c r="DN295" s="240"/>
      <c r="DO295" s="240"/>
      <c r="DP295" s="240"/>
      <c r="DQ295" s="240"/>
      <c r="DR295" s="240"/>
      <c r="DS295" s="240"/>
      <c r="DT295" s="240"/>
      <c r="DU295" s="240"/>
      <c r="DV295" s="240"/>
      <c r="DW295" s="240"/>
      <c r="DX295" s="240"/>
      <c r="DY295" s="240"/>
      <c r="DZ295" s="240"/>
      <c r="EA295" s="240"/>
      <c r="EB295" s="240"/>
      <c r="EC295" s="240"/>
      <c r="ED295" s="240"/>
      <c r="EE295" s="240"/>
      <c r="EF295" s="240"/>
      <c r="EG295" s="240"/>
      <c r="EH295" s="240"/>
      <c r="EI295" s="240"/>
      <c r="EJ295" s="240"/>
      <c r="EK295" s="240"/>
      <c r="EL295" s="240"/>
      <c r="EM295" s="240"/>
      <c r="EN295" s="240"/>
      <c r="EO295" s="240"/>
      <c r="EP295" s="240"/>
      <c r="EQ295" s="240"/>
      <c r="ER295" s="240"/>
      <c r="ES295" s="240"/>
      <c r="ET295" s="240"/>
      <c r="EU295" s="240"/>
      <c r="EV295" s="240"/>
      <c r="EW295" s="240"/>
      <c r="EX295" s="240"/>
      <c r="EY295" s="240"/>
      <c r="EZ295" s="240"/>
      <c r="FA295" s="240"/>
      <c r="FB295" s="240"/>
      <c r="FC295" s="240"/>
      <c r="FD295" s="240"/>
      <c r="FE295" s="240"/>
      <c r="FF295" s="240"/>
      <c r="FG295" s="240"/>
      <c r="FH295" s="240"/>
      <c r="FI295" s="240"/>
      <c r="FJ295" s="240"/>
      <c r="FK295" s="240"/>
      <c r="FL295" s="240"/>
      <c r="FM295" s="240"/>
      <c r="FN295" s="240"/>
      <c r="FO295" s="240"/>
      <c r="FP295" s="240"/>
      <c r="FQ295" s="240"/>
      <c r="FR295" s="240"/>
      <c r="FS295" s="240"/>
      <c r="FT295" s="240"/>
      <c r="FU295" s="240"/>
      <c r="FV295" s="240"/>
      <c r="FW295" s="240"/>
      <c r="FX295" s="240"/>
      <c r="FY295" s="240"/>
      <c r="FZ295" s="240"/>
      <c r="GA295" s="240"/>
      <c r="GB295" s="240"/>
      <c r="GC295" s="240"/>
      <c r="GD295" s="240"/>
      <c r="GE295" s="240"/>
      <c r="GF295" s="240"/>
      <c r="GG295" s="240"/>
      <c r="GH295" s="240"/>
      <c r="GI295" s="240"/>
      <c r="GJ295" s="240"/>
      <c r="GK295" s="240"/>
      <c r="GL295" s="240"/>
      <c r="GM295" s="240"/>
      <c r="GN295" s="240"/>
      <c r="GO295" s="240"/>
      <c r="GP295" s="240"/>
      <c r="GQ295" s="240"/>
      <c r="GR295" s="240"/>
      <c r="GS295" s="240"/>
      <c r="GT295" s="240"/>
      <c r="GU295" s="240"/>
      <c r="GV295" s="240"/>
      <c r="GW295" s="240"/>
      <c r="GX295" s="240"/>
      <c r="GY295" s="240"/>
      <c r="GZ295" s="240"/>
      <c r="HA295" s="240"/>
      <c r="HB295" s="240"/>
      <c r="HC295" s="240"/>
      <c r="HD295" s="240"/>
      <c r="HE295" s="240"/>
      <c r="HF295" s="240"/>
      <c r="HG295" s="240"/>
      <c r="HH295" s="240"/>
      <c r="HI295" s="240"/>
      <c r="HJ295" s="240"/>
      <c r="HK295" s="240"/>
      <c r="HL295" s="240"/>
      <c r="HM295" s="240"/>
      <c r="HN295" s="240"/>
      <c r="HO295" s="240"/>
      <c r="HP295" s="240"/>
      <c r="HQ295" s="240"/>
      <c r="HR295" s="240"/>
      <c r="HS295" s="240"/>
      <c r="HT295" s="240"/>
      <c r="HU295" s="240"/>
      <c r="HV295" s="240"/>
      <c r="HW295" s="240"/>
      <c r="HX295" s="240"/>
      <c r="HY295" s="240"/>
      <c r="HZ295" s="240"/>
      <c r="IA295" s="240"/>
      <c r="IB295" s="240"/>
      <c r="IC295" s="240"/>
      <c r="ID295" s="240"/>
      <c r="IE295" s="240"/>
      <c r="IF295" s="240"/>
      <c r="IG295" s="240"/>
      <c r="IH295" s="240"/>
      <c r="II295" s="240"/>
      <c r="IJ295" s="240"/>
      <c r="IK295" s="240"/>
      <c r="IL295" s="240"/>
      <c r="IM295" s="240"/>
      <c r="IN295" s="240"/>
      <c r="IO295" s="240"/>
      <c r="IP295" s="240"/>
      <c r="IQ295" s="240"/>
      <c r="IR295" s="240"/>
      <c r="IS295" s="240"/>
    </row>
    <row r="296" spans="1:253" s="142" customFormat="1" x14ac:dyDescent="0.2">
      <c r="A296" s="186" t="s">
        <v>198</v>
      </c>
      <c r="B296" s="648" t="e">
        <f t="shared" ref="B296:AG296" si="422">B274-B285</f>
        <v>#DIV/0!</v>
      </c>
      <c r="C296" s="648" t="e">
        <f t="shared" si="422"/>
        <v>#DIV/0!</v>
      </c>
      <c r="D296" s="648" t="e">
        <f t="shared" si="422"/>
        <v>#DIV/0!</v>
      </c>
      <c r="E296" s="648" t="e">
        <f t="shared" si="422"/>
        <v>#DIV/0!</v>
      </c>
      <c r="F296" s="648" t="e">
        <f t="shared" si="422"/>
        <v>#DIV/0!</v>
      </c>
      <c r="G296" s="648" t="e">
        <f t="shared" si="422"/>
        <v>#DIV/0!</v>
      </c>
      <c r="H296" s="648" t="e">
        <f t="shared" si="422"/>
        <v>#DIV/0!</v>
      </c>
      <c r="I296" s="648" t="e">
        <f t="shared" si="422"/>
        <v>#DIV/0!</v>
      </c>
      <c r="J296" s="648" t="e">
        <f t="shared" si="422"/>
        <v>#DIV/0!</v>
      </c>
      <c r="K296" s="648" t="e">
        <f t="shared" si="422"/>
        <v>#DIV/0!</v>
      </c>
      <c r="L296" s="648" t="e">
        <f t="shared" si="422"/>
        <v>#DIV/0!</v>
      </c>
      <c r="M296" s="648" t="e">
        <f t="shared" si="422"/>
        <v>#DIV/0!</v>
      </c>
      <c r="N296" s="648" t="e">
        <f t="shared" si="422"/>
        <v>#DIV/0!</v>
      </c>
      <c r="O296" s="648" t="e">
        <f t="shared" si="422"/>
        <v>#DIV/0!</v>
      </c>
      <c r="P296" s="648" t="e">
        <f t="shared" si="422"/>
        <v>#DIV/0!</v>
      </c>
      <c r="Q296" s="648" t="e">
        <f t="shared" si="422"/>
        <v>#DIV/0!</v>
      </c>
      <c r="R296" s="648" t="e">
        <f t="shared" si="422"/>
        <v>#DIV/0!</v>
      </c>
      <c r="S296" s="648" t="e">
        <f t="shared" si="422"/>
        <v>#DIV/0!</v>
      </c>
      <c r="T296" s="648" t="e">
        <f t="shared" si="422"/>
        <v>#DIV/0!</v>
      </c>
      <c r="U296" s="648" t="e">
        <f t="shared" si="422"/>
        <v>#DIV/0!</v>
      </c>
      <c r="V296" s="648" t="e">
        <f t="shared" si="422"/>
        <v>#DIV/0!</v>
      </c>
      <c r="W296" s="648" t="e">
        <f t="shared" si="422"/>
        <v>#DIV/0!</v>
      </c>
      <c r="X296" s="648" t="e">
        <f t="shared" si="422"/>
        <v>#DIV/0!</v>
      </c>
      <c r="Y296" s="648" t="e">
        <f t="shared" si="422"/>
        <v>#DIV/0!</v>
      </c>
      <c r="Z296" s="648" t="e">
        <f t="shared" si="422"/>
        <v>#DIV/0!</v>
      </c>
      <c r="AA296" s="648" t="e">
        <f t="shared" si="422"/>
        <v>#DIV/0!</v>
      </c>
      <c r="AB296" s="648" t="e">
        <f t="shared" si="422"/>
        <v>#DIV/0!</v>
      </c>
      <c r="AC296" s="648" t="e">
        <f t="shared" si="422"/>
        <v>#DIV/0!</v>
      </c>
      <c r="AD296" s="648" t="e">
        <f t="shared" si="422"/>
        <v>#DIV/0!</v>
      </c>
      <c r="AE296" s="648" t="e">
        <f t="shared" si="422"/>
        <v>#DIV/0!</v>
      </c>
      <c r="AF296" s="648" t="e">
        <f t="shared" si="422"/>
        <v>#DIV/0!</v>
      </c>
      <c r="AG296" s="648" t="e">
        <f t="shared" si="422"/>
        <v>#DIV/0!</v>
      </c>
      <c r="AH296" s="648" t="e">
        <f>AH274-AH285</f>
        <v>#DIV/0!</v>
      </c>
      <c r="AI296" s="648" t="e">
        <f>AI274-AI285</f>
        <v>#DIV/0!</v>
      </c>
      <c r="AJ296" s="648" t="e">
        <f>AJ274-AJ285</f>
        <v>#DIV/0!</v>
      </c>
      <c r="AK296" s="162"/>
      <c r="AL296" s="162"/>
      <c r="AM296" s="119"/>
      <c r="AN296" s="162"/>
      <c r="AO296" s="139"/>
      <c r="AP296" s="118"/>
      <c r="AQ296" s="139"/>
      <c r="AR296" s="118"/>
      <c r="AS296" s="139"/>
      <c r="AT296" s="162"/>
      <c r="AU296" s="162"/>
      <c r="AV296" s="162"/>
      <c r="AW296" s="162"/>
      <c r="AX296" s="162"/>
      <c r="AY296" s="162"/>
      <c r="AZ296" s="162"/>
      <c r="BA296" s="162"/>
      <c r="BB296" s="162"/>
      <c r="BC296" s="162"/>
      <c r="BD296" s="162"/>
      <c r="BE296" s="162"/>
      <c r="BF296" s="162"/>
      <c r="BG296" s="162"/>
      <c r="BH296" s="162"/>
      <c r="BI296" s="162"/>
      <c r="BJ296" s="162"/>
      <c r="BK296" s="162"/>
      <c r="BL296" s="162"/>
      <c r="BM296" s="162"/>
      <c r="BN296" s="162"/>
      <c r="BO296" s="162"/>
      <c r="BP296" s="162"/>
      <c r="BQ296" s="162"/>
      <c r="BR296" s="162"/>
      <c r="BS296" s="162"/>
      <c r="BT296" s="162"/>
      <c r="BU296" s="162"/>
      <c r="BV296" s="162"/>
      <c r="BW296" s="162"/>
      <c r="BX296" s="162"/>
      <c r="BY296" s="162"/>
      <c r="BZ296" s="162"/>
      <c r="CA296" s="162"/>
      <c r="CB296" s="162"/>
      <c r="CC296" s="162"/>
      <c r="CD296" s="162"/>
      <c r="CE296" s="162"/>
      <c r="CF296" s="162"/>
      <c r="CG296" s="162"/>
      <c r="CH296" s="162"/>
      <c r="CI296" s="162"/>
      <c r="CJ296" s="162"/>
      <c r="CK296" s="162"/>
      <c r="CL296" s="162"/>
      <c r="CM296" s="162"/>
      <c r="CN296" s="162"/>
      <c r="CO296" s="162"/>
      <c r="CP296" s="162"/>
      <c r="CQ296" s="162"/>
      <c r="CR296" s="162"/>
      <c r="CS296" s="162"/>
      <c r="CT296" s="162"/>
      <c r="CU296" s="162"/>
      <c r="CV296" s="162"/>
      <c r="CW296" s="162"/>
      <c r="CX296" s="162"/>
      <c r="CY296" s="162"/>
      <c r="CZ296" s="162"/>
      <c r="DA296" s="162"/>
      <c r="DB296" s="162"/>
      <c r="DC296" s="162"/>
      <c r="DD296" s="162"/>
      <c r="DE296" s="162"/>
      <c r="DF296" s="162"/>
      <c r="DG296" s="162"/>
      <c r="DH296" s="162"/>
      <c r="DI296" s="162"/>
      <c r="DJ296" s="162"/>
      <c r="DK296" s="162"/>
      <c r="DL296" s="162"/>
      <c r="DM296" s="162"/>
      <c r="DN296" s="162"/>
      <c r="DO296" s="162"/>
      <c r="DP296" s="162"/>
      <c r="DQ296" s="162"/>
      <c r="DR296" s="162"/>
      <c r="DS296" s="162"/>
      <c r="DT296" s="162"/>
      <c r="DU296" s="162"/>
      <c r="DV296" s="162"/>
      <c r="DW296" s="162"/>
      <c r="DX296" s="162"/>
      <c r="DY296" s="162"/>
      <c r="DZ296" s="162"/>
      <c r="EA296" s="162"/>
      <c r="EB296" s="162"/>
      <c r="EC296" s="162"/>
      <c r="ED296" s="162"/>
      <c r="EE296" s="162"/>
      <c r="EF296" s="162"/>
      <c r="EG296" s="162"/>
      <c r="EH296" s="162"/>
      <c r="EI296" s="162"/>
      <c r="EJ296" s="162"/>
      <c r="EK296" s="162"/>
      <c r="EL296" s="162"/>
      <c r="EM296" s="162"/>
      <c r="EN296" s="162"/>
      <c r="EO296" s="162"/>
      <c r="EP296" s="162"/>
      <c r="EQ296" s="162"/>
      <c r="ER296" s="162"/>
      <c r="ES296" s="162"/>
      <c r="ET296" s="162"/>
      <c r="EU296" s="162"/>
      <c r="EV296" s="162"/>
      <c r="EW296" s="162"/>
      <c r="EX296" s="162"/>
      <c r="EY296" s="162"/>
      <c r="EZ296" s="162"/>
      <c r="FA296" s="162"/>
      <c r="FB296" s="162"/>
      <c r="FC296" s="162"/>
      <c r="FD296" s="162"/>
      <c r="FE296" s="162"/>
      <c r="FF296" s="162"/>
      <c r="FG296" s="162"/>
      <c r="FH296" s="162"/>
      <c r="FI296" s="162"/>
      <c r="FJ296" s="162"/>
      <c r="FK296" s="162"/>
      <c r="FL296" s="162"/>
      <c r="FM296" s="162"/>
      <c r="FN296" s="162"/>
      <c r="FO296" s="162"/>
      <c r="FP296" s="162"/>
      <c r="FQ296" s="162"/>
      <c r="FR296" s="162"/>
      <c r="FS296" s="162"/>
      <c r="FT296" s="162"/>
      <c r="FU296" s="162"/>
      <c r="FV296" s="162"/>
      <c r="FW296" s="162"/>
      <c r="FX296" s="162"/>
      <c r="FY296" s="162"/>
      <c r="FZ296" s="162"/>
      <c r="GA296" s="162"/>
      <c r="GB296" s="162"/>
      <c r="GC296" s="162"/>
      <c r="GD296" s="162"/>
      <c r="GE296" s="162"/>
      <c r="GF296" s="162"/>
      <c r="GG296" s="162"/>
      <c r="GH296" s="162"/>
      <c r="GI296" s="162"/>
      <c r="GJ296" s="162"/>
      <c r="GK296" s="162"/>
      <c r="GL296" s="162"/>
      <c r="GM296" s="162"/>
      <c r="GN296" s="162"/>
      <c r="GO296" s="162"/>
      <c r="GP296" s="162"/>
      <c r="GQ296" s="162"/>
      <c r="GR296" s="162"/>
      <c r="GS296" s="162"/>
      <c r="GT296" s="162"/>
      <c r="GU296" s="162"/>
      <c r="GV296" s="162"/>
      <c r="GW296" s="162"/>
      <c r="GX296" s="162"/>
      <c r="GY296" s="162"/>
      <c r="GZ296" s="162"/>
      <c r="HA296" s="162"/>
      <c r="HB296" s="162"/>
      <c r="HC296" s="162"/>
      <c r="HD296" s="162"/>
      <c r="HE296" s="162"/>
      <c r="HF296" s="162"/>
      <c r="HG296" s="162"/>
      <c r="HH296" s="162"/>
      <c r="HI296" s="162"/>
      <c r="HJ296" s="162"/>
      <c r="HK296" s="162"/>
      <c r="HL296" s="162"/>
      <c r="HM296" s="162"/>
      <c r="HN296" s="162"/>
      <c r="HO296" s="162"/>
      <c r="HP296" s="162"/>
      <c r="HQ296" s="162"/>
      <c r="HR296" s="162"/>
      <c r="HS296" s="162"/>
      <c r="HT296" s="162"/>
      <c r="HU296" s="162"/>
      <c r="HV296" s="162"/>
      <c r="HW296" s="162"/>
      <c r="HX296" s="162"/>
      <c r="HY296" s="162"/>
      <c r="HZ296" s="162"/>
      <c r="IA296" s="162"/>
      <c r="IB296" s="162"/>
      <c r="IC296" s="162"/>
      <c r="ID296" s="162"/>
      <c r="IE296" s="162"/>
      <c r="IF296" s="162"/>
      <c r="IG296" s="162"/>
      <c r="IH296" s="162"/>
      <c r="II296" s="162"/>
      <c r="IJ296" s="162"/>
      <c r="IK296" s="162"/>
      <c r="IL296" s="162"/>
      <c r="IM296" s="162"/>
      <c r="IN296" s="162"/>
      <c r="IO296" s="162"/>
      <c r="IP296" s="162"/>
      <c r="IQ296" s="162"/>
      <c r="IR296" s="162"/>
      <c r="IS296" s="162"/>
    </row>
    <row r="297" spans="1:253" x14ac:dyDescent="0.2">
      <c r="A297" s="197" t="s">
        <v>199</v>
      </c>
      <c r="B297" s="646">
        <f t="shared" ref="B297:AH297" si="423">B265</f>
        <v>0</v>
      </c>
      <c r="C297" s="677">
        <f t="shared" si="423"/>
        <v>0</v>
      </c>
      <c r="D297" s="677">
        <f t="shared" si="423"/>
        <v>0</v>
      </c>
      <c r="E297" s="677">
        <f t="shared" si="423"/>
        <v>0</v>
      </c>
      <c r="F297" s="677">
        <f t="shared" si="423"/>
        <v>0</v>
      </c>
      <c r="G297" s="677">
        <f t="shared" si="423"/>
        <v>0</v>
      </c>
      <c r="H297" s="677">
        <f t="shared" si="423"/>
        <v>0</v>
      </c>
      <c r="I297" s="677">
        <f t="shared" si="423"/>
        <v>0</v>
      </c>
      <c r="J297" s="677">
        <f t="shared" si="423"/>
        <v>0</v>
      </c>
      <c r="K297" s="677">
        <f t="shared" si="423"/>
        <v>0</v>
      </c>
      <c r="L297" s="677">
        <f t="shared" si="423"/>
        <v>0</v>
      </c>
      <c r="M297" s="677">
        <f t="shared" si="423"/>
        <v>0</v>
      </c>
      <c r="N297" s="677">
        <f t="shared" si="423"/>
        <v>0</v>
      </c>
      <c r="O297" s="677">
        <f t="shared" si="423"/>
        <v>0</v>
      </c>
      <c r="P297" s="677">
        <f t="shared" si="423"/>
        <v>0</v>
      </c>
      <c r="Q297" s="677">
        <f t="shared" si="423"/>
        <v>0</v>
      </c>
      <c r="R297" s="677">
        <f t="shared" si="423"/>
        <v>0</v>
      </c>
      <c r="S297" s="677">
        <f t="shared" si="423"/>
        <v>0</v>
      </c>
      <c r="T297" s="677">
        <f t="shared" si="423"/>
        <v>0</v>
      </c>
      <c r="U297" s="677">
        <f t="shared" si="423"/>
        <v>0</v>
      </c>
      <c r="V297" s="677">
        <f t="shared" si="423"/>
        <v>0</v>
      </c>
      <c r="W297" s="677">
        <f t="shared" si="423"/>
        <v>0</v>
      </c>
      <c r="X297" s="677">
        <f t="shared" si="423"/>
        <v>0</v>
      </c>
      <c r="Y297" s="677">
        <f t="shared" si="423"/>
        <v>0</v>
      </c>
      <c r="Z297" s="677">
        <f t="shared" si="423"/>
        <v>0</v>
      </c>
      <c r="AA297" s="677">
        <f t="shared" si="423"/>
        <v>0</v>
      </c>
      <c r="AB297" s="677">
        <f t="shared" si="423"/>
        <v>0</v>
      </c>
      <c r="AC297" s="677">
        <f t="shared" si="423"/>
        <v>0</v>
      </c>
      <c r="AD297" s="677">
        <f t="shared" si="423"/>
        <v>0</v>
      </c>
      <c r="AE297" s="677">
        <f t="shared" si="423"/>
        <v>0</v>
      </c>
      <c r="AF297" s="677">
        <f t="shared" si="423"/>
        <v>0</v>
      </c>
      <c r="AG297" s="677">
        <f t="shared" si="423"/>
        <v>0</v>
      </c>
      <c r="AH297" s="677">
        <f t="shared" si="423"/>
        <v>0</v>
      </c>
      <c r="AI297" s="677">
        <f>AI265</f>
        <v>0</v>
      </c>
      <c r="AJ297" s="677">
        <f>AJ265</f>
        <v>0</v>
      </c>
      <c r="AK297" s="165"/>
      <c r="AL297" s="165"/>
      <c r="AM297" s="119"/>
      <c r="AN297" s="165"/>
      <c r="AO297" s="139"/>
      <c r="AQ297" s="139"/>
      <c r="AS297" s="139"/>
      <c r="AT297" s="165"/>
      <c r="AU297" s="165"/>
      <c r="AV297" s="165"/>
      <c r="AW297" s="165"/>
      <c r="AX297" s="165"/>
      <c r="AY297" s="165"/>
      <c r="AZ297" s="165"/>
      <c r="BA297" s="165"/>
      <c r="BB297" s="165"/>
      <c r="BC297" s="165"/>
      <c r="BD297" s="165"/>
      <c r="BE297" s="165"/>
      <c r="BF297" s="165"/>
      <c r="BG297" s="165"/>
      <c r="BH297" s="165"/>
      <c r="BI297" s="165"/>
      <c r="BJ297" s="165"/>
      <c r="BK297" s="165"/>
      <c r="BL297" s="165"/>
      <c r="BM297" s="165"/>
      <c r="BN297" s="165"/>
      <c r="BO297" s="165"/>
      <c r="BP297" s="165"/>
      <c r="BQ297" s="165"/>
      <c r="BR297" s="165"/>
      <c r="BS297" s="165"/>
      <c r="BT297" s="165"/>
      <c r="BU297" s="165"/>
      <c r="BV297" s="165"/>
      <c r="BW297" s="165"/>
      <c r="BX297" s="165"/>
      <c r="BY297" s="165"/>
      <c r="BZ297" s="165"/>
      <c r="CA297" s="165"/>
      <c r="CB297" s="165"/>
      <c r="CC297" s="165"/>
      <c r="CD297" s="165"/>
      <c r="CE297" s="165"/>
      <c r="CF297" s="165"/>
      <c r="CG297" s="165"/>
      <c r="CH297" s="165"/>
      <c r="CI297" s="165"/>
      <c r="CJ297" s="165"/>
      <c r="CK297" s="165"/>
      <c r="CL297" s="165"/>
      <c r="CM297" s="165"/>
      <c r="CN297" s="165"/>
      <c r="CO297" s="165"/>
      <c r="CP297" s="165"/>
      <c r="CQ297" s="165"/>
      <c r="CR297" s="165"/>
      <c r="CS297" s="165"/>
      <c r="CT297" s="165"/>
      <c r="CU297" s="165"/>
      <c r="CV297" s="165"/>
      <c r="CW297" s="165"/>
      <c r="CX297" s="165"/>
      <c r="CY297" s="165"/>
      <c r="CZ297" s="165"/>
      <c r="DA297" s="165"/>
      <c r="DB297" s="165"/>
      <c r="DC297" s="165"/>
      <c r="DD297" s="165"/>
      <c r="DE297" s="165"/>
      <c r="DF297" s="165"/>
      <c r="DG297" s="165"/>
      <c r="DH297" s="165"/>
      <c r="DI297" s="165"/>
      <c r="DJ297" s="165"/>
      <c r="DK297" s="165"/>
      <c r="DL297" s="165"/>
      <c r="DM297" s="165"/>
      <c r="DN297" s="165"/>
      <c r="DO297" s="165"/>
      <c r="DP297" s="165"/>
      <c r="DQ297" s="165"/>
      <c r="DR297" s="165"/>
      <c r="DS297" s="165"/>
      <c r="DT297" s="165"/>
      <c r="DU297" s="165"/>
      <c r="DV297" s="165"/>
      <c r="DW297" s="165"/>
      <c r="DX297" s="165"/>
      <c r="DY297" s="165"/>
      <c r="DZ297" s="165"/>
      <c r="EA297" s="165"/>
      <c r="EB297" s="165"/>
      <c r="EC297" s="165"/>
      <c r="ED297" s="165"/>
      <c r="EE297" s="165"/>
      <c r="EF297" s="165"/>
      <c r="EG297" s="165"/>
      <c r="EH297" s="165"/>
      <c r="EI297" s="165"/>
      <c r="EJ297" s="165"/>
      <c r="EK297" s="165"/>
      <c r="EL297" s="165"/>
      <c r="EM297" s="165"/>
      <c r="EN297" s="165"/>
      <c r="EO297" s="165"/>
      <c r="EP297" s="165"/>
      <c r="EQ297" s="165"/>
      <c r="ER297" s="165"/>
      <c r="ES297" s="165"/>
      <c r="ET297" s="165"/>
      <c r="EU297" s="165"/>
      <c r="EV297" s="165"/>
      <c r="EW297" s="165"/>
      <c r="EX297" s="165"/>
      <c r="EY297" s="165"/>
      <c r="EZ297" s="165"/>
      <c r="FA297" s="165"/>
      <c r="FB297" s="165"/>
      <c r="FC297" s="165"/>
      <c r="FD297" s="165"/>
      <c r="FE297" s="165"/>
      <c r="FF297" s="165"/>
      <c r="FG297" s="165"/>
      <c r="FH297" s="165"/>
      <c r="FI297" s="165"/>
      <c r="FJ297" s="165"/>
      <c r="FK297" s="165"/>
      <c r="FL297" s="165"/>
      <c r="FM297" s="165"/>
      <c r="FN297" s="165"/>
      <c r="FO297" s="165"/>
      <c r="FP297" s="165"/>
      <c r="FQ297" s="165"/>
      <c r="FR297" s="165"/>
      <c r="FS297" s="165"/>
      <c r="FT297" s="165"/>
      <c r="FU297" s="165"/>
      <c r="FV297" s="165"/>
      <c r="FW297" s="165"/>
      <c r="FX297" s="165"/>
      <c r="FY297" s="165"/>
      <c r="FZ297" s="165"/>
      <c r="GA297" s="165"/>
      <c r="GB297" s="165"/>
      <c r="GC297" s="165"/>
      <c r="GD297" s="165"/>
      <c r="GE297" s="165"/>
      <c r="GF297" s="165"/>
      <c r="GG297" s="165"/>
      <c r="GH297" s="165"/>
      <c r="GI297" s="165"/>
      <c r="GJ297" s="165"/>
      <c r="GK297" s="165"/>
      <c r="GL297" s="165"/>
      <c r="GM297" s="165"/>
      <c r="GN297" s="165"/>
      <c r="GO297" s="165"/>
      <c r="GP297" s="165"/>
      <c r="GQ297" s="165"/>
      <c r="GR297" s="165"/>
      <c r="GS297" s="165"/>
      <c r="GT297" s="165"/>
      <c r="GU297" s="165"/>
      <c r="GV297" s="165"/>
      <c r="GW297" s="165"/>
      <c r="GX297" s="165"/>
      <c r="GY297" s="165"/>
      <c r="GZ297" s="165"/>
      <c r="HA297" s="165"/>
      <c r="HB297" s="165"/>
      <c r="HC297" s="165"/>
      <c r="HD297" s="165"/>
      <c r="HE297" s="165"/>
      <c r="HF297" s="165"/>
      <c r="HG297" s="165"/>
      <c r="HH297" s="165"/>
      <c r="HI297" s="165"/>
      <c r="HJ297" s="165"/>
      <c r="HK297" s="165"/>
      <c r="HL297" s="165"/>
      <c r="HM297" s="165"/>
      <c r="HN297" s="165"/>
      <c r="HO297" s="165"/>
      <c r="HP297" s="165"/>
      <c r="HQ297" s="165"/>
      <c r="HR297" s="165"/>
      <c r="HS297" s="165"/>
      <c r="HT297" s="165"/>
      <c r="HU297" s="165"/>
      <c r="HV297" s="165"/>
      <c r="HW297" s="165"/>
      <c r="HX297" s="165"/>
      <c r="HY297" s="165"/>
      <c r="HZ297" s="165"/>
      <c r="IA297" s="165"/>
      <c r="IB297" s="165"/>
      <c r="IC297" s="165"/>
      <c r="ID297" s="165"/>
      <c r="IE297" s="165"/>
      <c r="IF297" s="165"/>
      <c r="IG297" s="165"/>
      <c r="IH297" s="165"/>
      <c r="II297" s="165"/>
      <c r="IJ297" s="165"/>
      <c r="IK297" s="165"/>
      <c r="IL297" s="165"/>
      <c r="IM297" s="165"/>
      <c r="IN297" s="165"/>
      <c r="IO297" s="165"/>
      <c r="IP297" s="165"/>
      <c r="IQ297" s="165"/>
      <c r="IR297" s="165"/>
      <c r="IS297" s="165"/>
    </row>
    <row r="298" spans="1:253" s="142" customFormat="1" x14ac:dyDescent="0.2">
      <c r="A298" s="154" t="s">
        <v>200</v>
      </c>
      <c r="B298" s="667">
        <f>Aprekini!B79+Aprekini!B85+Aprekini!B91+Aprekini!B19+Aprekini!B20+Aprekini!B21+Aprekini!B22+Aprekini!B24+Aprekini!B25+Aprekini!B26+Aprekini!B27</f>
        <v>0</v>
      </c>
      <c r="C298" s="667">
        <f>Aprekini!C79+Aprekini!C85+Aprekini!C91+Aprekini!C19+Aprekini!C20+Aprekini!C21+Aprekini!C22+Aprekini!C24+Aprekini!C25+Aprekini!C26+Aprekini!C27</f>
        <v>0</v>
      </c>
      <c r="D298" s="667">
        <f>Aprekini!D79+Aprekini!D85+Aprekini!D91+Aprekini!D19+Aprekini!D20+Aprekini!D21+Aprekini!D22+Aprekini!D24+Aprekini!D25+Aprekini!D26+Aprekini!D27</f>
        <v>0</v>
      </c>
      <c r="E298" s="667">
        <f>Aprekini!E79+Aprekini!E85+Aprekini!E91+Aprekini!E19+Aprekini!E20+Aprekini!E21+Aprekini!E22+Aprekini!E24+Aprekini!E25+Aprekini!E26+Aprekini!E27</f>
        <v>0</v>
      </c>
      <c r="F298" s="667">
        <f>Aprekini!F79+Aprekini!F85+Aprekini!F91+Aprekini!F19+Aprekini!F20+Aprekini!F21+Aprekini!F22+Aprekini!F24+Aprekini!F25+Aprekini!F26+Aprekini!F27</f>
        <v>0</v>
      </c>
      <c r="G298" s="667">
        <f>Aprekini!G79+Aprekini!G85+Aprekini!G91+Aprekini!G19+Aprekini!G20+Aprekini!G21+Aprekini!G22+Aprekini!G24+Aprekini!G25+Aprekini!G26+Aprekini!G27</f>
        <v>0</v>
      </c>
      <c r="H298" s="667">
        <f>Aprekini!H79+Aprekini!H85+Aprekini!H91+Aprekini!H19+Aprekini!H20+Aprekini!H21+Aprekini!H22+Aprekini!H24+Aprekini!H25+Aprekini!H26+Aprekini!H27</f>
        <v>0</v>
      </c>
      <c r="I298" s="667">
        <f>Aprekini!I79+Aprekini!I85+Aprekini!I91+Aprekini!I19+Aprekini!I20+Aprekini!I21+Aprekini!I22+Aprekini!I24+Aprekini!I25+Aprekini!I26+Aprekini!I27</f>
        <v>0</v>
      </c>
      <c r="J298" s="667">
        <f>Aprekini!J79+Aprekini!J85+Aprekini!J91+Aprekini!J19+Aprekini!J20+Aprekini!J21+Aprekini!J22+Aprekini!J24+Aprekini!J25+Aprekini!J26+Aprekini!J27</f>
        <v>0</v>
      </c>
      <c r="K298" s="667">
        <f>Aprekini!K79+Aprekini!K85+Aprekini!K91+Aprekini!K19+Aprekini!K20+Aprekini!K21+Aprekini!K22+Aprekini!K24+Aprekini!K25+Aprekini!K26+Aprekini!K27</f>
        <v>0</v>
      </c>
      <c r="L298" s="667">
        <f>Aprekini!L79+Aprekini!L85+Aprekini!L91+Aprekini!L19+Aprekini!L20+Aprekini!L21+Aprekini!L22+Aprekini!L24+Aprekini!L25+Aprekini!L26+Aprekini!L27</f>
        <v>0</v>
      </c>
      <c r="M298" s="667">
        <f>Aprekini!M79+Aprekini!M85+Aprekini!M91+Aprekini!M19+Aprekini!M20+Aprekini!M21+Aprekini!M22+Aprekini!M24+Aprekini!M25+Aprekini!M26+Aprekini!M27</f>
        <v>0</v>
      </c>
      <c r="N298" s="667">
        <f>Aprekini!N79+Aprekini!N85+Aprekini!N91+Aprekini!N19+Aprekini!N20+Aprekini!N21+Aprekini!N22+Aprekini!N24+Aprekini!N25+Aprekini!N26+Aprekini!N27</f>
        <v>0</v>
      </c>
      <c r="O298" s="667">
        <f>Aprekini!O79+Aprekini!O85+Aprekini!O91+Aprekini!O19+Aprekini!O20+Aprekini!O21+Aprekini!O22+Aprekini!O24+Aprekini!O25+Aprekini!O26+Aprekini!O27</f>
        <v>0</v>
      </c>
      <c r="P298" s="667">
        <f>Aprekini!P79+Aprekini!P85+Aprekini!P91+Aprekini!P19+Aprekini!P20+Aprekini!P21+Aprekini!P22+Aprekini!P24+Aprekini!P25+Aprekini!P26+Aprekini!P27</f>
        <v>0</v>
      </c>
      <c r="Q298" s="667">
        <f>Aprekini!Q79+Aprekini!Q85+Aprekini!Q91+Aprekini!Q19+Aprekini!Q20+Aprekini!Q21+Aprekini!Q22+Aprekini!Q24+Aprekini!Q25+Aprekini!Q26+Aprekini!Q27</f>
        <v>0</v>
      </c>
      <c r="R298" s="667">
        <f>Aprekini!R79+Aprekini!R85+Aprekini!R91+Aprekini!R19+Aprekini!R20+Aprekini!R21+Aprekini!R22+Aprekini!R24+Aprekini!R25+Aprekini!R26+Aprekini!R27</f>
        <v>0</v>
      </c>
      <c r="S298" s="667">
        <f>Aprekini!S79+Aprekini!S85+Aprekini!S91+Aprekini!S19+Aprekini!S20+Aprekini!S21+Aprekini!S22+Aprekini!S24+Aprekini!S25+Aprekini!S26+Aprekini!S27</f>
        <v>0</v>
      </c>
      <c r="T298" s="667">
        <f>Aprekini!T79+Aprekini!T85+Aprekini!T91+Aprekini!T19+Aprekini!T20+Aprekini!T21+Aprekini!T22+Aprekini!T24+Aprekini!T25+Aprekini!T26+Aprekini!T27</f>
        <v>0</v>
      </c>
      <c r="U298" s="667">
        <f>Aprekini!U79+Aprekini!U85+Aprekini!U91+Aprekini!U19+Aprekini!U20+Aprekini!U21+Aprekini!U22+Aprekini!U24+Aprekini!U25+Aprekini!U26+Aprekini!U27</f>
        <v>0</v>
      </c>
      <c r="V298" s="667">
        <f>Aprekini!V79+Aprekini!V85+Aprekini!V91+Aprekini!V19+Aprekini!V20+Aprekini!V21+Aprekini!V22+Aprekini!V24+Aprekini!V25+Aprekini!V26+Aprekini!V27</f>
        <v>0</v>
      </c>
      <c r="W298" s="667">
        <f>Aprekini!W79+Aprekini!W85+Aprekini!W91+Aprekini!W19+Aprekini!W20+Aprekini!W21+Aprekini!W22+Aprekini!W24+Aprekini!W25+Aprekini!W26+Aprekini!W27</f>
        <v>0</v>
      </c>
      <c r="X298" s="667">
        <f>Aprekini!X79+Aprekini!X85+Aprekini!X91+Aprekini!X19+Aprekini!X20+Aprekini!X21+Aprekini!X22+Aprekini!X24+Aprekini!X25+Aprekini!X26+Aprekini!X27</f>
        <v>0</v>
      </c>
      <c r="Y298" s="667">
        <f>Aprekini!Y79+Aprekini!Y85+Aprekini!Y91+Aprekini!Y19+Aprekini!Y20+Aprekini!Y21+Aprekini!Y22+Aprekini!Y24+Aprekini!Y25+Aprekini!Y26+Aprekini!Y27</f>
        <v>0</v>
      </c>
      <c r="Z298" s="667">
        <f>Aprekini!Z79+Aprekini!Z85+Aprekini!Z91+Aprekini!Z19+Aprekini!Z20+Aprekini!Z21+Aprekini!Z22+Aprekini!Z24+Aprekini!Z25+Aprekini!Z26+Aprekini!Z27</f>
        <v>0</v>
      </c>
      <c r="AA298" s="667">
        <f>Aprekini!AA79+Aprekini!AA85+Aprekini!AA91+Aprekini!AA19+Aprekini!AA20+Aprekini!AA21+Aprekini!AA22+Aprekini!AA24+Aprekini!AA25+Aprekini!AA26+Aprekini!AA27</f>
        <v>0</v>
      </c>
      <c r="AB298" s="667">
        <f>Aprekini!AB79+Aprekini!AB85+Aprekini!AB91+Aprekini!AB19+Aprekini!AB20+Aprekini!AB21+Aprekini!AB22+Aprekini!AB24+Aprekini!AB25+Aprekini!AB26+Aprekini!AB27</f>
        <v>0</v>
      </c>
      <c r="AC298" s="667">
        <f>Aprekini!AC79+Aprekini!AC85+Aprekini!AC91+Aprekini!AC19+Aprekini!AC20+Aprekini!AC21+Aprekini!AC22+Aprekini!AC24+Aprekini!AC25+Aprekini!AC26+Aprekini!AC27</f>
        <v>0</v>
      </c>
      <c r="AD298" s="667">
        <f>Aprekini!AD79+Aprekini!AD85+Aprekini!AD91+Aprekini!AD19+Aprekini!AD20+Aprekini!AD21+Aprekini!AD22+Aprekini!AD24+Aprekini!AD25+Aprekini!AD26+Aprekini!AD27</f>
        <v>0</v>
      </c>
      <c r="AE298" s="667">
        <f>Aprekini!AE79+Aprekini!AE85+Aprekini!AE91+Aprekini!AE19+Aprekini!AE20+Aprekini!AE21+Aprekini!AE22+Aprekini!AE24+Aprekini!AE25+Aprekini!AE26+Aprekini!AE27</f>
        <v>0</v>
      </c>
      <c r="AF298" s="667">
        <f>Aprekini!AF79+Aprekini!AF85+Aprekini!AF91+Aprekini!AF19+Aprekini!AF20+Aprekini!AF21+Aprekini!AF22+Aprekini!AF24+Aprekini!AF25+Aprekini!AF26+Aprekini!AF27</f>
        <v>0</v>
      </c>
      <c r="AG298" s="667">
        <f>Aprekini!AG79+Aprekini!AG85+Aprekini!AG91+Aprekini!AG19+Aprekini!AG20+Aprekini!AG21+Aprekini!AG22+Aprekini!AG24+Aprekini!AG25+Aprekini!AG26+Aprekini!AG27</f>
        <v>0</v>
      </c>
      <c r="AH298" s="667">
        <f>Aprekini!AH79+Aprekini!AH85+Aprekini!AH91+Aprekini!AH19+Aprekini!AH20+Aprekini!AH21+Aprekini!AH22+Aprekini!AH24+Aprekini!AH25+Aprekini!AH26+Aprekini!AH27</f>
        <v>0</v>
      </c>
      <c r="AI298" s="667">
        <f>Aprekini!AI79+Aprekini!AI85+Aprekini!AI91+Aprekini!AI19+Aprekini!AI20+Aprekini!AI21+Aprekini!AI22+Aprekini!AI24+Aprekini!AI25+Aprekini!AI26+Aprekini!AI27</f>
        <v>0</v>
      </c>
      <c r="AJ298" s="667">
        <f>Aprekini!AJ79+Aprekini!AJ85+Aprekini!AJ91+Aprekini!AJ19+Aprekini!AJ20+Aprekini!AJ21+Aprekini!AJ22+Aprekini!AJ24+Aprekini!AJ25+Aprekini!AJ26+Aprekini!AJ27</f>
        <v>0</v>
      </c>
      <c r="AK298" s="162"/>
      <c r="AL298" s="162"/>
      <c r="AM298" s="119"/>
      <c r="AN298" s="162"/>
      <c r="AO298" s="139"/>
      <c r="AP298" s="118"/>
      <c r="AQ298" s="139"/>
      <c r="AR298" s="118"/>
      <c r="AS298" s="139"/>
      <c r="AT298" s="162"/>
      <c r="AU298" s="162"/>
      <c r="AV298" s="162"/>
      <c r="AW298" s="162"/>
      <c r="AX298" s="162"/>
      <c r="AY298" s="162"/>
      <c r="AZ298" s="162"/>
      <c r="BA298" s="162"/>
      <c r="BB298" s="162"/>
      <c r="BC298" s="162"/>
      <c r="BD298" s="162"/>
      <c r="BE298" s="162"/>
      <c r="BF298" s="162"/>
      <c r="BG298" s="162"/>
      <c r="BH298" s="162"/>
      <c r="BI298" s="162"/>
      <c r="BJ298" s="162"/>
      <c r="BK298" s="162"/>
      <c r="BL298" s="162"/>
      <c r="BM298" s="162"/>
      <c r="BN298" s="162"/>
      <c r="BO298" s="162"/>
      <c r="BP298" s="162"/>
      <c r="BQ298" s="162"/>
      <c r="BR298" s="162"/>
      <c r="BS298" s="162"/>
      <c r="BT298" s="162"/>
      <c r="BU298" s="162"/>
      <c r="BV298" s="162"/>
      <c r="BW298" s="162"/>
      <c r="BX298" s="162"/>
      <c r="BY298" s="162"/>
      <c r="BZ298" s="162"/>
      <c r="CA298" s="162"/>
      <c r="CB298" s="162"/>
      <c r="CC298" s="162"/>
      <c r="CD298" s="162"/>
      <c r="CE298" s="162"/>
      <c r="CF298" s="162"/>
      <c r="CG298" s="162"/>
      <c r="CH298" s="162"/>
      <c r="CI298" s="162"/>
      <c r="CJ298" s="162"/>
      <c r="CK298" s="162"/>
      <c r="CL298" s="162"/>
      <c r="CM298" s="162"/>
      <c r="CN298" s="162"/>
      <c r="CO298" s="162"/>
      <c r="CP298" s="162"/>
      <c r="CQ298" s="162"/>
      <c r="CR298" s="162"/>
      <c r="CS298" s="162"/>
      <c r="CT298" s="162"/>
      <c r="CU298" s="162"/>
      <c r="CV298" s="162"/>
      <c r="CW298" s="162"/>
      <c r="CX298" s="162"/>
      <c r="CY298" s="162"/>
      <c r="CZ298" s="162"/>
      <c r="DA298" s="162"/>
      <c r="DB298" s="162"/>
      <c r="DC298" s="162"/>
      <c r="DD298" s="162"/>
      <c r="DE298" s="162"/>
      <c r="DF298" s="162"/>
      <c r="DG298" s="162"/>
      <c r="DH298" s="162"/>
      <c r="DI298" s="162"/>
      <c r="DJ298" s="162"/>
      <c r="DK298" s="162"/>
      <c r="DL298" s="162"/>
      <c r="DM298" s="162"/>
      <c r="DN298" s="162"/>
      <c r="DO298" s="162"/>
      <c r="DP298" s="162"/>
      <c r="DQ298" s="162"/>
      <c r="DR298" s="162"/>
      <c r="DS298" s="162"/>
      <c r="DT298" s="162"/>
      <c r="DU298" s="162"/>
      <c r="DV298" s="162"/>
      <c r="DW298" s="162"/>
      <c r="DX298" s="162"/>
      <c r="DY298" s="162"/>
      <c r="DZ298" s="162"/>
      <c r="EA298" s="162"/>
      <c r="EB298" s="162"/>
      <c r="EC298" s="162"/>
      <c r="ED298" s="162"/>
      <c r="EE298" s="162"/>
      <c r="EF298" s="162"/>
      <c r="EG298" s="162"/>
      <c r="EH298" s="162"/>
      <c r="EI298" s="162"/>
      <c r="EJ298" s="162"/>
      <c r="EK298" s="162"/>
      <c r="EL298" s="162"/>
      <c r="EM298" s="162"/>
      <c r="EN298" s="162"/>
      <c r="EO298" s="162"/>
      <c r="EP298" s="162"/>
      <c r="EQ298" s="162"/>
      <c r="ER298" s="162"/>
      <c r="ES298" s="162"/>
      <c r="ET298" s="162"/>
      <c r="EU298" s="162"/>
      <c r="EV298" s="162"/>
      <c r="EW298" s="162"/>
      <c r="EX298" s="162"/>
      <c r="EY298" s="162"/>
      <c r="EZ298" s="162"/>
      <c r="FA298" s="162"/>
      <c r="FB298" s="162"/>
      <c r="FC298" s="162"/>
      <c r="FD298" s="162"/>
      <c r="FE298" s="162"/>
      <c r="FF298" s="162"/>
      <c r="FG298" s="162"/>
      <c r="FH298" s="162"/>
      <c r="FI298" s="162"/>
      <c r="FJ298" s="162"/>
      <c r="FK298" s="162"/>
      <c r="FL298" s="162"/>
      <c r="FM298" s="162"/>
      <c r="FN298" s="162"/>
      <c r="FO298" s="162"/>
      <c r="FP298" s="162"/>
      <c r="FQ298" s="162"/>
      <c r="FR298" s="162"/>
      <c r="FS298" s="162"/>
      <c r="FT298" s="162"/>
      <c r="FU298" s="162"/>
      <c r="FV298" s="162"/>
      <c r="FW298" s="162"/>
      <c r="FX298" s="162"/>
      <c r="FY298" s="162"/>
      <c r="FZ298" s="162"/>
      <c r="GA298" s="162"/>
      <c r="GB298" s="162"/>
      <c r="GC298" s="162"/>
      <c r="GD298" s="162"/>
      <c r="GE298" s="162"/>
      <c r="GF298" s="162"/>
      <c r="GG298" s="162"/>
      <c r="GH298" s="162"/>
      <c r="GI298" s="162"/>
      <c r="GJ298" s="162"/>
      <c r="GK298" s="162"/>
      <c r="GL298" s="162"/>
      <c r="GM298" s="162"/>
      <c r="GN298" s="162"/>
      <c r="GO298" s="162"/>
      <c r="GP298" s="162"/>
      <c r="GQ298" s="162"/>
      <c r="GR298" s="162"/>
      <c r="GS298" s="162"/>
      <c r="GT298" s="162"/>
      <c r="GU298" s="162"/>
      <c r="GV298" s="162"/>
      <c r="GW298" s="162"/>
      <c r="GX298" s="162"/>
      <c r="GY298" s="162"/>
      <c r="GZ298" s="162"/>
      <c r="HA298" s="162"/>
      <c r="HB298" s="162"/>
      <c r="HC298" s="162"/>
      <c r="HD298" s="162"/>
      <c r="HE298" s="162"/>
      <c r="HF298" s="162"/>
      <c r="HG298" s="162"/>
      <c r="HH298" s="162"/>
      <c r="HI298" s="162"/>
      <c r="HJ298" s="162"/>
      <c r="HK298" s="162"/>
      <c r="HL298" s="162"/>
      <c r="HM298" s="162"/>
      <c r="HN298" s="162"/>
      <c r="HO298" s="162"/>
      <c r="HP298" s="162"/>
      <c r="HQ298" s="162"/>
      <c r="HR298" s="162"/>
      <c r="HS298" s="162"/>
      <c r="HT298" s="162"/>
      <c r="HU298" s="162"/>
      <c r="HV298" s="162"/>
      <c r="HW298" s="162"/>
      <c r="HX298" s="162"/>
      <c r="HY298" s="162"/>
      <c r="HZ298" s="162"/>
      <c r="IA298" s="162"/>
      <c r="IB298" s="162"/>
      <c r="IC298" s="162"/>
      <c r="ID298" s="162"/>
      <c r="IE298" s="162"/>
      <c r="IF298" s="162"/>
      <c r="IG298" s="162"/>
      <c r="IH298" s="162"/>
      <c r="II298" s="162"/>
      <c r="IJ298" s="162"/>
      <c r="IK298" s="162"/>
      <c r="IL298" s="162"/>
      <c r="IM298" s="162"/>
      <c r="IN298" s="162"/>
      <c r="IO298" s="162"/>
      <c r="IP298" s="162"/>
      <c r="IQ298" s="162"/>
      <c r="IR298" s="162"/>
      <c r="IS298" s="162"/>
    </row>
    <row r="299" spans="1:253" x14ac:dyDescent="0.2">
      <c r="A299" s="242" t="s">
        <v>201</v>
      </c>
      <c r="B299" s="678" t="e">
        <f t="shared" ref="B299:AG299" si="424">B296-B297-B298</f>
        <v>#DIV/0!</v>
      </c>
      <c r="C299" s="678" t="e">
        <f t="shared" si="424"/>
        <v>#DIV/0!</v>
      </c>
      <c r="D299" s="678" t="e">
        <f t="shared" si="424"/>
        <v>#DIV/0!</v>
      </c>
      <c r="E299" s="678" t="e">
        <f t="shared" si="424"/>
        <v>#DIV/0!</v>
      </c>
      <c r="F299" s="648" t="e">
        <f t="shared" si="424"/>
        <v>#DIV/0!</v>
      </c>
      <c r="G299" s="678" t="e">
        <f t="shared" si="424"/>
        <v>#DIV/0!</v>
      </c>
      <c r="H299" s="678" t="e">
        <f t="shared" si="424"/>
        <v>#DIV/0!</v>
      </c>
      <c r="I299" s="678" t="e">
        <f t="shared" si="424"/>
        <v>#DIV/0!</v>
      </c>
      <c r="J299" s="678" t="e">
        <f t="shared" si="424"/>
        <v>#DIV/0!</v>
      </c>
      <c r="K299" s="678" t="e">
        <f t="shared" si="424"/>
        <v>#DIV/0!</v>
      </c>
      <c r="L299" s="678" t="e">
        <f t="shared" si="424"/>
        <v>#DIV/0!</v>
      </c>
      <c r="M299" s="678" t="e">
        <f t="shared" si="424"/>
        <v>#DIV/0!</v>
      </c>
      <c r="N299" s="678" t="e">
        <f t="shared" si="424"/>
        <v>#DIV/0!</v>
      </c>
      <c r="O299" s="678" t="e">
        <f t="shared" si="424"/>
        <v>#DIV/0!</v>
      </c>
      <c r="P299" s="678" t="e">
        <f t="shared" si="424"/>
        <v>#DIV/0!</v>
      </c>
      <c r="Q299" s="678" t="e">
        <f t="shared" si="424"/>
        <v>#DIV/0!</v>
      </c>
      <c r="R299" s="678" t="e">
        <f t="shared" si="424"/>
        <v>#DIV/0!</v>
      </c>
      <c r="S299" s="678" t="e">
        <f t="shared" si="424"/>
        <v>#DIV/0!</v>
      </c>
      <c r="T299" s="678" t="e">
        <f t="shared" si="424"/>
        <v>#DIV/0!</v>
      </c>
      <c r="U299" s="678" t="e">
        <f t="shared" si="424"/>
        <v>#DIV/0!</v>
      </c>
      <c r="V299" s="678" t="e">
        <f t="shared" si="424"/>
        <v>#DIV/0!</v>
      </c>
      <c r="W299" s="678" t="e">
        <f t="shared" si="424"/>
        <v>#DIV/0!</v>
      </c>
      <c r="X299" s="678" t="e">
        <f t="shared" si="424"/>
        <v>#DIV/0!</v>
      </c>
      <c r="Y299" s="678" t="e">
        <f t="shared" si="424"/>
        <v>#DIV/0!</v>
      </c>
      <c r="Z299" s="678" t="e">
        <f t="shared" si="424"/>
        <v>#DIV/0!</v>
      </c>
      <c r="AA299" s="678" t="e">
        <f t="shared" si="424"/>
        <v>#DIV/0!</v>
      </c>
      <c r="AB299" s="678" t="e">
        <f t="shared" si="424"/>
        <v>#DIV/0!</v>
      </c>
      <c r="AC299" s="678" t="e">
        <f t="shared" si="424"/>
        <v>#DIV/0!</v>
      </c>
      <c r="AD299" s="678" t="e">
        <f t="shared" si="424"/>
        <v>#DIV/0!</v>
      </c>
      <c r="AE299" s="678" t="e">
        <f t="shared" si="424"/>
        <v>#DIV/0!</v>
      </c>
      <c r="AF299" s="678" t="e">
        <f t="shared" si="424"/>
        <v>#DIV/0!</v>
      </c>
      <c r="AG299" s="678" t="e">
        <f t="shared" si="424"/>
        <v>#DIV/0!</v>
      </c>
      <c r="AH299" s="678" t="e">
        <f>AH296-AH297-AH298</f>
        <v>#DIV/0!</v>
      </c>
      <c r="AI299" s="678" t="e">
        <f>AI296-AI297-AI298</f>
        <v>#DIV/0!</v>
      </c>
      <c r="AJ299" s="678" t="e">
        <f>AJ296-AJ297-AJ298</f>
        <v>#DIV/0!</v>
      </c>
      <c r="AK299" s="165"/>
      <c r="AL299" s="165"/>
      <c r="AM299" s="119"/>
      <c r="AN299" s="165"/>
      <c r="AO299" s="139"/>
      <c r="AQ299" s="139"/>
      <c r="AS299" s="139"/>
      <c r="AT299" s="165"/>
      <c r="AU299" s="165"/>
      <c r="AV299" s="165"/>
      <c r="AW299" s="165"/>
      <c r="AX299" s="165"/>
      <c r="AY299" s="165"/>
      <c r="AZ299" s="165"/>
      <c r="BA299" s="165"/>
      <c r="BB299" s="165"/>
      <c r="BC299" s="165"/>
      <c r="BD299" s="165"/>
      <c r="BE299" s="165"/>
      <c r="BF299" s="165"/>
      <c r="BG299" s="165"/>
      <c r="BH299" s="165"/>
      <c r="BI299" s="165"/>
      <c r="BJ299" s="165"/>
      <c r="BK299" s="165"/>
      <c r="BL299" s="165"/>
      <c r="BM299" s="165"/>
      <c r="BN299" s="165"/>
      <c r="BO299" s="165"/>
      <c r="BP299" s="165"/>
      <c r="BQ299" s="165"/>
      <c r="BR299" s="165"/>
      <c r="BS299" s="165"/>
      <c r="BT299" s="165"/>
      <c r="BU299" s="165"/>
      <c r="BV299" s="165"/>
      <c r="BW299" s="165"/>
      <c r="BX299" s="165"/>
      <c r="BY299" s="165"/>
      <c r="BZ299" s="165"/>
      <c r="CA299" s="165"/>
      <c r="CB299" s="165"/>
      <c r="CC299" s="165"/>
      <c r="CD299" s="165"/>
      <c r="CE299" s="165"/>
      <c r="CF299" s="165"/>
      <c r="CG299" s="165"/>
      <c r="CH299" s="165"/>
      <c r="CI299" s="165"/>
      <c r="CJ299" s="165"/>
      <c r="CK299" s="165"/>
      <c r="CL299" s="165"/>
      <c r="CM299" s="165"/>
      <c r="CN299" s="165"/>
      <c r="CO299" s="165"/>
      <c r="CP299" s="165"/>
      <c r="CQ299" s="165"/>
      <c r="CR299" s="165"/>
      <c r="CS299" s="165"/>
      <c r="CT299" s="165"/>
      <c r="CU299" s="165"/>
      <c r="CV299" s="165"/>
      <c r="CW299" s="165"/>
      <c r="CX299" s="165"/>
      <c r="CY299" s="165"/>
      <c r="CZ299" s="165"/>
      <c r="DA299" s="165"/>
      <c r="DB299" s="165"/>
      <c r="DC299" s="165"/>
      <c r="DD299" s="165"/>
      <c r="DE299" s="165"/>
      <c r="DF299" s="165"/>
      <c r="DG299" s="165"/>
      <c r="DH299" s="165"/>
      <c r="DI299" s="165"/>
      <c r="DJ299" s="165"/>
      <c r="DK299" s="165"/>
      <c r="DL299" s="165"/>
      <c r="DM299" s="165"/>
      <c r="DN299" s="165"/>
      <c r="DO299" s="165"/>
      <c r="DP299" s="165"/>
      <c r="DQ299" s="165"/>
      <c r="DR299" s="165"/>
      <c r="DS299" s="165"/>
      <c r="DT299" s="165"/>
      <c r="DU299" s="165"/>
      <c r="DV299" s="165"/>
      <c r="DW299" s="165"/>
      <c r="DX299" s="165"/>
      <c r="DY299" s="165"/>
      <c r="DZ299" s="165"/>
      <c r="EA299" s="165"/>
      <c r="EB299" s="165"/>
      <c r="EC299" s="165"/>
      <c r="ED299" s="165"/>
      <c r="EE299" s="165"/>
      <c r="EF299" s="165"/>
      <c r="EG299" s="165"/>
      <c r="EH299" s="165"/>
      <c r="EI299" s="165"/>
      <c r="EJ299" s="165"/>
      <c r="EK299" s="165"/>
      <c r="EL299" s="165"/>
      <c r="EM299" s="165"/>
      <c r="EN299" s="165"/>
      <c r="EO299" s="165"/>
      <c r="EP299" s="165"/>
      <c r="EQ299" s="165"/>
      <c r="ER299" s="165"/>
      <c r="ES299" s="165"/>
      <c r="ET299" s="165"/>
      <c r="EU299" s="165"/>
      <c r="EV299" s="165"/>
      <c r="EW299" s="165"/>
      <c r="EX299" s="165"/>
      <c r="EY299" s="165"/>
      <c r="EZ299" s="165"/>
      <c r="FA299" s="165"/>
      <c r="FB299" s="165"/>
      <c r="FC299" s="165"/>
      <c r="FD299" s="165"/>
      <c r="FE299" s="165"/>
      <c r="FF299" s="165"/>
      <c r="FG299" s="165"/>
      <c r="FH299" s="165"/>
      <c r="FI299" s="165"/>
      <c r="FJ299" s="165"/>
      <c r="FK299" s="165"/>
      <c r="FL299" s="165"/>
      <c r="FM299" s="165"/>
      <c r="FN299" s="165"/>
      <c r="FO299" s="165"/>
      <c r="FP299" s="165"/>
      <c r="FQ299" s="165"/>
      <c r="FR299" s="165"/>
      <c r="FS299" s="165"/>
      <c r="FT299" s="165"/>
      <c r="FU299" s="165"/>
      <c r="FV299" s="165"/>
      <c r="FW299" s="165"/>
      <c r="FX299" s="165"/>
      <c r="FY299" s="165"/>
      <c r="FZ299" s="165"/>
      <c r="GA299" s="165"/>
      <c r="GB299" s="165"/>
      <c r="GC299" s="165"/>
      <c r="GD299" s="165"/>
      <c r="GE299" s="165"/>
      <c r="GF299" s="165"/>
      <c r="GG299" s="165"/>
      <c r="GH299" s="165"/>
      <c r="GI299" s="165"/>
      <c r="GJ299" s="165"/>
      <c r="GK299" s="165"/>
      <c r="GL299" s="165"/>
      <c r="GM299" s="165"/>
      <c r="GN299" s="165"/>
      <c r="GO299" s="165"/>
      <c r="GP299" s="165"/>
      <c r="GQ299" s="165"/>
      <c r="GR299" s="165"/>
      <c r="GS299" s="165"/>
      <c r="GT299" s="165"/>
      <c r="GU299" s="165"/>
      <c r="GV299" s="165"/>
      <c r="GW299" s="165"/>
      <c r="GX299" s="165"/>
      <c r="GY299" s="165"/>
      <c r="GZ299" s="165"/>
      <c r="HA299" s="165"/>
      <c r="HB299" s="165"/>
      <c r="HC299" s="165"/>
      <c r="HD299" s="165"/>
      <c r="HE299" s="165"/>
      <c r="HF299" s="165"/>
      <c r="HG299" s="165"/>
      <c r="HH299" s="165"/>
      <c r="HI299" s="165"/>
      <c r="HJ299" s="165"/>
      <c r="HK299" s="165"/>
      <c r="HL299" s="165"/>
      <c r="HM299" s="165"/>
      <c r="HN299" s="165"/>
      <c r="HO299" s="165"/>
      <c r="HP299" s="165"/>
      <c r="HQ299" s="165"/>
      <c r="HR299" s="165"/>
      <c r="HS299" s="165"/>
      <c r="HT299" s="165"/>
      <c r="HU299" s="165"/>
      <c r="HV299" s="165"/>
      <c r="HW299" s="165"/>
      <c r="HX299" s="165"/>
      <c r="HY299" s="165"/>
      <c r="HZ299" s="165"/>
      <c r="IA299" s="165"/>
      <c r="IB299" s="165"/>
      <c r="IC299" s="165"/>
      <c r="ID299" s="165"/>
      <c r="IE299" s="165"/>
      <c r="IF299" s="165"/>
      <c r="IG299" s="165"/>
      <c r="IH299" s="165"/>
      <c r="II299" s="165"/>
      <c r="IJ299" s="165"/>
      <c r="IK299" s="165"/>
      <c r="IL299" s="165"/>
      <c r="IM299" s="165"/>
      <c r="IN299" s="165"/>
      <c r="IO299" s="165"/>
      <c r="IP299" s="165"/>
      <c r="IQ299" s="165"/>
      <c r="IR299" s="165"/>
      <c r="IS299" s="165"/>
    </row>
    <row r="300" spans="1:253" x14ac:dyDescent="0.2">
      <c r="B300" s="139"/>
      <c r="C300" s="139"/>
      <c r="D300" s="139"/>
      <c r="E300" s="139"/>
      <c r="F300" s="139"/>
      <c r="G300" s="139"/>
      <c r="H300" s="139"/>
      <c r="I300" s="139"/>
      <c r="J300" s="139"/>
      <c r="K300" s="139"/>
      <c r="L300" s="139"/>
      <c r="M300" s="139"/>
      <c r="N300" s="139"/>
      <c r="O300" s="139"/>
      <c r="P300" s="139"/>
      <c r="Q300" s="139"/>
      <c r="R300" s="139"/>
      <c r="S300" s="139"/>
      <c r="T300" s="139"/>
      <c r="U300" s="139"/>
      <c r="V300" s="139"/>
      <c r="W300" s="139"/>
      <c r="X300" s="139"/>
      <c r="Y300" s="139"/>
      <c r="Z300" s="139"/>
      <c r="AA300" s="139"/>
      <c r="AB300" s="139"/>
      <c r="AC300" s="139"/>
      <c r="AD300" s="139"/>
      <c r="AE300" s="139"/>
      <c r="AF300" s="139"/>
      <c r="AG300" s="139"/>
      <c r="AH300" s="139"/>
      <c r="AI300" s="139"/>
      <c r="AJ300" s="139"/>
      <c r="AM300" s="119"/>
      <c r="AO300" s="139"/>
      <c r="AQ300" s="139"/>
      <c r="AS300" s="139"/>
    </row>
    <row r="301" spans="1:253" x14ac:dyDescent="0.2">
      <c r="B301" s="139"/>
      <c r="C301" s="139"/>
      <c r="D301" s="139"/>
      <c r="E301" s="139"/>
      <c r="F301" s="139"/>
      <c r="G301" s="139"/>
      <c r="H301" s="139"/>
      <c r="I301" s="139"/>
      <c r="J301" s="139"/>
      <c r="K301" s="139"/>
      <c r="L301" s="139"/>
      <c r="M301" s="139"/>
      <c r="N301" s="139"/>
      <c r="O301" s="139"/>
      <c r="P301" s="139"/>
      <c r="Q301" s="139"/>
      <c r="R301" s="139"/>
      <c r="S301" s="139"/>
      <c r="T301" s="139"/>
      <c r="U301" s="139"/>
      <c r="V301" s="139"/>
      <c r="W301" s="139"/>
      <c r="X301" s="139"/>
      <c r="Y301" s="139"/>
      <c r="Z301" s="139"/>
      <c r="AA301" s="139"/>
      <c r="AB301" s="139"/>
      <c r="AC301" s="139"/>
      <c r="AD301" s="139"/>
      <c r="AE301" s="139"/>
      <c r="AF301" s="139"/>
      <c r="AG301" s="139"/>
      <c r="AH301" s="139"/>
      <c r="AI301" s="139"/>
      <c r="AJ301" s="139"/>
      <c r="AM301" s="119"/>
      <c r="AO301" s="139"/>
      <c r="AQ301" s="139"/>
      <c r="AS301" s="139"/>
    </row>
    <row r="302" spans="1:253" s="190" customFormat="1" ht="18" x14ac:dyDescent="0.2">
      <c r="A302" s="243" t="s">
        <v>294</v>
      </c>
      <c r="B302" s="189"/>
      <c r="C302" s="189"/>
      <c r="D302" s="189"/>
      <c r="E302" s="189"/>
      <c r="F302" s="31"/>
      <c r="G302" s="189"/>
      <c r="H302" s="189"/>
      <c r="I302" s="189"/>
      <c r="J302" s="189"/>
      <c r="K302" s="189"/>
      <c r="L302" s="189"/>
      <c r="M302" s="189"/>
      <c r="N302" s="189"/>
      <c r="O302" s="189"/>
      <c r="P302" s="189"/>
      <c r="Q302" s="189"/>
      <c r="R302" s="189"/>
      <c r="S302" s="189"/>
      <c r="T302" s="189"/>
      <c r="U302" s="189"/>
      <c r="V302" s="189"/>
      <c r="W302" s="189"/>
      <c r="X302" s="189"/>
      <c r="Y302" s="189"/>
      <c r="Z302" s="189"/>
      <c r="AA302" s="189"/>
      <c r="AB302" s="189"/>
      <c r="AC302" s="189"/>
      <c r="AD302" s="189"/>
      <c r="AE302" s="189"/>
      <c r="AF302" s="189"/>
      <c r="AG302" s="189"/>
      <c r="AH302" s="189"/>
      <c r="AI302" s="189"/>
      <c r="AJ302" s="189"/>
      <c r="AM302" s="119"/>
      <c r="AO302" s="139"/>
      <c r="AP302" s="118"/>
      <c r="AQ302" s="139"/>
      <c r="AR302" s="118"/>
      <c r="AS302" s="139"/>
    </row>
    <row r="303" spans="1:253" s="190" customFormat="1" x14ac:dyDescent="0.2">
      <c r="A303" s="72"/>
      <c r="B303" s="189"/>
      <c r="C303" s="244"/>
      <c r="D303" s="189"/>
      <c r="E303" s="189"/>
      <c r="F303" s="31"/>
      <c r="G303" s="189"/>
      <c r="H303" s="189"/>
      <c r="I303" s="189"/>
      <c r="J303" s="189"/>
      <c r="K303" s="189"/>
      <c r="L303" s="189"/>
      <c r="M303" s="189"/>
      <c r="N303" s="189"/>
      <c r="O303" s="189"/>
      <c r="P303" s="189"/>
      <c r="Q303" s="189" t="s">
        <v>16</v>
      </c>
      <c r="R303" s="189"/>
      <c r="S303" s="189"/>
      <c r="T303" s="189"/>
      <c r="U303" s="189"/>
      <c r="V303" s="189"/>
      <c r="W303" s="189"/>
      <c r="X303" s="189"/>
      <c r="Y303" s="189"/>
      <c r="Z303" s="189"/>
      <c r="AA303" s="189"/>
      <c r="AB303" s="189"/>
      <c r="AC303" s="189"/>
      <c r="AD303" s="189"/>
      <c r="AE303" s="189"/>
      <c r="AF303" s="189"/>
      <c r="AG303" s="189"/>
      <c r="AH303" s="189"/>
      <c r="AI303" s="189"/>
      <c r="AJ303" s="189"/>
      <c r="AM303" s="119"/>
      <c r="AO303" s="139"/>
      <c r="AP303" s="118"/>
      <c r="AQ303" s="139"/>
      <c r="AR303" s="118"/>
      <c r="AS303" s="139"/>
    </row>
    <row r="304" spans="1:253" s="190" customFormat="1" x14ac:dyDescent="0.2">
      <c r="A304" s="72"/>
      <c r="B304" s="187">
        <f>Aprekini!B5</f>
        <v>2016</v>
      </c>
      <c r="C304" s="187">
        <f t="shared" ref="C304:AG304" si="425">B304+1</f>
        <v>2017</v>
      </c>
      <c r="D304" s="187">
        <f t="shared" si="425"/>
        <v>2018</v>
      </c>
      <c r="E304" s="187">
        <f t="shared" si="425"/>
        <v>2019</v>
      </c>
      <c r="F304" s="33">
        <f t="shared" si="425"/>
        <v>2020</v>
      </c>
      <c r="G304" s="187">
        <f t="shared" si="425"/>
        <v>2021</v>
      </c>
      <c r="H304" s="187">
        <f t="shared" si="425"/>
        <v>2022</v>
      </c>
      <c r="I304" s="187">
        <f t="shared" si="425"/>
        <v>2023</v>
      </c>
      <c r="J304" s="187">
        <f t="shared" si="425"/>
        <v>2024</v>
      </c>
      <c r="K304" s="187">
        <f t="shared" si="425"/>
        <v>2025</v>
      </c>
      <c r="L304" s="187">
        <f t="shared" si="425"/>
        <v>2026</v>
      </c>
      <c r="M304" s="187">
        <f t="shared" si="425"/>
        <v>2027</v>
      </c>
      <c r="N304" s="187">
        <f t="shared" si="425"/>
        <v>2028</v>
      </c>
      <c r="O304" s="187">
        <f t="shared" si="425"/>
        <v>2029</v>
      </c>
      <c r="P304" s="187">
        <f t="shared" si="425"/>
        <v>2030</v>
      </c>
      <c r="Q304" s="187">
        <f t="shared" si="425"/>
        <v>2031</v>
      </c>
      <c r="R304" s="187">
        <f t="shared" si="425"/>
        <v>2032</v>
      </c>
      <c r="S304" s="187">
        <f t="shared" si="425"/>
        <v>2033</v>
      </c>
      <c r="T304" s="187">
        <f t="shared" si="425"/>
        <v>2034</v>
      </c>
      <c r="U304" s="245">
        <f t="shared" si="425"/>
        <v>2035</v>
      </c>
      <c r="V304" s="245">
        <f t="shared" si="425"/>
        <v>2036</v>
      </c>
      <c r="W304" s="245">
        <f t="shared" si="425"/>
        <v>2037</v>
      </c>
      <c r="X304" s="245">
        <f t="shared" si="425"/>
        <v>2038</v>
      </c>
      <c r="Y304" s="245">
        <f t="shared" si="425"/>
        <v>2039</v>
      </c>
      <c r="Z304" s="245">
        <f t="shared" si="425"/>
        <v>2040</v>
      </c>
      <c r="AA304" s="245">
        <f t="shared" si="425"/>
        <v>2041</v>
      </c>
      <c r="AB304" s="245">
        <f t="shared" si="425"/>
        <v>2042</v>
      </c>
      <c r="AC304" s="245">
        <f t="shared" si="425"/>
        <v>2043</v>
      </c>
      <c r="AD304" s="245">
        <f t="shared" si="425"/>
        <v>2044</v>
      </c>
      <c r="AE304" s="245">
        <f t="shared" si="425"/>
        <v>2045</v>
      </c>
      <c r="AF304" s="245">
        <f t="shared" si="425"/>
        <v>2046</v>
      </c>
      <c r="AG304" s="245">
        <f t="shared" si="425"/>
        <v>2047</v>
      </c>
      <c r="AH304" s="245">
        <f>AG304+1</f>
        <v>2048</v>
      </c>
      <c r="AI304" s="245">
        <f>AH304+1</f>
        <v>2049</v>
      </c>
      <c r="AJ304" s="245">
        <f>AI304+1</f>
        <v>2050</v>
      </c>
      <c r="AM304" s="119"/>
      <c r="AO304" s="139"/>
      <c r="AP304" s="118"/>
      <c r="AQ304" s="139"/>
      <c r="AR304" s="118"/>
      <c r="AS304" s="139"/>
    </row>
    <row r="305" spans="1:49" s="190" customFormat="1" x14ac:dyDescent="0.2">
      <c r="A305" s="246" t="s">
        <v>202</v>
      </c>
      <c r="B305" s="247"/>
      <c r="C305" s="247"/>
      <c r="D305" s="247"/>
      <c r="E305" s="247"/>
      <c r="F305" s="248"/>
      <c r="G305" s="247"/>
      <c r="H305" s="247"/>
      <c r="I305" s="247"/>
      <c r="J305" s="247"/>
      <c r="K305" s="247"/>
      <c r="L305" s="247"/>
      <c r="M305" s="247"/>
      <c r="N305" s="247"/>
      <c r="O305" s="247"/>
      <c r="P305" s="247"/>
      <c r="Q305" s="247"/>
      <c r="R305" s="247"/>
      <c r="S305" s="247"/>
      <c r="T305" s="247"/>
      <c r="U305" s="247"/>
      <c r="V305" s="247"/>
      <c r="W305" s="247"/>
      <c r="X305" s="247"/>
      <c r="Y305" s="247"/>
      <c r="Z305" s="247"/>
      <c r="AA305" s="247"/>
      <c r="AB305" s="247"/>
      <c r="AC305" s="247"/>
      <c r="AD305" s="247"/>
      <c r="AE305" s="247"/>
      <c r="AF305" s="247"/>
      <c r="AG305" s="247"/>
      <c r="AH305" s="247"/>
      <c r="AI305" s="247"/>
      <c r="AJ305" s="247"/>
      <c r="AM305" s="119"/>
      <c r="AO305" s="139"/>
      <c r="AP305" s="118"/>
      <c r="AQ305" s="139"/>
      <c r="AR305" s="118"/>
      <c r="AS305" s="139"/>
    </row>
    <row r="306" spans="1:49" s="190" customFormat="1" x14ac:dyDescent="0.2">
      <c r="A306" s="233" t="s">
        <v>203</v>
      </c>
      <c r="B306" s="659">
        <f t="shared" ref="B306:AG306" si="426">SUM(B307:B309)</f>
        <v>0</v>
      </c>
      <c r="C306" s="659">
        <f t="shared" si="426"/>
        <v>0</v>
      </c>
      <c r="D306" s="659">
        <f t="shared" si="426"/>
        <v>0</v>
      </c>
      <c r="E306" s="659">
        <f t="shared" si="426"/>
        <v>0</v>
      </c>
      <c r="F306" s="648">
        <f t="shared" si="426"/>
        <v>0</v>
      </c>
      <c r="G306" s="659">
        <f t="shared" si="426"/>
        <v>0</v>
      </c>
      <c r="H306" s="659">
        <f>SUM(H307:H309)</f>
        <v>0</v>
      </c>
      <c r="I306" s="659">
        <f>SUM(I307:I309)</f>
        <v>0</v>
      </c>
      <c r="J306" s="659">
        <f>SUM(J307:J309)</f>
        <v>0</v>
      </c>
      <c r="K306" s="659">
        <f>SUM(K307:K309)</f>
        <v>0</v>
      </c>
      <c r="L306" s="659">
        <f t="shared" si="426"/>
        <v>0</v>
      </c>
      <c r="M306" s="659">
        <f t="shared" si="426"/>
        <v>0</v>
      </c>
      <c r="N306" s="659">
        <f t="shared" si="426"/>
        <v>0</v>
      </c>
      <c r="O306" s="659">
        <f t="shared" si="426"/>
        <v>0</v>
      </c>
      <c r="P306" s="659">
        <f t="shared" si="426"/>
        <v>0</v>
      </c>
      <c r="Q306" s="659">
        <f t="shared" si="426"/>
        <v>0</v>
      </c>
      <c r="R306" s="659">
        <f t="shared" si="426"/>
        <v>0</v>
      </c>
      <c r="S306" s="659">
        <f t="shared" si="426"/>
        <v>0</v>
      </c>
      <c r="T306" s="659">
        <f t="shared" si="426"/>
        <v>0</v>
      </c>
      <c r="U306" s="659">
        <f t="shared" si="426"/>
        <v>0</v>
      </c>
      <c r="V306" s="659">
        <f t="shared" si="426"/>
        <v>0</v>
      </c>
      <c r="W306" s="659">
        <f t="shared" si="426"/>
        <v>0</v>
      </c>
      <c r="X306" s="659">
        <f t="shared" si="426"/>
        <v>0</v>
      </c>
      <c r="Y306" s="659">
        <f t="shared" si="426"/>
        <v>0</v>
      </c>
      <c r="Z306" s="659">
        <f t="shared" si="426"/>
        <v>0</v>
      </c>
      <c r="AA306" s="659">
        <f t="shared" si="426"/>
        <v>0</v>
      </c>
      <c r="AB306" s="659">
        <f t="shared" si="426"/>
        <v>0</v>
      </c>
      <c r="AC306" s="659">
        <f t="shared" si="426"/>
        <v>0</v>
      </c>
      <c r="AD306" s="659">
        <f t="shared" si="426"/>
        <v>0</v>
      </c>
      <c r="AE306" s="659">
        <f t="shared" si="426"/>
        <v>0</v>
      </c>
      <c r="AF306" s="659">
        <f t="shared" si="426"/>
        <v>0</v>
      </c>
      <c r="AG306" s="659">
        <f t="shared" si="426"/>
        <v>0</v>
      </c>
      <c r="AH306" s="659">
        <f>SUM(AH307:AH309)</f>
        <v>0</v>
      </c>
      <c r="AI306" s="659">
        <f>SUM(AI307:AI309)</f>
        <v>0</v>
      </c>
      <c r="AJ306" s="659">
        <f>SUM(AJ307:AJ309)</f>
        <v>0</v>
      </c>
      <c r="AM306" s="119"/>
      <c r="AO306" s="139"/>
      <c r="AP306" s="118"/>
      <c r="AQ306" s="139"/>
      <c r="AR306" s="118"/>
      <c r="AS306" s="139"/>
      <c r="AV306" s="249"/>
      <c r="AW306" s="249"/>
    </row>
    <row r="307" spans="1:49" s="190" customFormat="1" x14ac:dyDescent="0.2">
      <c r="A307" s="220" t="s">
        <v>204</v>
      </c>
      <c r="B307" s="668">
        <f>Aprekini!B81+Aprekini!B8+Aprekini!B13</f>
        <v>0</v>
      </c>
      <c r="C307" s="668">
        <f>Aprekini!C81+Aprekini!C8+Aprekini!C13</f>
        <v>0</v>
      </c>
      <c r="D307" s="668">
        <f>Aprekini!D81+Aprekini!D8+Aprekini!D13</f>
        <v>0</v>
      </c>
      <c r="E307" s="668">
        <f>Aprekini!E81+Aprekini!E8+Aprekini!E13</f>
        <v>0</v>
      </c>
      <c r="F307" s="667">
        <f>Aprekini!F81+Aprekini!F8+Aprekini!F13</f>
        <v>0</v>
      </c>
      <c r="G307" s="668">
        <f>Aprekini!G81+Aprekini!G8+Aprekini!G13</f>
        <v>0</v>
      </c>
      <c r="H307" s="668">
        <f>Aprekini!H81+Aprekini!H8+Aprekini!H13</f>
        <v>0</v>
      </c>
      <c r="I307" s="668">
        <f>Aprekini!I81+Aprekini!I8+Aprekini!I13</f>
        <v>0</v>
      </c>
      <c r="J307" s="668">
        <f>Aprekini!J81+Aprekini!J8+Aprekini!J13</f>
        <v>0</v>
      </c>
      <c r="K307" s="668">
        <f>Aprekini!K81+Aprekini!K8+Aprekini!K13</f>
        <v>0</v>
      </c>
      <c r="L307" s="668">
        <f>Aprekini!L81+Aprekini!L8+Aprekini!L13</f>
        <v>0</v>
      </c>
      <c r="M307" s="668">
        <f>Aprekini!M81+Aprekini!M8+Aprekini!M13</f>
        <v>0</v>
      </c>
      <c r="N307" s="668">
        <f>Aprekini!N81+Aprekini!N8+Aprekini!N13</f>
        <v>0</v>
      </c>
      <c r="O307" s="668">
        <f>Aprekini!O81+Aprekini!O8+Aprekini!O13</f>
        <v>0</v>
      </c>
      <c r="P307" s="668">
        <f>Aprekini!P81+Aprekini!P8+Aprekini!P13</f>
        <v>0</v>
      </c>
      <c r="Q307" s="668">
        <f>Aprekini!Q81+Aprekini!Q8+Aprekini!Q13</f>
        <v>0</v>
      </c>
      <c r="R307" s="668">
        <f>Aprekini!R81+Aprekini!R8+Aprekini!R13</f>
        <v>0</v>
      </c>
      <c r="S307" s="668">
        <f>Aprekini!S81+Aprekini!S8+Aprekini!S13</f>
        <v>0</v>
      </c>
      <c r="T307" s="668">
        <f>Aprekini!T81+Aprekini!T8+Aprekini!T13</f>
        <v>0</v>
      </c>
      <c r="U307" s="668">
        <f>Aprekini!U81+Aprekini!U8+Aprekini!U13</f>
        <v>0</v>
      </c>
      <c r="V307" s="668">
        <f>Aprekini!V81+Aprekini!V8+Aprekini!V13</f>
        <v>0</v>
      </c>
      <c r="W307" s="668">
        <f>Aprekini!W81+Aprekini!W8+Aprekini!W13</f>
        <v>0</v>
      </c>
      <c r="X307" s="668">
        <f>Aprekini!X81+Aprekini!X8+Aprekini!X13</f>
        <v>0</v>
      </c>
      <c r="Y307" s="668">
        <f>Aprekini!Y81+Aprekini!Y8+Aprekini!Y13</f>
        <v>0</v>
      </c>
      <c r="Z307" s="668">
        <f>Aprekini!Z81+Aprekini!Z8+Aprekini!Z13</f>
        <v>0</v>
      </c>
      <c r="AA307" s="668">
        <f>Aprekini!AA81+Aprekini!AA8+Aprekini!AA13</f>
        <v>0</v>
      </c>
      <c r="AB307" s="668">
        <f>Aprekini!AB81+Aprekini!AB8+Aprekini!AB13</f>
        <v>0</v>
      </c>
      <c r="AC307" s="668">
        <f>Aprekini!AC81+Aprekini!AC8+Aprekini!AC13</f>
        <v>0</v>
      </c>
      <c r="AD307" s="668">
        <f>Aprekini!AD81+Aprekini!AD8+Aprekini!AD13</f>
        <v>0</v>
      </c>
      <c r="AE307" s="668">
        <f>Aprekini!AE81+Aprekini!AE8+Aprekini!AE13</f>
        <v>0</v>
      </c>
      <c r="AF307" s="668">
        <f>Aprekini!AF81+Aprekini!AF8+Aprekini!AF13</f>
        <v>0</v>
      </c>
      <c r="AG307" s="668">
        <f>Aprekini!AG81+Aprekini!AG8+Aprekini!AG13</f>
        <v>0</v>
      </c>
      <c r="AH307" s="668">
        <f>Aprekini!AH81+Aprekini!AH8+Aprekini!AH13</f>
        <v>0</v>
      </c>
      <c r="AI307" s="668">
        <f>Aprekini!AI81+Aprekini!AI8+Aprekini!AI13</f>
        <v>0</v>
      </c>
      <c r="AJ307" s="668">
        <f>Aprekini!AJ81+Aprekini!AJ8+Aprekini!AJ13</f>
        <v>0</v>
      </c>
      <c r="AM307" s="119"/>
      <c r="AO307" s="139"/>
      <c r="AP307" s="118"/>
      <c r="AQ307" s="139"/>
      <c r="AR307" s="118"/>
      <c r="AS307" s="139"/>
      <c r="AV307" s="249"/>
      <c r="AW307" s="249"/>
    </row>
    <row r="308" spans="1:49" s="190" customFormat="1" x14ac:dyDescent="0.2">
      <c r="A308" s="220" t="s">
        <v>205</v>
      </c>
      <c r="B308" s="668">
        <f>Aprekini!B87+Aprekini!B9+Aprekini!B14</f>
        <v>0</v>
      </c>
      <c r="C308" s="668">
        <f>Aprekini!C87+Aprekini!C9+Aprekini!C14</f>
        <v>0</v>
      </c>
      <c r="D308" s="668">
        <f>Aprekini!D87+Aprekini!D9+Aprekini!D14</f>
        <v>0</v>
      </c>
      <c r="E308" s="668">
        <f>Aprekini!E87+Aprekini!E9+Aprekini!E14</f>
        <v>0</v>
      </c>
      <c r="F308" s="667">
        <f>Aprekini!F87+Aprekini!F9+Aprekini!F14</f>
        <v>0</v>
      </c>
      <c r="G308" s="668">
        <f>Aprekini!G87+Aprekini!G9+Aprekini!G14</f>
        <v>0</v>
      </c>
      <c r="H308" s="668">
        <f>Aprekini!H87+Aprekini!H9+Aprekini!H14</f>
        <v>0</v>
      </c>
      <c r="I308" s="668">
        <f>Aprekini!I87+Aprekini!I9+Aprekini!I14</f>
        <v>0</v>
      </c>
      <c r="J308" s="668">
        <f>Aprekini!J87+Aprekini!J9+Aprekini!J14</f>
        <v>0</v>
      </c>
      <c r="K308" s="668">
        <f>Aprekini!K87+Aprekini!K9+Aprekini!K14</f>
        <v>0</v>
      </c>
      <c r="L308" s="668">
        <f>Aprekini!L87+Aprekini!L9+Aprekini!L14</f>
        <v>0</v>
      </c>
      <c r="M308" s="668">
        <f>Aprekini!M87+Aprekini!M9+Aprekini!M14</f>
        <v>0</v>
      </c>
      <c r="N308" s="668">
        <f>Aprekini!N87+Aprekini!N9+Aprekini!N14</f>
        <v>0</v>
      </c>
      <c r="O308" s="668">
        <f>Aprekini!O87+Aprekini!O9+Aprekini!O14</f>
        <v>0</v>
      </c>
      <c r="P308" s="668">
        <f>Aprekini!P87+Aprekini!P9+Aprekini!P14</f>
        <v>0</v>
      </c>
      <c r="Q308" s="668">
        <f>Aprekini!Q87+Aprekini!Q9+Aprekini!Q14</f>
        <v>0</v>
      </c>
      <c r="R308" s="668">
        <f>Aprekini!R87+Aprekini!R9+Aprekini!R14</f>
        <v>0</v>
      </c>
      <c r="S308" s="668">
        <f>Aprekini!S87+Aprekini!S9+Aprekini!S14</f>
        <v>0</v>
      </c>
      <c r="T308" s="668">
        <f>Aprekini!T87+Aprekini!T9+Aprekini!T14</f>
        <v>0</v>
      </c>
      <c r="U308" s="668">
        <f>Aprekini!U87+Aprekini!U9+Aprekini!U14</f>
        <v>0</v>
      </c>
      <c r="V308" s="668">
        <f>Aprekini!V87+Aprekini!V9+Aprekini!V14</f>
        <v>0</v>
      </c>
      <c r="W308" s="668">
        <f>Aprekini!W87+Aprekini!W9+Aprekini!W14</f>
        <v>0</v>
      </c>
      <c r="X308" s="668">
        <f>Aprekini!X87+Aprekini!X9+Aprekini!X14</f>
        <v>0</v>
      </c>
      <c r="Y308" s="668">
        <f>Aprekini!Y87+Aprekini!Y9+Aprekini!Y14</f>
        <v>0</v>
      </c>
      <c r="Z308" s="668">
        <f>Aprekini!Z87+Aprekini!Z9+Aprekini!Z14</f>
        <v>0</v>
      </c>
      <c r="AA308" s="668">
        <f>Aprekini!AA87+Aprekini!AA9+Aprekini!AA14</f>
        <v>0</v>
      </c>
      <c r="AB308" s="668">
        <f>Aprekini!AB87+Aprekini!AB9+Aprekini!AB14</f>
        <v>0</v>
      </c>
      <c r="AC308" s="668">
        <f>Aprekini!AC87+Aprekini!AC9+Aprekini!AC14</f>
        <v>0</v>
      </c>
      <c r="AD308" s="668">
        <f>Aprekini!AD87+Aprekini!AD9+Aprekini!AD14</f>
        <v>0</v>
      </c>
      <c r="AE308" s="668">
        <f>Aprekini!AE87+Aprekini!AE9+Aprekini!AE14</f>
        <v>0</v>
      </c>
      <c r="AF308" s="668">
        <f>Aprekini!AF87+Aprekini!AF9+Aprekini!AF14</f>
        <v>0</v>
      </c>
      <c r="AG308" s="668">
        <f>Aprekini!AG87+Aprekini!AG9+Aprekini!AG14</f>
        <v>0</v>
      </c>
      <c r="AH308" s="668">
        <f>Aprekini!AH87+Aprekini!AH9+Aprekini!AH14</f>
        <v>0</v>
      </c>
      <c r="AI308" s="668">
        <f>Aprekini!AI87+Aprekini!AI9+Aprekini!AI14</f>
        <v>0</v>
      </c>
      <c r="AJ308" s="668">
        <f>Aprekini!AJ87+Aprekini!AJ9+Aprekini!AJ14</f>
        <v>0</v>
      </c>
      <c r="AM308" s="119"/>
      <c r="AO308" s="139"/>
      <c r="AP308" s="118"/>
      <c r="AQ308" s="139"/>
      <c r="AR308" s="118"/>
      <c r="AS308" s="139"/>
      <c r="AV308" s="249"/>
      <c r="AW308" s="249"/>
    </row>
    <row r="309" spans="1:49" s="190" customFormat="1" ht="25.5" x14ac:dyDescent="0.2">
      <c r="A309" s="220" t="s">
        <v>511</v>
      </c>
      <c r="B309" s="668">
        <f>Aprekini!B93+Aprekini!B10+Aprekini!B15+B11+B16</f>
        <v>0</v>
      </c>
      <c r="C309" s="668">
        <f>Aprekini!C93+Aprekini!C10+Aprekini!C15+C11+C16</f>
        <v>0</v>
      </c>
      <c r="D309" s="668">
        <f>Aprekini!D93+Aprekini!D10+Aprekini!D15+D11+D16</f>
        <v>0</v>
      </c>
      <c r="E309" s="668">
        <f>Aprekini!E93+Aprekini!E10+Aprekini!E15+E11+E16</f>
        <v>0</v>
      </c>
      <c r="F309" s="668">
        <f>Aprekini!F93+Aprekini!F10+Aprekini!F15+F11+F16</f>
        <v>0</v>
      </c>
      <c r="G309" s="668">
        <f>Aprekini!G93+Aprekini!G10+Aprekini!G15+G11+G16</f>
        <v>0</v>
      </c>
      <c r="H309" s="668">
        <f>Aprekini!H93+Aprekini!H10+Aprekini!H15+H11+H16</f>
        <v>0</v>
      </c>
      <c r="I309" s="668">
        <f>Aprekini!I93+Aprekini!I10+Aprekini!I15+I11+I16</f>
        <v>0</v>
      </c>
      <c r="J309" s="668">
        <f>Aprekini!J93+Aprekini!J10+Aprekini!J15+J11+J16</f>
        <v>0</v>
      </c>
      <c r="K309" s="668">
        <f>Aprekini!K93+Aprekini!K10+Aprekini!K15+K11+K16</f>
        <v>0</v>
      </c>
      <c r="L309" s="668">
        <f>Aprekini!L93+Aprekini!L10+Aprekini!L15+L11+L16</f>
        <v>0</v>
      </c>
      <c r="M309" s="668">
        <f>Aprekini!M93+Aprekini!M10+Aprekini!M15+M11+M16</f>
        <v>0</v>
      </c>
      <c r="N309" s="668">
        <f>Aprekini!N93+Aprekini!N10+Aprekini!N15+N11+N16</f>
        <v>0</v>
      </c>
      <c r="O309" s="668">
        <f>Aprekini!O93+Aprekini!O10+Aprekini!O15+O11+O16</f>
        <v>0</v>
      </c>
      <c r="P309" s="668">
        <f>Aprekini!P93+Aprekini!P10+Aprekini!P15+P11+P16</f>
        <v>0</v>
      </c>
      <c r="Q309" s="668">
        <f>Aprekini!Q93+Aprekini!Q10+Aprekini!Q15+Q11+Q16</f>
        <v>0</v>
      </c>
      <c r="R309" s="668">
        <f>Aprekini!R93+Aprekini!R10+Aprekini!R15+R11+R16</f>
        <v>0</v>
      </c>
      <c r="S309" s="668">
        <f>Aprekini!S93+Aprekini!S10+Aprekini!S15+S11+S16</f>
        <v>0</v>
      </c>
      <c r="T309" s="668">
        <f>Aprekini!T93+Aprekini!T10+Aprekini!T15+T11+T16</f>
        <v>0</v>
      </c>
      <c r="U309" s="668">
        <f>Aprekini!U93+Aprekini!U10+Aprekini!U15+U11+U16</f>
        <v>0</v>
      </c>
      <c r="V309" s="668">
        <f>Aprekini!V93+Aprekini!V10+Aprekini!V15+V11+V16</f>
        <v>0</v>
      </c>
      <c r="W309" s="668">
        <f>Aprekini!W93+Aprekini!W10+Aprekini!W15+W11+W16</f>
        <v>0</v>
      </c>
      <c r="X309" s="668">
        <f>Aprekini!X93+Aprekini!X10+Aprekini!X15+X11+X16</f>
        <v>0</v>
      </c>
      <c r="Y309" s="668">
        <f>Aprekini!Y93+Aprekini!Y10+Aprekini!Y15+Y11+Y16</f>
        <v>0</v>
      </c>
      <c r="Z309" s="668">
        <f>Aprekini!Z93+Aprekini!Z10+Aprekini!Z15+Z11+Z16</f>
        <v>0</v>
      </c>
      <c r="AA309" s="668">
        <f>Aprekini!AA93+Aprekini!AA10+Aprekini!AA15+AA11+AA16</f>
        <v>0</v>
      </c>
      <c r="AB309" s="668">
        <f>Aprekini!AB93+Aprekini!AB10+Aprekini!AB15+AB11+AB16</f>
        <v>0</v>
      </c>
      <c r="AC309" s="668">
        <f>Aprekini!AC93+Aprekini!AC10+Aprekini!AC15+AC11+AC16</f>
        <v>0</v>
      </c>
      <c r="AD309" s="668">
        <f>Aprekini!AD93+Aprekini!AD10+Aprekini!AD15+AD11+AD16</f>
        <v>0</v>
      </c>
      <c r="AE309" s="668">
        <f>Aprekini!AE93+Aprekini!AE10+Aprekini!AE15+AE11+AE16</f>
        <v>0</v>
      </c>
      <c r="AF309" s="668">
        <f>Aprekini!AF93+Aprekini!AF10+Aprekini!AF15+AF11+AF16</f>
        <v>0</v>
      </c>
      <c r="AG309" s="668">
        <f>Aprekini!AG93+Aprekini!AG10+Aprekini!AG15+AG11+AG16</f>
        <v>0</v>
      </c>
      <c r="AH309" s="668">
        <f>Aprekini!AH93+Aprekini!AH10+Aprekini!AH15+AH11+AH16</f>
        <v>0</v>
      </c>
      <c r="AI309" s="668">
        <f>Aprekini!AI93+Aprekini!AI10+Aprekini!AI15+AI11+AI16</f>
        <v>0</v>
      </c>
      <c r="AJ309" s="668">
        <f>Aprekini!AJ93+Aprekini!AJ10+Aprekini!AJ15+AJ11+AJ16</f>
        <v>0</v>
      </c>
      <c r="AM309" s="119"/>
      <c r="AO309" s="139"/>
      <c r="AP309" s="118"/>
      <c r="AQ309" s="139"/>
      <c r="AR309" s="118"/>
      <c r="AS309" s="139"/>
      <c r="AV309" s="249"/>
      <c r="AW309" s="249"/>
    </row>
    <row r="310" spans="1:49" s="190" customFormat="1" x14ac:dyDescent="0.2">
      <c r="A310" s="233" t="s">
        <v>206</v>
      </c>
      <c r="B310" s="659" t="e">
        <f t="shared" ref="B310:AG310" si="427">SUM(B311:B312)</f>
        <v>#DIV/0!</v>
      </c>
      <c r="C310" s="659" t="e">
        <f t="shared" si="427"/>
        <v>#DIV/0!</v>
      </c>
      <c r="D310" s="659" t="e">
        <f t="shared" si="427"/>
        <v>#DIV/0!</v>
      </c>
      <c r="E310" s="659" t="e">
        <f t="shared" si="427"/>
        <v>#DIV/0!</v>
      </c>
      <c r="F310" s="648" t="e">
        <f t="shared" si="427"/>
        <v>#DIV/0!</v>
      </c>
      <c r="G310" s="659" t="e">
        <f t="shared" si="427"/>
        <v>#DIV/0!</v>
      </c>
      <c r="H310" s="659" t="e">
        <f>SUM(H311:H312)</f>
        <v>#DIV/0!</v>
      </c>
      <c r="I310" s="659" t="e">
        <f>SUM(I311:I312)</f>
        <v>#DIV/0!</v>
      </c>
      <c r="J310" s="659" t="e">
        <f>SUM(J311:J312)</f>
        <v>#DIV/0!</v>
      </c>
      <c r="K310" s="659" t="e">
        <f>SUM(K311:K312)</f>
        <v>#DIV/0!</v>
      </c>
      <c r="L310" s="659" t="e">
        <f t="shared" si="427"/>
        <v>#DIV/0!</v>
      </c>
      <c r="M310" s="659" t="e">
        <f t="shared" si="427"/>
        <v>#DIV/0!</v>
      </c>
      <c r="N310" s="659" t="e">
        <f t="shared" si="427"/>
        <v>#DIV/0!</v>
      </c>
      <c r="O310" s="659" t="e">
        <f t="shared" si="427"/>
        <v>#DIV/0!</v>
      </c>
      <c r="P310" s="659" t="e">
        <f t="shared" si="427"/>
        <v>#DIV/0!</v>
      </c>
      <c r="Q310" s="659" t="e">
        <f t="shared" si="427"/>
        <v>#DIV/0!</v>
      </c>
      <c r="R310" s="659" t="e">
        <f t="shared" si="427"/>
        <v>#DIV/0!</v>
      </c>
      <c r="S310" s="659" t="e">
        <f t="shared" si="427"/>
        <v>#DIV/0!</v>
      </c>
      <c r="T310" s="659" t="e">
        <f t="shared" si="427"/>
        <v>#DIV/0!</v>
      </c>
      <c r="U310" s="659" t="e">
        <f t="shared" si="427"/>
        <v>#DIV/0!</v>
      </c>
      <c r="V310" s="659" t="e">
        <f t="shared" si="427"/>
        <v>#DIV/0!</v>
      </c>
      <c r="W310" s="659" t="e">
        <f t="shared" si="427"/>
        <v>#DIV/0!</v>
      </c>
      <c r="X310" s="659" t="e">
        <f t="shared" si="427"/>
        <v>#DIV/0!</v>
      </c>
      <c r="Y310" s="659" t="e">
        <f t="shared" si="427"/>
        <v>#DIV/0!</v>
      </c>
      <c r="Z310" s="659" t="e">
        <f t="shared" si="427"/>
        <v>#DIV/0!</v>
      </c>
      <c r="AA310" s="659" t="e">
        <f t="shared" si="427"/>
        <v>#DIV/0!</v>
      </c>
      <c r="AB310" s="659" t="e">
        <f t="shared" si="427"/>
        <v>#DIV/0!</v>
      </c>
      <c r="AC310" s="659" t="e">
        <f t="shared" si="427"/>
        <v>#DIV/0!</v>
      </c>
      <c r="AD310" s="659" t="e">
        <f t="shared" si="427"/>
        <v>#DIV/0!</v>
      </c>
      <c r="AE310" s="659" t="e">
        <f t="shared" si="427"/>
        <v>#DIV/0!</v>
      </c>
      <c r="AF310" s="659" t="e">
        <f t="shared" si="427"/>
        <v>#DIV/0!</v>
      </c>
      <c r="AG310" s="659" t="e">
        <f t="shared" si="427"/>
        <v>#DIV/0!</v>
      </c>
      <c r="AH310" s="659" t="e">
        <f>SUM(AH311:AH312)</f>
        <v>#DIV/0!</v>
      </c>
      <c r="AI310" s="659" t="e">
        <f>SUM(AI311:AI312)</f>
        <v>#DIV/0!</v>
      </c>
      <c r="AJ310" s="659" t="e">
        <f>SUM(AJ311:AJ312)</f>
        <v>#DIV/0!</v>
      </c>
      <c r="AM310" s="119"/>
      <c r="AO310" s="139"/>
      <c r="AP310" s="118"/>
      <c r="AQ310" s="139"/>
      <c r="AR310" s="118"/>
      <c r="AS310" s="139"/>
      <c r="AV310" s="249"/>
      <c r="AW310" s="249"/>
    </row>
    <row r="311" spans="1:49" s="190" customFormat="1" x14ac:dyDescent="0.2">
      <c r="A311" s="220" t="s">
        <v>207</v>
      </c>
      <c r="B311" s="668" t="e">
        <f>'Naudas plusma'!B25</f>
        <v>#DIV/0!</v>
      </c>
      <c r="C311" s="668" t="e">
        <f>'Naudas plusma'!C25</f>
        <v>#DIV/0!</v>
      </c>
      <c r="D311" s="668" t="e">
        <f>'Naudas plusma'!D25</f>
        <v>#DIV/0!</v>
      </c>
      <c r="E311" s="668" t="e">
        <f>'Naudas plusma'!E25</f>
        <v>#DIV/0!</v>
      </c>
      <c r="F311" s="667" t="e">
        <f>'Naudas plusma'!F25</f>
        <v>#DIV/0!</v>
      </c>
      <c r="G311" s="668" t="e">
        <f>'Naudas plusma'!G25</f>
        <v>#DIV/0!</v>
      </c>
      <c r="H311" s="668" t="e">
        <f>'Naudas plusma'!H25</f>
        <v>#DIV/0!</v>
      </c>
      <c r="I311" s="668" t="e">
        <f>'Naudas plusma'!I25</f>
        <v>#DIV/0!</v>
      </c>
      <c r="J311" s="668" t="e">
        <f>'Naudas plusma'!J25</f>
        <v>#DIV/0!</v>
      </c>
      <c r="K311" s="668" t="e">
        <f>'Naudas plusma'!K25</f>
        <v>#DIV/0!</v>
      </c>
      <c r="L311" s="668" t="e">
        <f>'Naudas plusma'!L25</f>
        <v>#DIV/0!</v>
      </c>
      <c r="M311" s="668" t="e">
        <f>'Naudas plusma'!M25</f>
        <v>#DIV/0!</v>
      </c>
      <c r="N311" s="668" t="e">
        <f>'Naudas plusma'!N25</f>
        <v>#DIV/0!</v>
      </c>
      <c r="O311" s="668" t="e">
        <f>'Naudas plusma'!O25</f>
        <v>#DIV/0!</v>
      </c>
      <c r="P311" s="668" t="e">
        <f>'Naudas plusma'!P25</f>
        <v>#DIV/0!</v>
      </c>
      <c r="Q311" s="668" t="e">
        <f>'Naudas plusma'!Q25</f>
        <v>#DIV/0!</v>
      </c>
      <c r="R311" s="668" t="e">
        <f>'Naudas plusma'!R25</f>
        <v>#DIV/0!</v>
      </c>
      <c r="S311" s="668" t="e">
        <f>'Naudas plusma'!S25</f>
        <v>#DIV/0!</v>
      </c>
      <c r="T311" s="668" t="e">
        <f>'Naudas plusma'!T25</f>
        <v>#DIV/0!</v>
      </c>
      <c r="U311" s="668" t="e">
        <f>'Naudas plusma'!U25</f>
        <v>#DIV/0!</v>
      </c>
      <c r="V311" s="668" t="e">
        <f>'Naudas plusma'!V25</f>
        <v>#DIV/0!</v>
      </c>
      <c r="W311" s="668" t="e">
        <f>'Naudas plusma'!W25</f>
        <v>#DIV/0!</v>
      </c>
      <c r="X311" s="668" t="e">
        <f>'Naudas plusma'!X25</f>
        <v>#DIV/0!</v>
      </c>
      <c r="Y311" s="668" t="e">
        <f>'Naudas plusma'!Y25</f>
        <v>#DIV/0!</v>
      </c>
      <c r="Z311" s="668" t="e">
        <f>'Naudas plusma'!Z25</f>
        <v>#DIV/0!</v>
      </c>
      <c r="AA311" s="668" t="e">
        <f>'Naudas plusma'!AA25</f>
        <v>#DIV/0!</v>
      </c>
      <c r="AB311" s="668" t="e">
        <f>'Naudas plusma'!AB25</f>
        <v>#DIV/0!</v>
      </c>
      <c r="AC311" s="668" t="e">
        <f>'Naudas plusma'!AC25</f>
        <v>#DIV/0!</v>
      </c>
      <c r="AD311" s="668" t="e">
        <f>'Naudas plusma'!AD25</f>
        <v>#DIV/0!</v>
      </c>
      <c r="AE311" s="668" t="e">
        <f>'Naudas plusma'!AE25</f>
        <v>#DIV/0!</v>
      </c>
      <c r="AF311" s="668" t="e">
        <f>'Naudas plusma'!AF25</f>
        <v>#DIV/0!</v>
      </c>
      <c r="AG311" s="668" t="e">
        <f>'Naudas plusma'!AG25</f>
        <v>#DIV/0!</v>
      </c>
      <c r="AH311" s="668" t="e">
        <f>'Naudas plusma'!AH25</f>
        <v>#DIV/0!</v>
      </c>
      <c r="AI311" s="668" t="e">
        <f>'Naudas plusma'!AI25</f>
        <v>#DIV/0!</v>
      </c>
      <c r="AJ311" s="668" t="e">
        <f>'Naudas plusma'!AJ25</f>
        <v>#DIV/0!</v>
      </c>
      <c r="AM311" s="119"/>
      <c r="AO311" s="139"/>
      <c r="AP311" s="118"/>
      <c r="AQ311" s="139"/>
      <c r="AR311" s="118"/>
      <c r="AS311" s="139"/>
      <c r="AV311" s="249"/>
      <c r="AW311" s="249"/>
    </row>
    <row r="312" spans="1:49" s="190" customFormat="1" x14ac:dyDescent="0.2">
      <c r="A312" s="220" t="s">
        <v>208</v>
      </c>
      <c r="B312" s="646" t="e">
        <f>'Saimnieciskas pamatdarbibas NP'!B95*'gadu šķirošana'!C56</f>
        <v>#DIV/0!</v>
      </c>
      <c r="C312" s="668" t="e">
        <f>'Saimnieciskas pamatdarbibas NP'!C95*'gadu šķirošana'!D56</f>
        <v>#DIV/0!</v>
      </c>
      <c r="D312" s="668" t="e">
        <f>'Saimnieciskas pamatdarbibas NP'!D95*'gadu šķirošana'!E56</f>
        <v>#DIV/0!</v>
      </c>
      <c r="E312" s="668" t="e">
        <f>'Saimnieciskas pamatdarbibas NP'!E95*'gadu šķirošana'!F56</f>
        <v>#DIV/0!</v>
      </c>
      <c r="F312" s="668" t="e">
        <f>'Saimnieciskas pamatdarbibas NP'!F95*'gadu šķirošana'!G56</f>
        <v>#DIV/0!</v>
      </c>
      <c r="G312" s="668" t="e">
        <f>'Saimnieciskas pamatdarbibas NP'!G95*'gadu šķirošana'!H56</f>
        <v>#DIV/0!</v>
      </c>
      <c r="H312" s="668" t="e">
        <f>'Saimnieciskas pamatdarbibas NP'!H95*'gadu šķirošana'!I56</f>
        <v>#DIV/0!</v>
      </c>
      <c r="I312" s="668" t="e">
        <f>'Saimnieciskas pamatdarbibas NP'!I95*'gadu šķirošana'!J56</f>
        <v>#DIV/0!</v>
      </c>
      <c r="J312" s="668" t="e">
        <f>'Saimnieciskas pamatdarbibas NP'!J95*'gadu šķirošana'!K56</f>
        <v>#DIV/0!</v>
      </c>
      <c r="K312" s="668" t="e">
        <f>'Saimnieciskas pamatdarbibas NP'!K95*'gadu šķirošana'!L56</f>
        <v>#DIV/0!</v>
      </c>
      <c r="L312" s="668" t="e">
        <f>'Saimnieciskas pamatdarbibas NP'!L95*'gadu šķirošana'!M56</f>
        <v>#DIV/0!</v>
      </c>
      <c r="M312" s="668" t="e">
        <f>'Saimnieciskas pamatdarbibas NP'!M95*'gadu šķirošana'!N56</f>
        <v>#DIV/0!</v>
      </c>
      <c r="N312" s="668" t="e">
        <f>'Saimnieciskas pamatdarbibas NP'!N95*'gadu šķirošana'!O56</f>
        <v>#DIV/0!</v>
      </c>
      <c r="O312" s="668" t="e">
        <f>'Saimnieciskas pamatdarbibas NP'!O95*'gadu šķirošana'!P56</f>
        <v>#DIV/0!</v>
      </c>
      <c r="P312" s="668" t="e">
        <f>'Saimnieciskas pamatdarbibas NP'!P95*'gadu šķirošana'!Q56</f>
        <v>#DIV/0!</v>
      </c>
      <c r="Q312" s="668" t="e">
        <f>'Saimnieciskas pamatdarbibas NP'!Q95*'gadu šķirošana'!R56</f>
        <v>#DIV/0!</v>
      </c>
      <c r="R312" s="668" t="e">
        <f>'Saimnieciskas pamatdarbibas NP'!R95*'gadu šķirošana'!S56</f>
        <v>#DIV/0!</v>
      </c>
      <c r="S312" s="668" t="e">
        <f>'Saimnieciskas pamatdarbibas NP'!S95*'gadu šķirošana'!T56</f>
        <v>#DIV/0!</v>
      </c>
      <c r="T312" s="668" t="e">
        <f>'Saimnieciskas pamatdarbibas NP'!T95*'gadu šķirošana'!U56</f>
        <v>#DIV/0!</v>
      </c>
      <c r="U312" s="668" t="e">
        <f>'Saimnieciskas pamatdarbibas NP'!U95*'gadu šķirošana'!V56</f>
        <v>#DIV/0!</v>
      </c>
      <c r="V312" s="668" t="e">
        <f>'Saimnieciskas pamatdarbibas NP'!V95*'gadu šķirošana'!W56</f>
        <v>#DIV/0!</v>
      </c>
      <c r="W312" s="668" t="e">
        <f>'Saimnieciskas pamatdarbibas NP'!W95*'gadu šķirošana'!X56</f>
        <v>#DIV/0!</v>
      </c>
      <c r="X312" s="668" t="e">
        <f>'Saimnieciskas pamatdarbibas NP'!X95*'gadu šķirošana'!Y56</f>
        <v>#DIV/0!</v>
      </c>
      <c r="Y312" s="668" t="e">
        <f>'Saimnieciskas pamatdarbibas NP'!Y95*'gadu šķirošana'!Z56</f>
        <v>#DIV/0!</v>
      </c>
      <c r="Z312" s="668" t="e">
        <f>'Saimnieciskas pamatdarbibas NP'!Z95*'gadu šķirošana'!AA56</f>
        <v>#DIV/0!</v>
      </c>
      <c r="AA312" s="668" t="e">
        <f>'Saimnieciskas pamatdarbibas NP'!AA95*'gadu šķirošana'!AB56</f>
        <v>#DIV/0!</v>
      </c>
      <c r="AB312" s="668" t="e">
        <f>'Saimnieciskas pamatdarbibas NP'!AB95*'gadu šķirošana'!AC56</f>
        <v>#DIV/0!</v>
      </c>
      <c r="AC312" s="668" t="e">
        <f>'Saimnieciskas pamatdarbibas NP'!AC95*'gadu šķirošana'!AD56</f>
        <v>#DIV/0!</v>
      </c>
      <c r="AD312" s="668" t="e">
        <f>'Saimnieciskas pamatdarbibas NP'!AD95*'gadu šķirošana'!AE56</f>
        <v>#DIV/0!</v>
      </c>
      <c r="AE312" s="668" t="e">
        <f>'Saimnieciskas pamatdarbibas NP'!AE95*'gadu šķirošana'!AF56</f>
        <v>#DIV/0!</v>
      </c>
      <c r="AF312" s="668" t="e">
        <f>'Saimnieciskas pamatdarbibas NP'!AF95*'gadu šķirošana'!AG56</f>
        <v>#DIV/0!</v>
      </c>
      <c r="AG312" s="668" t="e">
        <f>'Saimnieciskas pamatdarbibas NP'!AG95*'gadu šķirošana'!AH56</f>
        <v>#DIV/0!</v>
      </c>
      <c r="AH312" s="668" t="e">
        <f>'Saimnieciskas pamatdarbibas NP'!AH95*'gadu šķirošana'!AI56</f>
        <v>#DIV/0!</v>
      </c>
      <c r="AI312" s="668" t="e">
        <f>'Saimnieciskas pamatdarbibas NP'!AI95*'gadu šķirošana'!AJ56</f>
        <v>#DIV/0!</v>
      </c>
      <c r="AJ312" s="668" t="e">
        <f>'Saimnieciskas pamatdarbibas NP'!AJ95*'gadu šķirošana'!AK56</f>
        <v>#DIV/0!</v>
      </c>
      <c r="AM312" s="119"/>
      <c r="AO312" s="139"/>
      <c r="AP312" s="118"/>
      <c r="AQ312" s="139"/>
      <c r="AR312" s="118"/>
      <c r="AS312" s="139"/>
      <c r="AV312" s="249"/>
      <c r="AW312" s="249"/>
    </row>
    <row r="313" spans="1:49" s="190" customFormat="1" x14ac:dyDescent="0.2">
      <c r="A313" s="233" t="s">
        <v>209</v>
      </c>
      <c r="B313" s="659" t="e">
        <f t="shared" ref="B313:AG313" si="428">B306+B310</f>
        <v>#DIV/0!</v>
      </c>
      <c r="C313" s="659" t="e">
        <f>C306+C310</f>
        <v>#DIV/0!</v>
      </c>
      <c r="D313" s="659" t="e">
        <f t="shared" si="428"/>
        <v>#DIV/0!</v>
      </c>
      <c r="E313" s="659" t="e">
        <f t="shared" si="428"/>
        <v>#DIV/0!</v>
      </c>
      <c r="F313" s="648" t="e">
        <f t="shared" si="428"/>
        <v>#DIV/0!</v>
      </c>
      <c r="G313" s="659" t="e">
        <f t="shared" si="428"/>
        <v>#DIV/0!</v>
      </c>
      <c r="H313" s="659" t="e">
        <f>H306+H310</f>
        <v>#DIV/0!</v>
      </c>
      <c r="I313" s="659" t="e">
        <f>I306+I310</f>
        <v>#DIV/0!</v>
      </c>
      <c r="J313" s="659" t="e">
        <f>J306+J310</f>
        <v>#DIV/0!</v>
      </c>
      <c r="K313" s="659" t="e">
        <f>K306+K310</f>
        <v>#DIV/0!</v>
      </c>
      <c r="L313" s="659" t="e">
        <f t="shared" si="428"/>
        <v>#DIV/0!</v>
      </c>
      <c r="M313" s="659" t="e">
        <f t="shared" si="428"/>
        <v>#DIV/0!</v>
      </c>
      <c r="N313" s="659" t="e">
        <f t="shared" si="428"/>
        <v>#DIV/0!</v>
      </c>
      <c r="O313" s="659" t="e">
        <f t="shared" si="428"/>
        <v>#DIV/0!</v>
      </c>
      <c r="P313" s="659" t="e">
        <f t="shared" si="428"/>
        <v>#DIV/0!</v>
      </c>
      <c r="Q313" s="659" t="e">
        <f t="shared" si="428"/>
        <v>#DIV/0!</v>
      </c>
      <c r="R313" s="659" t="e">
        <f t="shared" si="428"/>
        <v>#DIV/0!</v>
      </c>
      <c r="S313" s="659" t="e">
        <f t="shared" si="428"/>
        <v>#DIV/0!</v>
      </c>
      <c r="T313" s="659" t="e">
        <f t="shared" si="428"/>
        <v>#DIV/0!</v>
      </c>
      <c r="U313" s="659" t="e">
        <f t="shared" si="428"/>
        <v>#DIV/0!</v>
      </c>
      <c r="V313" s="659" t="e">
        <f t="shared" si="428"/>
        <v>#DIV/0!</v>
      </c>
      <c r="W313" s="659" t="e">
        <f t="shared" si="428"/>
        <v>#DIV/0!</v>
      </c>
      <c r="X313" s="659" t="e">
        <f t="shared" si="428"/>
        <v>#DIV/0!</v>
      </c>
      <c r="Y313" s="659" t="e">
        <f t="shared" si="428"/>
        <v>#DIV/0!</v>
      </c>
      <c r="Z313" s="659" t="e">
        <f t="shared" si="428"/>
        <v>#DIV/0!</v>
      </c>
      <c r="AA313" s="659" t="e">
        <f t="shared" si="428"/>
        <v>#DIV/0!</v>
      </c>
      <c r="AB313" s="659" t="e">
        <f t="shared" si="428"/>
        <v>#DIV/0!</v>
      </c>
      <c r="AC313" s="659" t="e">
        <f t="shared" si="428"/>
        <v>#DIV/0!</v>
      </c>
      <c r="AD313" s="659" t="e">
        <f t="shared" si="428"/>
        <v>#DIV/0!</v>
      </c>
      <c r="AE313" s="659" t="e">
        <f t="shared" si="428"/>
        <v>#DIV/0!</v>
      </c>
      <c r="AF313" s="659" t="e">
        <f t="shared" si="428"/>
        <v>#DIV/0!</v>
      </c>
      <c r="AG313" s="659" t="e">
        <f t="shared" si="428"/>
        <v>#DIV/0!</v>
      </c>
      <c r="AH313" s="659" t="e">
        <f>AH306+AH310</f>
        <v>#DIV/0!</v>
      </c>
      <c r="AI313" s="659" t="e">
        <f>AI306+AI310</f>
        <v>#DIV/0!</v>
      </c>
      <c r="AJ313" s="659" t="e">
        <f>AJ306+AJ310</f>
        <v>#DIV/0!</v>
      </c>
      <c r="AM313" s="119"/>
      <c r="AO313" s="139"/>
      <c r="AP313" s="118"/>
      <c r="AQ313" s="139"/>
      <c r="AR313" s="118"/>
      <c r="AS313" s="139"/>
      <c r="AV313" s="249"/>
      <c r="AW313" s="249"/>
    </row>
    <row r="314" spans="1:49" s="190" customFormat="1" x14ac:dyDescent="0.2">
      <c r="A314" s="233" t="s">
        <v>210</v>
      </c>
      <c r="B314" s="659"/>
      <c r="C314" s="659"/>
      <c r="D314" s="659"/>
      <c r="E314" s="659"/>
      <c r="F314" s="648"/>
      <c r="G314" s="659"/>
      <c r="H314" s="659"/>
      <c r="I314" s="659"/>
      <c r="J314" s="659"/>
      <c r="K314" s="659"/>
      <c r="L314" s="659"/>
      <c r="M314" s="659"/>
      <c r="N314" s="659"/>
      <c r="O314" s="659"/>
      <c r="P314" s="659"/>
      <c r="Q314" s="659"/>
      <c r="R314" s="659"/>
      <c r="S314" s="659"/>
      <c r="T314" s="659"/>
      <c r="U314" s="659"/>
      <c r="V314" s="659"/>
      <c r="W314" s="659"/>
      <c r="X314" s="659"/>
      <c r="Y314" s="659"/>
      <c r="Z314" s="659"/>
      <c r="AA314" s="659"/>
      <c r="AB314" s="659"/>
      <c r="AC314" s="659"/>
      <c r="AD314" s="659"/>
      <c r="AE314" s="659"/>
      <c r="AF314" s="659"/>
      <c r="AG314" s="659"/>
      <c r="AH314" s="659"/>
      <c r="AI314" s="659"/>
      <c r="AJ314" s="659"/>
      <c r="AM314" s="119"/>
      <c r="AO314" s="139"/>
      <c r="AP314" s="118"/>
      <c r="AQ314" s="139"/>
      <c r="AR314" s="118"/>
      <c r="AS314" s="139"/>
      <c r="AV314" s="249"/>
      <c r="AW314" s="249"/>
    </row>
    <row r="315" spans="1:49" s="190" customFormat="1" x14ac:dyDescent="0.2">
      <c r="A315" s="233" t="s">
        <v>211</v>
      </c>
      <c r="B315" s="659" t="e">
        <f t="shared" ref="B315:AG315" si="429">SUM(B316:B317)</f>
        <v>#DIV/0!</v>
      </c>
      <c r="C315" s="659" t="e">
        <f t="shared" si="429"/>
        <v>#DIV/0!</v>
      </c>
      <c r="D315" s="659" t="e">
        <f t="shared" si="429"/>
        <v>#DIV/0!</v>
      </c>
      <c r="E315" s="659" t="e">
        <f t="shared" si="429"/>
        <v>#DIV/0!</v>
      </c>
      <c r="F315" s="648" t="e">
        <f t="shared" si="429"/>
        <v>#DIV/0!</v>
      </c>
      <c r="G315" s="659" t="e">
        <f t="shared" si="429"/>
        <v>#DIV/0!</v>
      </c>
      <c r="H315" s="659" t="e">
        <f>SUM(H316:H317)</f>
        <v>#DIV/0!</v>
      </c>
      <c r="I315" s="659" t="e">
        <f>SUM(I316:I317)</f>
        <v>#DIV/0!</v>
      </c>
      <c r="J315" s="659" t="e">
        <f>SUM(J316:J317)</f>
        <v>#DIV/0!</v>
      </c>
      <c r="K315" s="659" t="e">
        <f>SUM(K316:K317)</f>
        <v>#DIV/0!</v>
      </c>
      <c r="L315" s="659" t="e">
        <f t="shared" si="429"/>
        <v>#DIV/0!</v>
      </c>
      <c r="M315" s="659" t="e">
        <f t="shared" si="429"/>
        <v>#DIV/0!</v>
      </c>
      <c r="N315" s="659" t="e">
        <f t="shared" si="429"/>
        <v>#DIV/0!</v>
      </c>
      <c r="O315" s="659" t="e">
        <f t="shared" si="429"/>
        <v>#DIV/0!</v>
      </c>
      <c r="P315" s="659" t="e">
        <f t="shared" si="429"/>
        <v>#DIV/0!</v>
      </c>
      <c r="Q315" s="659" t="e">
        <f t="shared" si="429"/>
        <v>#DIV/0!</v>
      </c>
      <c r="R315" s="659" t="e">
        <f t="shared" si="429"/>
        <v>#DIV/0!</v>
      </c>
      <c r="S315" s="659" t="e">
        <f t="shared" si="429"/>
        <v>#DIV/0!</v>
      </c>
      <c r="T315" s="659" t="e">
        <f t="shared" si="429"/>
        <v>#DIV/0!</v>
      </c>
      <c r="U315" s="659" t="e">
        <f t="shared" si="429"/>
        <v>#DIV/0!</v>
      </c>
      <c r="V315" s="659" t="e">
        <f t="shared" si="429"/>
        <v>#DIV/0!</v>
      </c>
      <c r="W315" s="659" t="e">
        <f t="shared" si="429"/>
        <v>#DIV/0!</v>
      </c>
      <c r="X315" s="659" t="e">
        <f t="shared" si="429"/>
        <v>#DIV/0!</v>
      </c>
      <c r="Y315" s="659" t="e">
        <f t="shared" si="429"/>
        <v>#DIV/0!</v>
      </c>
      <c r="Z315" s="659" t="e">
        <f t="shared" si="429"/>
        <v>#DIV/0!</v>
      </c>
      <c r="AA315" s="659" t="e">
        <f t="shared" si="429"/>
        <v>#DIV/0!</v>
      </c>
      <c r="AB315" s="659" t="e">
        <f t="shared" si="429"/>
        <v>#DIV/0!</v>
      </c>
      <c r="AC315" s="659" t="e">
        <f t="shared" si="429"/>
        <v>#DIV/0!</v>
      </c>
      <c r="AD315" s="659" t="e">
        <f t="shared" si="429"/>
        <v>#DIV/0!</v>
      </c>
      <c r="AE315" s="659" t="e">
        <f t="shared" si="429"/>
        <v>#DIV/0!</v>
      </c>
      <c r="AF315" s="659" t="e">
        <f t="shared" si="429"/>
        <v>#DIV/0!</v>
      </c>
      <c r="AG315" s="659" t="e">
        <f t="shared" si="429"/>
        <v>#DIV/0!</v>
      </c>
      <c r="AH315" s="659" t="e">
        <f>SUM(AH316:AH317)</f>
        <v>#DIV/0!</v>
      </c>
      <c r="AI315" s="659" t="e">
        <f>SUM(AI316:AI317)</f>
        <v>#DIV/0!</v>
      </c>
      <c r="AJ315" s="659" t="e">
        <f>SUM(AJ316:AJ317)</f>
        <v>#DIV/0!</v>
      </c>
      <c r="AM315" s="119"/>
      <c r="AO315" s="139"/>
      <c r="AP315" s="118"/>
      <c r="AQ315" s="139"/>
      <c r="AR315" s="118"/>
      <c r="AS315" s="139"/>
      <c r="AV315" s="249"/>
      <c r="AW315" s="249"/>
    </row>
    <row r="316" spans="1:49" s="190" customFormat="1" x14ac:dyDescent="0.2">
      <c r="A316" s="88" t="s">
        <v>212</v>
      </c>
      <c r="B316" s="646">
        <f>'Datu ievade'!B169</f>
        <v>0</v>
      </c>
      <c r="C316" s="647">
        <f>B316+'Datu ievade'!B157</f>
        <v>0</v>
      </c>
      <c r="D316" s="647">
        <f>C316+'Datu ievade'!C157</f>
        <v>0</v>
      </c>
      <c r="E316" s="647">
        <f>D316+'Datu ievade'!D157</f>
        <v>0</v>
      </c>
      <c r="F316" s="647">
        <f>E316+'Datu ievade'!E157</f>
        <v>0</v>
      </c>
      <c r="G316" s="647">
        <f>F316+'Datu ievade'!F157</f>
        <v>0</v>
      </c>
      <c r="H316" s="647">
        <f>G316+'Datu ievade'!G157</f>
        <v>0</v>
      </c>
      <c r="I316" s="647">
        <f>H316+'Datu ievade'!H157</f>
        <v>0</v>
      </c>
      <c r="J316" s="647">
        <f>I316+'Datu ievade'!I157</f>
        <v>0</v>
      </c>
      <c r="K316" s="647">
        <f>J316+'Datu ievade'!J157</f>
        <v>0</v>
      </c>
      <c r="L316" s="647">
        <f>K316+'Datu ievade'!K157</f>
        <v>0</v>
      </c>
      <c r="M316" s="647">
        <f>L316+'Datu ievade'!L157</f>
        <v>0</v>
      </c>
      <c r="N316" s="647">
        <f>M316+'Datu ievade'!M157</f>
        <v>0</v>
      </c>
      <c r="O316" s="647">
        <f>N316+'Datu ievade'!N157</f>
        <v>0</v>
      </c>
      <c r="P316" s="647">
        <f>O316+'Datu ievade'!O157</f>
        <v>0</v>
      </c>
      <c r="Q316" s="647">
        <f>P316+'Datu ievade'!P157</f>
        <v>0</v>
      </c>
      <c r="R316" s="647">
        <f>Q316+'Datu ievade'!Q157</f>
        <v>0</v>
      </c>
      <c r="S316" s="647">
        <f>R316+'Datu ievade'!R157</f>
        <v>0</v>
      </c>
      <c r="T316" s="647">
        <f>S316+'Datu ievade'!S157</f>
        <v>0</v>
      </c>
      <c r="U316" s="647">
        <f>T316+'Datu ievade'!T157</f>
        <v>0</v>
      </c>
      <c r="V316" s="647">
        <f>U316+'Datu ievade'!U157</f>
        <v>0</v>
      </c>
      <c r="W316" s="647">
        <f>V316+'Datu ievade'!V157</f>
        <v>0</v>
      </c>
      <c r="X316" s="647">
        <f>W316+'Datu ievade'!W157</f>
        <v>0</v>
      </c>
      <c r="Y316" s="647">
        <f>X316+'Datu ievade'!X157</f>
        <v>0</v>
      </c>
      <c r="Z316" s="647">
        <f>Y316+'Datu ievade'!Y157</f>
        <v>0</v>
      </c>
      <c r="AA316" s="647">
        <f>Z316+'Datu ievade'!Z157</f>
        <v>0</v>
      </c>
      <c r="AB316" s="647">
        <f>AA316+'Datu ievade'!AA157</f>
        <v>0</v>
      </c>
      <c r="AC316" s="647">
        <f>AB316+'Datu ievade'!AB157</f>
        <v>0</v>
      </c>
      <c r="AD316" s="647">
        <f>AC316+'Datu ievade'!AC157</f>
        <v>0</v>
      </c>
      <c r="AE316" s="647">
        <f>AD316+'Datu ievade'!AD157</f>
        <v>0</v>
      </c>
      <c r="AF316" s="647">
        <f>AE316+'Datu ievade'!AE157</f>
        <v>0</v>
      </c>
      <c r="AG316" s="647">
        <f>AF316+'Datu ievade'!AF157</f>
        <v>0</v>
      </c>
      <c r="AH316" s="647">
        <f>AG316+'Datu ievade'!AG157</f>
        <v>0</v>
      </c>
      <c r="AI316" s="647">
        <f>AH316+'Datu ievade'!AH157</f>
        <v>0</v>
      </c>
      <c r="AJ316" s="647">
        <f>AI316+'Datu ievade'!AI157</f>
        <v>0</v>
      </c>
      <c r="AM316" s="119"/>
      <c r="AO316" s="139"/>
      <c r="AP316" s="118"/>
      <c r="AQ316" s="139"/>
      <c r="AR316" s="118"/>
      <c r="AS316" s="139"/>
      <c r="AV316" s="249"/>
      <c r="AW316" s="249"/>
    </row>
    <row r="317" spans="1:49" s="190" customFormat="1" x14ac:dyDescent="0.2">
      <c r="A317" s="220" t="s">
        <v>213</v>
      </c>
      <c r="B317" s="668" t="e">
        <f>B318+B319</f>
        <v>#DIV/0!</v>
      </c>
      <c r="C317" s="668" t="e">
        <f>C318+C319</f>
        <v>#DIV/0!</v>
      </c>
      <c r="D317" s="668" t="e">
        <f t="shared" ref="D317:AH317" si="430">D318+D319</f>
        <v>#DIV/0!</v>
      </c>
      <c r="E317" s="668" t="e">
        <f t="shared" si="430"/>
        <v>#DIV/0!</v>
      </c>
      <c r="F317" s="668" t="e">
        <f t="shared" si="430"/>
        <v>#DIV/0!</v>
      </c>
      <c r="G317" s="668" t="e">
        <f t="shared" si="430"/>
        <v>#DIV/0!</v>
      </c>
      <c r="H317" s="668" t="e">
        <f>H318+H319</f>
        <v>#DIV/0!</v>
      </c>
      <c r="I317" s="668" t="e">
        <f>I318+I319</f>
        <v>#DIV/0!</v>
      </c>
      <c r="J317" s="668" t="e">
        <f>J318+J319</f>
        <v>#DIV/0!</v>
      </c>
      <c r="K317" s="668" t="e">
        <f>K318+K319</f>
        <v>#DIV/0!</v>
      </c>
      <c r="L317" s="668" t="e">
        <f t="shared" si="430"/>
        <v>#DIV/0!</v>
      </c>
      <c r="M317" s="668" t="e">
        <f t="shared" si="430"/>
        <v>#DIV/0!</v>
      </c>
      <c r="N317" s="668" t="e">
        <f t="shared" si="430"/>
        <v>#DIV/0!</v>
      </c>
      <c r="O317" s="668" t="e">
        <f t="shared" si="430"/>
        <v>#DIV/0!</v>
      </c>
      <c r="P317" s="668" t="e">
        <f t="shared" si="430"/>
        <v>#DIV/0!</v>
      </c>
      <c r="Q317" s="668" t="e">
        <f t="shared" si="430"/>
        <v>#DIV/0!</v>
      </c>
      <c r="R317" s="668" t="e">
        <f t="shared" si="430"/>
        <v>#DIV/0!</v>
      </c>
      <c r="S317" s="668" t="e">
        <f t="shared" si="430"/>
        <v>#DIV/0!</v>
      </c>
      <c r="T317" s="668" t="e">
        <f t="shared" si="430"/>
        <v>#DIV/0!</v>
      </c>
      <c r="U317" s="668" t="e">
        <f t="shared" si="430"/>
        <v>#DIV/0!</v>
      </c>
      <c r="V317" s="668" t="e">
        <f t="shared" si="430"/>
        <v>#DIV/0!</v>
      </c>
      <c r="W317" s="668" t="e">
        <f t="shared" si="430"/>
        <v>#DIV/0!</v>
      </c>
      <c r="X317" s="668" t="e">
        <f t="shared" si="430"/>
        <v>#DIV/0!</v>
      </c>
      <c r="Y317" s="668" t="e">
        <f t="shared" si="430"/>
        <v>#DIV/0!</v>
      </c>
      <c r="Z317" s="668" t="e">
        <f t="shared" si="430"/>
        <v>#DIV/0!</v>
      </c>
      <c r="AA317" s="668" t="e">
        <f t="shared" si="430"/>
        <v>#DIV/0!</v>
      </c>
      <c r="AB317" s="668" t="e">
        <f t="shared" si="430"/>
        <v>#DIV/0!</v>
      </c>
      <c r="AC317" s="668" t="e">
        <f t="shared" si="430"/>
        <v>#DIV/0!</v>
      </c>
      <c r="AD317" s="668" t="e">
        <f t="shared" si="430"/>
        <v>#DIV/0!</v>
      </c>
      <c r="AE317" s="668" t="e">
        <f t="shared" si="430"/>
        <v>#DIV/0!</v>
      </c>
      <c r="AF317" s="668" t="e">
        <f t="shared" si="430"/>
        <v>#DIV/0!</v>
      </c>
      <c r="AG317" s="668" t="e">
        <f t="shared" si="430"/>
        <v>#DIV/0!</v>
      </c>
      <c r="AH317" s="668" t="e">
        <f t="shared" si="430"/>
        <v>#DIV/0!</v>
      </c>
      <c r="AI317" s="668" t="e">
        <f>AI318+AI319</f>
        <v>#DIV/0!</v>
      </c>
      <c r="AJ317" s="668" t="e">
        <f>AJ318+AJ319</f>
        <v>#DIV/0!</v>
      </c>
      <c r="AM317" s="119"/>
      <c r="AO317" s="139"/>
      <c r="AP317" s="118"/>
      <c r="AQ317" s="139"/>
      <c r="AR317" s="118"/>
      <c r="AS317" s="139"/>
      <c r="AV317" s="249"/>
      <c r="AW317" s="249"/>
    </row>
    <row r="318" spans="1:49" s="190" customFormat="1" x14ac:dyDescent="0.2">
      <c r="A318" s="250" t="s">
        <v>214</v>
      </c>
      <c r="B318" s="668" t="e">
        <f>Aprekini!B299</f>
        <v>#DIV/0!</v>
      </c>
      <c r="C318" s="668" t="e">
        <f>Aprekini!C299</f>
        <v>#DIV/0!</v>
      </c>
      <c r="D318" s="668" t="e">
        <f>Aprekini!D299</f>
        <v>#DIV/0!</v>
      </c>
      <c r="E318" s="668" t="e">
        <f>Aprekini!E299</f>
        <v>#DIV/0!</v>
      </c>
      <c r="F318" s="667" t="e">
        <f>Aprekini!F299</f>
        <v>#DIV/0!</v>
      </c>
      <c r="G318" s="668" t="e">
        <f>Aprekini!G299</f>
        <v>#DIV/0!</v>
      </c>
      <c r="H318" s="668" t="e">
        <f>Aprekini!H299</f>
        <v>#DIV/0!</v>
      </c>
      <c r="I318" s="668" t="e">
        <f>Aprekini!I299</f>
        <v>#DIV/0!</v>
      </c>
      <c r="J318" s="668" t="e">
        <f>Aprekini!J299</f>
        <v>#DIV/0!</v>
      </c>
      <c r="K318" s="668" t="e">
        <f>Aprekini!K299</f>
        <v>#DIV/0!</v>
      </c>
      <c r="L318" s="668" t="e">
        <f>Aprekini!L299</f>
        <v>#DIV/0!</v>
      </c>
      <c r="M318" s="668" t="e">
        <f>Aprekini!M299</f>
        <v>#DIV/0!</v>
      </c>
      <c r="N318" s="668" t="e">
        <f>Aprekini!N299</f>
        <v>#DIV/0!</v>
      </c>
      <c r="O318" s="668" t="e">
        <f>Aprekini!O299</f>
        <v>#DIV/0!</v>
      </c>
      <c r="P318" s="668" t="e">
        <f>Aprekini!P299</f>
        <v>#DIV/0!</v>
      </c>
      <c r="Q318" s="668" t="e">
        <f>Aprekini!Q299</f>
        <v>#DIV/0!</v>
      </c>
      <c r="R318" s="668" t="e">
        <f>Aprekini!R299</f>
        <v>#DIV/0!</v>
      </c>
      <c r="S318" s="668" t="e">
        <f>Aprekini!S299</f>
        <v>#DIV/0!</v>
      </c>
      <c r="T318" s="668" t="e">
        <f>Aprekini!T299</f>
        <v>#DIV/0!</v>
      </c>
      <c r="U318" s="668" t="e">
        <f>Aprekini!U299</f>
        <v>#DIV/0!</v>
      </c>
      <c r="V318" s="668" t="e">
        <f>Aprekini!V299</f>
        <v>#DIV/0!</v>
      </c>
      <c r="W318" s="668" t="e">
        <f>Aprekini!W299</f>
        <v>#DIV/0!</v>
      </c>
      <c r="X318" s="668" t="e">
        <f>Aprekini!X299</f>
        <v>#DIV/0!</v>
      </c>
      <c r="Y318" s="668" t="e">
        <f>Aprekini!Y299</f>
        <v>#DIV/0!</v>
      </c>
      <c r="Z318" s="668" t="e">
        <f>Aprekini!Z299</f>
        <v>#DIV/0!</v>
      </c>
      <c r="AA318" s="668" t="e">
        <f>Aprekini!AA299</f>
        <v>#DIV/0!</v>
      </c>
      <c r="AB318" s="668" t="e">
        <f>Aprekini!AB299</f>
        <v>#DIV/0!</v>
      </c>
      <c r="AC318" s="668" t="e">
        <f>Aprekini!AC299</f>
        <v>#DIV/0!</v>
      </c>
      <c r="AD318" s="668" t="e">
        <f>Aprekini!AD299</f>
        <v>#DIV/0!</v>
      </c>
      <c r="AE318" s="668" t="e">
        <f>Aprekini!AE299</f>
        <v>#DIV/0!</v>
      </c>
      <c r="AF318" s="668" t="e">
        <f>Aprekini!AF299</f>
        <v>#DIV/0!</v>
      </c>
      <c r="AG318" s="668" t="e">
        <f>Aprekini!AG299</f>
        <v>#DIV/0!</v>
      </c>
      <c r="AH318" s="668" t="e">
        <f>Aprekini!AH299</f>
        <v>#DIV/0!</v>
      </c>
      <c r="AI318" s="668" t="e">
        <f>Aprekini!AI299</f>
        <v>#DIV/0!</v>
      </c>
      <c r="AJ318" s="668" t="e">
        <f>Aprekini!AJ299</f>
        <v>#DIV/0!</v>
      </c>
      <c r="AM318" s="119"/>
      <c r="AO318" s="139"/>
      <c r="AP318" s="118"/>
      <c r="AQ318" s="139"/>
      <c r="AR318" s="118"/>
      <c r="AS318" s="139"/>
      <c r="AV318" s="249"/>
      <c r="AW318" s="249"/>
    </row>
    <row r="319" spans="1:49" s="190" customFormat="1" x14ac:dyDescent="0.2">
      <c r="A319" s="250" t="s">
        <v>215</v>
      </c>
      <c r="B319" s="646">
        <f>'Datu ievade'!B170</f>
        <v>0</v>
      </c>
      <c r="C319" s="668" t="e">
        <f>B318+B319</f>
        <v>#DIV/0!</v>
      </c>
      <c r="D319" s="668" t="e">
        <f t="shared" ref="D319:AG319" si="431">C319+C318</f>
        <v>#DIV/0!</v>
      </c>
      <c r="E319" s="668" t="e">
        <f t="shared" si="431"/>
        <v>#DIV/0!</v>
      </c>
      <c r="F319" s="667" t="e">
        <f t="shared" si="431"/>
        <v>#DIV/0!</v>
      </c>
      <c r="G319" s="668" t="e">
        <f t="shared" si="431"/>
        <v>#DIV/0!</v>
      </c>
      <c r="H319" s="668" t="e">
        <f>G319+G318</f>
        <v>#DIV/0!</v>
      </c>
      <c r="I319" s="668" t="e">
        <f>H319+H318</f>
        <v>#DIV/0!</v>
      </c>
      <c r="J319" s="668" t="e">
        <f>I319+I318</f>
        <v>#DIV/0!</v>
      </c>
      <c r="K319" s="668" t="e">
        <f>J319+J318</f>
        <v>#DIV/0!</v>
      </c>
      <c r="L319" s="668" t="e">
        <f t="shared" si="431"/>
        <v>#DIV/0!</v>
      </c>
      <c r="M319" s="668" t="e">
        <f t="shared" si="431"/>
        <v>#DIV/0!</v>
      </c>
      <c r="N319" s="668" t="e">
        <f t="shared" si="431"/>
        <v>#DIV/0!</v>
      </c>
      <c r="O319" s="668" t="e">
        <f t="shared" si="431"/>
        <v>#DIV/0!</v>
      </c>
      <c r="P319" s="668" t="e">
        <f t="shared" si="431"/>
        <v>#DIV/0!</v>
      </c>
      <c r="Q319" s="668" t="e">
        <f t="shared" si="431"/>
        <v>#DIV/0!</v>
      </c>
      <c r="R319" s="668" t="e">
        <f t="shared" si="431"/>
        <v>#DIV/0!</v>
      </c>
      <c r="S319" s="668" t="e">
        <f t="shared" si="431"/>
        <v>#DIV/0!</v>
      </c>
      <c r="T319" s="668" t="e">
        <f t="shared" si="431"/>
        <v>#DIV/0!</v>
      </c>
      <c r="U319" s="668" t="e">
        <f t="shared" si="431"/>
        <v>#DIV/0!</v>
      </c>
      <c r="V319" s="668" t="e">
        <f t="shared" si="431"/>
        <v>#DIV/0!</v>
      </c>
      <c r="W319" s="668" t="e">
        <f t="shared" si="431"/>
        <v>#DIV/0!</v>
      </c>
      <c r="X319" s="668" t="e">
        <f t="shared" si="431"/>
        <v>#DIV/0!</v>
      </c>
      <c r="Y319" s="668" t="e">
        <f t="shared" si="431"/>
        <v>#DIV/0!</v>
      </c>
      <c r="Z319" s="668" t="e">
        <f t="shared" si="431"/>
        <v>#DIV/0!</v>
      </c>
      <c r="AA319" s="668" t="e">
        <f t="shared" si="431"/>
        <v>#DIV/0!</v>
      </c>
      <c r="AB319" s="668" t="e">
        <f t="shared" si="431"/>
        <v>#DIV/0!</v>
      </c>
      <c r="AC319" s="668" t="e">
        <f t="shared" si="431"/>
        <v>#DIV/0!</v>
      </c>
      <c r="AD319" s="668" t="e">
        <f t="shared" si="431"/>
        <v>#DIV/0!</v>
      </c>
      <c r="AE319" s="668" t="e">
        <f t="shared" si="431"/>
        <v>#DIV/0!</v>
      </c>
      <c r="AF319" s="668" t="e">
        <f t="shared" si="431"/>
        <v>#DIV/0!</v>
      </c>
      <c r="AG319" s="668" t="e">
        <f t="shared" si="431"/>
        <v>#DIV/0!</v>
      </c>
      <c r="AH319" s="668" t="e">
        <f>AG319+AG318</f>
        <v>#DIV/0!</v>
      </c>
      <c r="AI319" s="668" t="e">
        <f>AH319+AH318</f>
        <v>#DIV/0!</v>
      </c>
      <c r="AJ319" s="668" t="e">
        <f>AI319+AI318</f>
        <v>#DIV/0!</v>
      </c>
      <c r="AM319" s="119"/>
      <c r="AO319" s="144"/>
      <c r="AP319" s="143"/>
      <c r="AQ319" s="144"/>
      <c r="AR319" s="143"/>
      <c r="AS319" s="144"/>
      <c r="AT319" s="143"/>
      <c r="AU319" s="143"/>
      <c r="AV319" s="249"/>
      <c r="AW319" s="249"/>
    </row>
    <row r="320" spans="1:49" s="190" customFormat="1" x14ac:dyDescent="0.2">
      <c r="A320" s="233" t="s">
        <v>216</v>
      </c>
      <c r="B320" s="679" t="e">
        <f>B313-B315-B322-B321</f>
        <v>#DIV/0!</v>
      </c>
      <c r="C320" s="680" t="e">
        <f>C267+C321+'Datu ievade'!B164+SUM('Datu ievade'!$B$154:B154)</f>
        <v>#DIV/0!</v>
      </c>
      <c r="D320" s="680" t="e">
        <f>D267+D321+'Datu ievade'!C164+SUM('Datu ievade'!$B$154:C154)</f>
        <v>#DIV/0!</v>
      </c>
      <c r="E320" s="680" t="e">
        <f>E267+E321+'Datu ievade'!D164+SUM('Datu ievade'!$B$154:D154)</f>
        <v>#DIV/0!</v>
      </c>
      <c r="F320" s="680" t="e">
        <f>F267+F321+'Datu ievade'!E164+SUM('Datu ievade'!$B$154:E154)</f>
        <v>#DIV/0!</v>
      </c>
      <c r="G320" s="680" t="e">
        <f>G267+G321+'Datu ievade'!F164+SUM('Datu ievade'!$B$154:F154)</f>
        <v>#DIV/0!</v>
      </c>
      <c r="H320" s="680" t="e">
        <f>H267+H321+'Datu ievade'!G164+SUM('Datu ievade'!$B$154:G154)</f>
        <v>#DIV/0!</v>
      </c>
      <c r="I320" s="680" t="e">
        <f>I267+I321+'Datu ievade'!H164+SUM('Datu ievade'!$B$154:H154)</f>
        <v>#DIV/0!</v>
      </c>
      <c r="J320" s="680" t="e">
        <f>J267+J321+'Datu ievade'!I164+SUM('Datu ievade'!$B$154:I154)</f>
        <v>#DIV/0!</v>
      </c>
      <c r="K320" s="680" t="e">
        <f>K267+K321+'Datu ievade'!J164+SUM('Datu ievade'!$B$154:J154)</f>
        <v>#DIV/0!</v>
      </c>
      <c r="L320" s="680" t="e">
        <f>L267+L321+'Datu ievade'!K164+SUM('Datu ievade'!$B$154:K154)</f>
        <v>#DIV/0!</v>
      </c>
      <c r="M320" s="680" t="e">
        <f>M267+M321+'Datu ievade'!L164+SUM('Datu ievade'!$B$154:L154)</f>
        <v>#DIV/0!</v>
      </c>
      <c r="N320" s="680" t="e">
        <f>N267+N321+'Datu ievade'!M164+SUM('Datu ievade'!$B$154:M154)</f>
        <v>#DIV/0!</v>
      </c>
      <c r="O320" s="680" t="e">
        <f>O267+O321+'Datu ievade'!N164+SUM('Datu ievade'!$B$154:N154)</f>
        <v>#DIV/0!</v>
      </c>
      <c r="P320" s="680" t="e">
        <f>P267+P321+'Datu ievade'!O164+SUM('Datu ievade'!$B$154:O154)</f>
        <v>#DIV/0!</v>
      </c>
      <c r="Q320" s="680" t="e">
        <f>Q267+Q321+'Datu ievade'!P164+SUM('Datu ievade'!$B$154:P154)</f>
        <v>#DIV/0!</v>
      </c>
      <c r="R320" s="680" t="e">
        <f>R267+R321+'Datu ievade'!Q164+SUM('Datu ievade'!$B$154:Q154)</f>
        <v>#DIV/0!</v>
      </c>
      <c r="S320" s="680" t="e">
        <f>S267+S321+'Datu ievade'!R164+SUM('Datu ievade'!$B$154:R154)</f>
        <v>#DIV/0!</v>
      </c>
      <c r="T320" s="680" t="e">
        <f>T267+T321+'Datu ievade'!S164+SUM('Datu ievade'!$B$154:S154)</f>
        <v>#DIV/0!</v>
      </c>
      <c r="U320" s="680" t="e">
        <f>U267+U321+'Datu ievade'!T164+SUM('Datu ievade'!$B$154:T154)</f>
        <v>#DIV/0!</v>
      </c>
      <c r="V320" s="680" t="e">
        <f>V267+V321+'Datu ievade'!U164+SUM('Datu ievade'!$B$154:U154)</f>
        <v>#DIV/0!</v>
      </c>
      <c r="W320" s="680" t="e">
        <f>W267+W321+'Datu ievade'!V164+SUM('Datu ievade'!$B$154:V154)</f>
        <v>#DIV/0!</v>
      </c>
      <c r="X320" s="680" t="e">
        <f>X267+X321+'Datu ievade'!W164+SUM('Datu ievade'!$B$154:W154)</f>
        <v>#DIV/0!</v>
      </c>
      <c r="Y320" s="680" t="e">
        <f>Y267+Y321+'Datu ievade'!X164+SUM('Datu ievade'!$B$154:X154)</f>
        <v>#DIV/0!</v>
      </c>
      <c r="Z320" s="680" t="e">
        <f>Z267+Z321+'Datu ievade'!Y164+SUM('Datu ievade'!$B$154:Y154)</f>
        <v>#DIV/0!</v>
      </c>
      <c r="AA320" s="680" t="e">
        <f>AA267+AA321+'Datu ievade'!Z164+SUM('Datu ievade'!$B$154:Z154)</f>
        <v>#DIV/0!</v>
      </c>
      <c r="AB320" s="680" t="e">
        <f>AB267+AB321+'Datu ievade'!AA164+SUM('Datu ievade'!$B$154:AA154)</f>
        <v>#DIV/0!</v>
      </c>
      <c r="AC320" s="680" t="e">
        <f>AC267+AC321+'Datu ievade'!AB164+SUM('Datu ievade'!$B$154:AB154)</f>
        <v>#DIV/0!</v>
      </c>
      <c r="AD320" s="680" t="e">
        <f>AD267+AD321+'Datu ievade'!AC164+SUM('Datu ievade'!$B$154:AC154)</f>
        <v>#DIV/0!</v>
      </c>
      <c r="AE320" s="680" t="e">
        <f>AE267+AE321+'Datu ievade'!AD164+SUM('Datu ievade'!$B$154:AD154)</f>
        <v>#DIV/0!</v>
      </c>
      <c r="AF320" s="680" t="e">
        <f>AF267+AF321+'Datu ievade'!AE164+SUM('Datu ievade'!$B$154:AE154)</f>
        <v>#DIV/0!</v>
      </c>
      <c r="AG320" s="680" t="e">
        <f>AG267+AG321+'Datu ievade'!AF164+SUM('Datu ievade'!$B$154:AF154)</f>
        <v>#DIV/0!</v>
      </c>
      <c r="AH320" s="680" t="e">
        <f>AH267+AH321+'Datu ievade'!AG164+SUM('Datu ievade'!$B$154:AG154)</f>
        <v>#DIV/0!</v>
      </c>
      <c r="AI320" s="680" t="e">
        <f>AI267+AI321+'Datu ievade'!AH164+SUM('Datu ievade'!$B$154:AH154)</f>
        <v>#DIV/0!</v>
      </c>
      <c r="AJ320" s="680" t="e">
        <f>AJ267+AJ321+'Datu ievade'!AI164+SUM('Datu ievade'!$B$154:AI154)</f>
        <v>#DIV/0!</v>
      </c>
      <c r="AM320" s="119"/>
      <c r="AO320" s="144"/>
      <c r="AP320" s="143"/>
      <c r="AQ320" s="144"/>
      <c r="AR320" s="143"/>
      <c r="AS320" s="144"/>
      <c r="AT320" s="143"/>
      <c r="AU320" s="143"/>
      <c r="AV320" s="249"/>
      <c r="AW320" s="249"/>
    </row>
    <row r="321" spans="1:49" s="190" customFormat="1" x14ac:dyDescent="0.2">
      <c r="A321" s="250" t="s">
        <v>217</v>
      </c>
      <c r="B321" s="668" t="e">
        <f t="shared" ref="B321:F321" si="432">B330</f>
        <v>#DIV/0!</v>
      </c>
      <c r="C321" s="668" t="e">
        <f t="shared" si="432"/>
        <v>#DIV/0!</v>
      </c>
      <c r="D321" s="668" t="e">
        <f t="shared" si="432"/>
        <v>#DIV/0!</v>
      </c>
      <c r="E321" s="668" t="e">
        <f t="shared" si="432"/>
        <v>#DIV/0!</v>
      </c>
      <c r="F321" s="668" t="e">
        <f t="shared" si="432"/>
        <v>#DIV/0!</v>
      </c>
      <c r="G321" s="668" t="e">
        <f>G330</f>
        <v>#DIV/0!</v>
      </c>
      <c r="H321" s="668" t="e">
        <f t="shared" ref="H321:AJ321" si="433">H330</f>
        <v>#DIV/0!</v>
      </c>
      <c r="I321" s="668" t="e">
        <f t="shared" si="433"/>
        <v>#DIV/0!</v>
      </c>
      <c r="J321" s="668" t="e">
        <f t="shared" si="433"/>
        <v>#DIV/0!</v>
      </c>
      <c r="K321" s="668" t="e">
        <f t="shared" si="433"/>
        <v>#DIV/0!</v>
      </c>
      <c r="L321" s="668" t="e">
        <f t="shared" si="433"/>
        <v>#DIV/0!</v>
      </c>
      <c r="M321" s="668" t="e">
        <f t="shared" si="433"/>
        <v>#DIV/0!</v>
      </c>
      <c r="N321" s="668" t="e">
        <f t="shared" si="433"/>
        <v>#DIV/0!</v>
      </c>
      <c r="O321" s="668" t="e">
        <f t="shared" si="433"/>
        <v>#DIV/0!</v>
      </c>
      <c r="P321" s="668" t="e">
        <f t="shared" si="433"/>
        <v>#DIV/0!</v>
      </c>
      <c r="Q321" s="668" t="e">
        <f t="shared" si="433"/>
        <v>#DIV/0!</v>
      </c>
      <c r="R321" s="668" t="e">
        <f t="shared" si="433"/>
        <v>#DIV/0!</v>
      </c>
      <c r="S321" s="668" t="e">
        <f t="shared" si="433"/>
        <v>#DIV/0!</v>
      </c>
      <c r="T321" s="668" t="e">
        <f t="shared" si="433"/>
        <v>#DIV/0!</v>
      </c>
      <c r="U321" s="668" t="e">
        <f t="shared" si="433"/>
        <v>#DIV/0!</v>
      </c>
      <c r="V321" s="668" t="e">
        <f t="shared" si="433"/>
        <v>#DIV/0!</v>
      </c>
      <c r="W321" s="668" t="e">
        <f t="shared" si="433"/>
        <v>#DIV/0!</v>
      </c>
      <c r="X321" s="668" t="e">
        <f t="shared" si="433"/>
        <v>#DIV/0!</v>
      </c>
      <c r="Y321" s="668" t="e">
        <f t="shared" si="433"/>
        <v>#DIV/0!</v>
      </c>
      <c r="Z321" s="668" t="e">
        <f t="shared" si="433"/>
        <v>#DIV/0!</v>
      </c>
      <c r="AA321" s="668" t="e">
        <f t="shared" si="433"/>
        <v>#DIV/0!</v>
      </c>
      <c r="AB321" s="668" t="e">
        <f t="shared" si="433"/>
        <v>#DIV/0!</v>
      </c>
      <c r="AC321" s="668" t="e">
        <f t="shared" si="433"/>
        <v>#DIV/0!</v>
      </c>
      <c r="AD321" s="668" t="e">
        <f t="shared" si="433"/>
        <v>#DIV/0!</v>
      </c>
      <c r="AE321" s="668" t="e">
        <f t="shared" si="433"/>
        <v>#DIV/0!</v>
      </c>
      <c r="AF321" s="668" t="e">
        <f t="shared" si="433"/>
        <v>#DIV/0!</v>
      </c>
      <c r="AG321" s="668" t="e">
        <f t="shared" si="433"/>
        <v>#DIV/0!</v>
      </c>
      <c r="AH321" s="668" t="e">
        <f t="shared" si="433"/>
        <v>#DIV/0!</v>
      </c>
      <c r="AI321" s="668" t="e">
        <f t="shared" si="433"/>
        <v>#DIV/0!</v>
      </c>
      <c r="AJ321" s="668" t="e">
        <f t="shared" si="433"/>
        <v>#DIV/0!</v>
      </c>
      <c r="AM321" s="119"/>
      <c r="AO321" s="144"/>
      <c r="AP321" s="143"/>
      <c r="AQ321" s="144"/>
      <c r="AR321" s="143"/>
      <c r="AS321" s="144"/>
      <c r="AT321" s="143"/>
      <c r="AU321" s="143"/>
      <c r="AV321" s="249"/>
      <c r="AW321" s="249"/>
    </row>
    <row r="322" spans="1:49" s="190" customFormat="1" x14ac:dyDescent="0.2">
      <c r="A322" s="233" t="s">
        <v>218</v>
      </c>
      <c r="B322" s="659" t="e">
        <f>B323</f>
        <v>#DIV/0!</v>
      </c>
      <c r="C322" s="659" t="e">
        <f t="shared" ref="C322:AJ322" si="434">C323</f>
        <v>#DIV/0!</v>
      </c>
      <c r="D322" s="659" t="e">
        <f t="shared" si="434"/>
        <v>#DIV/0!</v>
      </c>
      <c r="E322" s="659" t="e">
        <f t="shared" si="434"/>
        <v>#DIV/0!</v>
      </c>
      <c r="F322" s="659" t="e">
        <f t="shared" si="434"/>
        <v>#DIV/0!</v>
      </c>
      <c r="G322" s="659" t="e">
        <f t="shared" si="434"/>
        <v>#DIV/0!</v>
      </c>
      <c r="H322" s="659" t="e">
        <f t="shared" si="434"/>
        <v>#DIV/0!</v>
      </c>
      <c r="I322" s="659" t="e">
        <f t="shared" si="434"/>
        <v>#DIV/0!</v>
      </c>
      <c r="J322" s="659" t="e">
        <f t="shared" si="434"/>
        <v>#DIV/0!</v>
      </c>
      <c r="K322" s="659" t="e">
        <f t="shared" si="434"/>
        <v>#DIV/0!</v>
      </c>
      <c r="L322" s="659" t="e">
        <f t="shared" si="434"/>
        <v>#DIV/0!</v>
      </c>
      <c r="M322" s="659" t="e">
        <f t="shared" si="434"/>
        <v>#DIV/0!</v>
      </c>
      <c r="N322" s="659" t="e">
        <f t="shared" si="434"/>
        <v>#DIV/0!</v>
      </c>
      <c r="O322" s="659" t="e">
        <f t="shared" si="434"/>
        <v>#DIV/0!</v>
      </c>
      <c r="P322" s="659" t="e">
        <f t="shared" si="434"/>
        <v>#DIV/0!</v>
      </c>
      <c r="Q322" s="659" t="e">
        <f t="shared" si="434"/>
        <v>#DIV/0!</v>
      </c>
      <c r="R322" s="659" t="e">
        <f t="shared" si="434"/>
        <v>#DIV/0!</v>
      </c>
      <c r="S322" s="659" t="e">
        <f t="shared" si="434"/>
        <v>#DIV/0!</v>
      </c>
      <c r="T322" s="659" t="e">
        <f t="shared" si="434"/>
        <v>#DIV/0!</v>
      </c>
      <c r="U322" s="659" t="e">
        <f t="shared" si="434"/>
        <v>#DIV/0!</v>
      </c>
      <c r="V322" s="659" t="e">
        <f t="shared" si="434"/>
        <v>#DIV/0!</v>
      </c>
      <c r="W322" s="659" t="e">
        <f t="shared" si="434"/>
        <v>#DIV/0!</v>
      </c>
      <c r="X322" s="659" t="e">
        <f t="shared" si="434"/>
        <v>#DIV/0!</v>
      </c>
      <c r="Y322" s="659" t="e">
        <f t="shared" si="434"/>
        <v>#DIV/0!</v>
      </c>
      <c r="Z322" s="659" t="e">
        <f t="shared" si="434"/>
        <v>#DIV/0!</v>
      </c>
      <c r="AA322" s="659" t="e">
        <f t="shared" si="434"/>
        <v>#DIV/0!</v>
      </c>
      <c r="AB322" s="659" t="e">
        <f t="shared" si="434"/>
        <v>#DIV/0!</v>
      </c>
      <c r="AC322" s="659" t="e">
        <f t="shared" si="434"/>
        <v>#DIV/0!</v>
      </c>
      <c r="AD322" s="659" t="e">
        <f t="shared" si="434"/>
        <v>#DIV/0!</v>
      </c>
      <c r="AE322" s="659" t="e">
        <f t="shared" si="434"/>
        <v>#DIV/0!</v>
      </c>
      <c r="AF322" s="659" t="e">
        <f t="shared" si="434"/>
        <v>#DIV/0!</v>
      </c>
      <c r="AG322" s="659" t="e">
        <f t="shared" si="434"/>
        <v>#DIV/0!</v>
      </c>
      <c r="AH322" s="659" t="e">
        <f t="shared" si="434"/>
        <v>#DIV/0!</v>
      </c>
      <c r="AI322" s="659" t="e">
        <f t="shared" si="434"/>
        <v>#DIV/0!</v>
      </c>
      <c r="AJ322" s="659" t="e">
        <f t="shared" si="434"/>
        <v>#DIV/0!</v>
      </c>
      <c r="AM322" s="119"/>
      <c r="AO322" s="144"/>
      <c r="AP322" s="143"/>
      <c r="AQ322" s="144"/>
      <c r="AR322" s="143"/>
      <c r="AS322" s="144"/>
      <c r="AT322" s="143"/>
      <c r="AU322" s="143"/>
      <c r="AV322" s="249"/>
      <c r="AW322" s="249"/>
    </row>
    <row r="323" spans="1:49" s="190" customFormat="1" x14ac:dyDescent="0.2">
      <c r="A323" s="250" t="s">
        <v>217</v>
      </c>
      <c r="B323" s="668" t="e">
        <f>B331</f>
        <v>#DIV/0!</v>
      </c>
      <c r="C323" s="668" t="e">
        <f t="shared" ref="C323:AH323" si="435">C331</f>
        <v>#DIV/0!</v>
      </c>
      <c r="D323" s="668" t="e">
        <f t="shared" si="435"/>
        <v>#DIV/0!</v>
      </c>
      <c r="E323" s="668" t="e">
        <f>E331</f>
        <v>#DIV/0!</v>
      </c>
      <c r="F323" s="668" t="e">
        <f t="shared" si="435"/>
        <v>#DIV/0!</v>
      </c>
      <c r="G323" s="668" t="e">
        <f t="shared" si="435"/>
        <v>#DIV/0!</v>
      </c>
      <c r="H323" s="668" t="e">
        <f>H331</f>
        <v>#DIV/0!</v>
      </c>
      <c r="I323" s="668" t="e">
        <f>I331</f>
        <v>#DIV/0!</v>
      </c>
      <c r="J323" s="668" t="e">
        <f>J331</f>
        <v>#DIV/0!</v>
      </c>
      <c r="K323" s="668" t="e">
        <f>K331</f>
        <v>#DIV/0!</v>
      </c>
      <c r="L323" s="668" t="e">
        <f t="shared" si="435"/>
        <v>#DIV/0!</v>
      </c>
      <c r="M323" s="668" t="e">
        <f t="shared" si="435"/>
        <v>#DIV/0!</v>
      </c>
      <c r="N323" s="668" t="e">
        <f t="shared" si="435"/>
        <v>#DIV/0!</v>
      </c>
      <c r="O323" s="668" t="e">
        <f t="shared" si="435"/>
        <v>#DIV/0!</v>
      </c>
      <c r="P323" s="668" t="e">
        <f t="shared" si="435"/>
        <v>#DIV/0!</v>
      </c>
      <c r="Q323" s="668" t="e">
        <f t="shared" si="435"/>
        <v>#DIV/0!</v>
      </c>
      <c r="R323" s="668" t="e">
        <f t="shared" si="435"/>
        <v>#DIV/0!</v>
      </c>
      <c r="S323" s="668" t="e">
        <f t="shared" si="435"/>
        <v>#DIV/0!</v>
      </c>
      <c r="T323" s="668" t="e">
        <f t="shared" si="435"/>
        <v>#DIV/0!</v>
      </c>
      <c r="U323" s="668" t="e">
        <f t="shared" si="435"/>
        <v>#DIV/0!</v>
      </c>
      <c r="V323" s="668" t="e">
        <f t="shared" si="435"/>
        <v>#DIV/0!</v>
      </c>
      <c r="W323" s="668" t="e">
        <f t="shared" si="435"/>
        <v>#DIV/0!</v>
      </c>
      <c r="X323" s="668" t="e">
        <f t="shared" si="435"/>
        <v>#DIV/0!</v>
      </c>
      <c r="Y323" s="668" t="e">
        <f t="shared" si="435"/>
        <v>#DIV/0!</v>
      </c>
      <c r="Z323" s="668" t="e">
        <f t="shared" si="435"/>
        <v>#DIV/0!</v>
      </c>
      <c r="AA323" s="668" t="e">
        <f t="shared" si="435"/>
        <v>#DIV/0!</v>
      </c>
      <c r="AB323" s="668" t="e">
        <f t="shared" si="435"/>
        <v>#DIV/0!</v>
      </c>
      <c r="AC323" s="668" t="e">
        <f t="shared" si="435"/>
        <v>#DIV/0!</v>
      </c>
      <c r="AD323" s="668" t="e">
        <f t="shared" si="435"/>
        <v>#DIV/0!</v>
      </c>
      <c r="AE323" s="668" t="e">
        <f t="shared" si="435"/>
        <v>#DIV/0!</v>
      </c>
      <c r="AF323" s="668" t="e">
        <f t="shared" si="435"/>
        <v>#DIV/0!</v>
      </c>
      <c r="AG323" s="668" t="e">
        <f t="shared" si="435"/>
        <v>#DIV/0!</v>
      </c>
      <c r="AH323" s="668" t="e">
        <f t="shared" si="435"/>
        <v>#DIV/0!</v>
      </c>
      <c r="AI323" s="668" t="e">
        <f>AI331</f>
        <v>#DIV/0!</v>
      </c>
      <c r="AJ323" s="668" t="e">
        <f>AJ331</f>
        <v>#DIV/0!</v>
      </c>
      <c r="AM323" s="119"/>
      <c r="AO323" s="144"/>
      <c r="AP323" s="143"/>
      <c r="AQ323" s="144"/>
      <c r="AR323" s="143"/>
      <c r="AS323" s="144"/>
      <c r="AT323" s="143"/>
      <c r="AU323" s="143"/>
      <c r="AV323" s="249"/>
      <c r="AW323" s="249"/>
    </row>
    <row r="324" spans="1:49" s="190" customFormat="1" x14ac:dyDescent="0.2">
      <c r="A324" s="233" t="s">
        <v>219</v>
      </c>
      <c r="B324" s="659" t="e">
        <f t="shared" ref="B324:AH324" si="436">SUM(B315,B320,B322)</f>
        <v>#DIV/0!</v>
      </c>
      <c r="C324" s="659" t="e">
        <f t="shared" si="436"/>
        <v>#DIV/0!</v>
      </c>
      <c r="D324" s="659" t="e">
        <f t="shared" si="436"/>
        <v>#DIV/0!</v>
      </c>
      <c r="E324" s="659" t="e">
        <f t="shared" si="436"/>
        <v>#DIV/0!</v>
      </c>
      <c r="F324" s="648" t="e">
        <f t="shared" si="436"/>
        <v>#DIV/0!</v>
      </c>
      <c r="G324" s="659" t="e">
        <f t="shared" si="436"/>
        <v>#DIV/0!</v>
      </c>
      <c r="H324" s="659" t="e">
        <f>SUM(H315,H320,H322)</f>
        <v>#DIV/0!</v>
      </c>
      <c r="I324" s="659" t="e">
        <f>SUM(I315,I320,I322)</f>
        <v>#DIV/0!</v>
      </c>
      <c r="J324" s="659" t="e">
        <f>SUM(J315,J320,J322)</f>
        <v>#DIV/0!</v>
      </c>
      <c r="K324" s="659" t="e">
        <f>SUM(K315,K320,K322)</f>
        <v>#DIV/0!</v>
      </c>
      <c r="L324" s="659" t="e">
        <f t="shared" si="436"/>
        <v>#DIV/0!</v>
      </c>
      <c r="M324" s="659" t="e">
        <f t="shared" si="436"/>
        <v>#DIV/0!</v>
      </c>
      <c r="N324" s="659" t="e">
        <f t="shared" si="436"/>
        <v>#DIV/0!</v>
      </c>
      <c r="O324" s="659" t="e">
        <f t="shared" si="436"/>
        <v>#DIV/0!</v>
      </c>
      <c r="P324" s="659" t="e">
        <f t="shared" si="436"/>
        <v>#DIV/0!</v>
      </c>
      <c r="Q324" s="659" t="e">
        <f t="shared" si="436"/>
        <v>#DIV/0!</v>
      </c>
      <c r="R324" s="659" t="e">
        <f t="shared" si="436"/>
        <v>#DIV/0!</v>
      </c>
      <c r="S324" s="659" t="e">
        <f t="shared" si="436"/>
        <v>#DIV/0!</v>
      </c>
      <c r="T324" s="659" t="e">
        <f t="shared" si="436"/>
        <v>#DIV/0!</v>
      </c>
      <c r="U324" s="659" t="e">
        <f t="shared" si="436"/>
        <v>#DIV/0!</v>
      </c>
      <c r="V324" s="659" t="e">
        <f t="shared" si="436"/>
        <v>#DIV/0!</v>
      </c>
      <c r="W324" s="659" t="e">
        <f t="shared" si="436"/>
        <v>#DIV/0!</v>
      </c>
      <c r="X324" s="659" t="e">
        <f t="shared" si="436"/>
        <v>#DIV/0!</v>
      </c>
      <c r="Y324" s="659" t="e">
        <f t="shared" si="436"/>
        <v>#DIV/0!</v>
      </c>
      <c r="Z324" s="659" t="e">
        <f t="shared" si="436"/>
        <v>#DIV/0!</v>
      </c>
      <c r="AA324" s="659" t="e">
        <f t="shared" si="436"/>
        <v>#DIV/0!</v>
      </c>
      <c r="AB324" s="659" t="e">
        <f t="shared" si="436"/>
        <v>#DIV/0!</v>
      </c>
      <c r="AC324" s="659" t="e">
        <f t="shared" si="436"/>
        <v>#DIV/0!</v>
      </c>
      <c r="AD324" s="659" t="e">
        <f t="shared" si="436"/>
        <v>#DIV/0!</v>
      </c>
      <c r="AE324" s="659" t="e">
        <f t="shared" si="436"/>
        <v>#DIV/0!</v>
      </c>
      <c r="AF324" s="659" t="e">
        <f t="shared" si="436"/>
        <v>#DIV/0!</v>
      </c>
      <c r="AG324" s="659" t="e">
        <f t="shared" si="436"/>
        <v>#DIV/0!</v>
      </c>
      <c r="AH324" s="659" t="e">
        <f t="shared" si="436"/>
        <v>#DIV/0!</v>
      </c>
      <c r="AI324" s="659" t="e">
        <f>SUM(AI315,AI320,AI322)</f>
        <v>#DIV/0!</v>
      </c>
      <c r="AJ324" s="659" t="e">
        <f>SUM(AJ315,AJ320,AJ322)</f>
        <v>#DIV/0!</v>
      </c>
      <c r="AM324" s="119"/>
      <c r="AO324" s="139"/>
      <c r="AP324" s="118"/>
      <c r="AQ324" s="139"/>
      <c r="AR324" s="118"/>
      <c r="AS324" s="139"/>
      <c r="AV324" s="249"/>
      <c r="AW324" s="249"/>
    </row>
    <row r="325" spans="1:49" s="251" customFormat="1" ht="11.25" x14ac:dyDescent="0.2">
      <c r="A325" s="251" t="s">
        <v>636</v>
      </c>
      <c r="B325" s="681" t="e">
        <f>B324-B313</f>
        <v>#DIV/0!</v>
      </c>
      <c r="C325" s="681" t="e">
        <f>C324-C313</f>
        <v>#DIV/0!</v>
      </c>
      <c r="D325" s="681" t="e">
        <f t="shared" ref="D325:AJ325" si="437">D324-D313</f>
        <v>#DIV/0!</v>
      </c>
      <c r="E325" s="681" t="e">
        <f t="shared" si="437"/>
        <v>#DIV/0!</v>
      </c>
      <c r="F325" s="681" t="e">
        <f t="shared" si="437"/>
        <v>#DIV/0!</v>
      </c>
      <c r="G325" s="681" t="e">
        <f t="shared" si="437"/>
        <v>#DIV/0!</v>
      </c>
      <c r="H325" s="681" t="e">
        <f t="shared" si="437"/>
        <v>#DIV/0!</v>
      </c>
      <c r="I325" s="681" t="e">
        <f t="shared" si="437"/>
        <v>#DIV/0!</v>
      </c>
      <c r="J325" s="681" t="e">
        <f t="shared" si="437"/>
        <v>#DIV/0!</v>
      </c>
      <c r="K325" s="681" t="e">
        <f t="shared" si="437"/>
        <v>#DIV/0!</v>
      </c>
      <c r="L325" s="681" t="e">
        <f t="shared" si="437"/>
        <v>#DIV/0!</v>
      </c>
      <c r="M325" s="681" t="e">
        <f t="shared" si="437"/>
        <v>#DIV/0!</v>
      </c>
      <c r="N325" s="681" t="e">
        <f t="shared" si="437"/>
        <v>#DIV/0!</v>
      </c>
      <c r="O325" s="681" t="e">
        <f t="shared" si="437"/>
        <v>#DIV/0!</v>
      </c>
      <c r="P325" s="681" t="e">
        <f t="shared" si="437"/>
        <v>#DIV/0!</v>
      </c>
      <c r="Q325" s="681" t="e">
        <f t="shared" si="437"/>
        <v>#DIV/0!</v>
      </c>
      <c r="R325" s="681" t="e">
        <f t="shared" si="437"/>
        <v>#DIV/0!</v>
      </c>
      <c r="S325" s="681" t="e">
        <f t="shared" si="437"/>
        <v>#DIV/0!</v>
      </c>
      <c r="T325" s="681" t="e">
        <f t="shared" si="437"/>
        <v>#DIV/0!</v>
      </c>
      <c r="U325" s="681" t="e">
        <f t="shared" si="437"/>
        <v>#DIV/0!</v>
      </c>
      <c r="V325" s="681" t="e">
        <f t="shared" si="437"/>
        <v>#DIV/0!</v>
      </c>
      <c r="W325" s="681" t="e">
        <f t="shared" si="437"/>
        <v>#DIV/0!</v>
      </c>
      <c r="X325" s="681" t="e">
        <f t="shared" si="437"/>
        <v>#DIV/0!</v>
      </c>
      <c r="Y325" s="681" t="e">
        <f t="shared" si="437"/>
        <v>#DIV/0!</v>
      </c>
      <c r="Z325" s="681" t="e">
        <f t="shared" si="437"/>
        <v>#DIV/0!</v>
      </c>
      <c r="AA325" s="681" t="e">
        <f t="shared" si="437"/>
        <v>#DIV/0!</v>
      </c>
      <c r="AB325" s="681" t="e">
        <f t="shared" si="437"/>
        <v>#DIV/0!</v>
      </c>
      <c r="AC325" s="681" t="e">
        <f t="shared" si="437"/>
        <v>#DIV/0!</v>
      </c>
      <c r="AD325" s="681" t="e">
        <f t="shared" si="437"/>
        <v>#DIV/0!</v>
      </c>
      <c r="AE325" s="681" t="e">
        <f t="shared" si="437"/>
        <v>#DIV/0!</v>
      </c>
      <c r="AF325" s="681" t="e">
        <f t="shared" si="437"/>
        <v>#DIV/0!</v>
      </c>
      <c r="AG325" s="681" t="e">
        <f t="shared" si="437"/>
        <v>#DIV/0!</v>
      </c>
      <c r="AH325" s="681" t="e">
        <f t="shared" si="437"/>
        <v>#DIV/0!</v>
      </c>
      <c r="AI325" s="681" t="e">
        <f t="shared" si="437"/>
        <v>#DIV/0!</v>
      </c>
      <c r="AJ325" s="681" t="e">
        <f t="shared" si="437"/>
        <v>#DIV/0!</v>
      </c>
      <c r="AO325" s="252"/>
      <c r="AP325" s="253"/>
      <c r="AQ325" s="252"/>
      <c r="AR325" s="253"/>
      <c r="AS325" s="252"/>
    </row>
    <row r="326" spans="1:49" s="251" customFormat="1" ht="11.25" x14ac:dyDescent="0.2">
      <c r="B326" s="254"/>
      <c r="C326" s="254"/>
      <c r="D326" s="254"/>
      <c r="E326" s="254"/>
      <c r="F326" s="254"/>
      <c r="G326" s="254"/>
      <c r="H326" s="254"/>
      <c r="I326" s="254"/>
      <c r="J326" s="254"/>
      <c r="K326" s="254"/>
      <c r="L326" s="254"/>
      <c r="M326" s="254"/>
      <c r="N326" s="254"/>
      <c r="O326" s="254"/>
      <c r="P326" s="254"/>
      <c r="Q326" s="254"/>
      <c r="R326" s="254"/>
      <c r="S326" s="254"/>
      <c r="T326" s="254"/>
      <c r="U326" s="254"/>
      <c r="V326" s="254"/>
      <c r="W326" s="254"/>
      <c r="X326" s="254"/>
      <c r="Y326" s="254"/>
      <c r="Z326" s="254"/>
      <c r="AA326" s="254"/>
      <c r="AB326" s="254"/>
      <c r="AC326" s="254"/>
      <c r="AD326" s="254"/>
      <c r="AE326" s="254"/>
      <c r="AF326" s="254"/>
      <c r="AG326" s="254"/>
      <c r="AH326" s="254"/>
      <c r="AI326" s="254"/>
      <c r="AJ326" s="254"/>
      <c r="AK326" s="255"/>
      <c r="AO326" s="252"/>
      <c r="AP326" s="253"/>
      <c r="AQ326" s="252"/>
      <c r="AR326" s="253"/>
      <c r="AS326" s="252"/>
    </row>
    <row r="327" spans="1:49" x14ac:dyDescent="0.2">
      <c r="B327" s="682"/>
      <c r="C327" s="256"/>
      <c r="D327" s="256"/>
      <c r="E327" s="682"/>
      <c r="F327" s="682"/>
      <c r="G327" s="682"/>
      <c r="H327" s="682"/>
      <c r="I327" s="682"/>
      <c r="J327" s="682"/>
      <c r="K327" s="682"/>
      <c r="L327" s="682"/>
      <c r="M327" s="682"/>
      <c r="N327" s="682"/>
      <c r="O327" s="682"/>
      <c r="P327" s="682"/>
      <c r="Q327" s="682"/>
      <c r="R327" s="682"/>
      <c r="S327" s="682"/>
      <c r="T327" s="682"/>
      <c r="U327" s="682"/>
      <c r="V327" s="682"/>
      <c r="W327" s="682"/>
      <c r="X327" s="682"/>
      <c r="Y327" s="682"/>
      <c r="Z327" s="682"/>
      <c r="AA327" s="682"/>
      <c r="AB327" s="682"/>
      <c r="AC327" s="682"/>
      <c r="AD327" s="682"/>
      <c r="AE327" s="682"/>
      <c r="AF327" s="682"/>
      <c r="AG327" s="682"/>
      <c r="AH327" s="682"/>
      <c r="AI327" s="682"/>
      <c r="AJ327" s="682"/>
    </row>
    <row r="328" spans="1:49" s="190" customFormat="1" x14ac:dyDescent="0.2">
      <c r="A328" s="257" t="s">
        <v>415</v>
      </c>
      <c r="B328" s="256"/>
      <c r="C328" s="256"/>
      <c r="D328" s="256"/>
      <c r="E328" s="256"/>
      <c r="F328" s="256"/>
      <c r="G328" s="256"/>
      <c r="H328" s="256"/>
      <c r="I328" s="256"/>
      <c r="J328" s="256"/>
      <c r="K328" s="256"/>
      <c r="L328" s="256"/>
      <c r="M328" s="256"/>
      <c r="N328" s="256"/>
      <c r="O328" s="256"/>
      <c r="P328" s="256"/>
      <c r="Q328" s="256"/>
      <c r="R328" s="256"/>
      <c r="S328" s="256"/>
      <c r="T328" s="256"/>
      <c r="U328" s="256"/>
      <c r="V328" s="256"/>
      <c r="W328" s="256"/>
      <c r="X328" s="256"/>
      <c r="Y328" s="256"/>
      <c r="Z328" s="256"/>
      <c r="AA328" s="256"/>
      <c r="AB328" s="256"/>
      <c r="AC328" s="256"/>
      <c r="AD328" s="256"/>
      <c r="AE328" s="256"/>
      <c r="AF328" s="256"/>
      <c r="AG328" s="256"/>
      <c r="AH328" s="256"/>
      <c r="AI328" s="256"/>
      <c r="AJ328" s="256"/>
      <c r="AO328" s="139"/>
      <c r="AP328" s="118"/>
      <c r="AQ328" s="139"/>
      <c r="AR328" s="118"/>
      <c r="AS328" s="139"/>
    </row>
    <row r="329" spans="1:49" s="240" customFormat="1" ht="11.25" outlineLevel="1" x14ac:dyDescent="0.2">
      <c r="A329" s="170" t="s">
        <v>220</v>
      </c>
      <c r="B329" s="683" t="e">
        <f>SUM(Aprekini!B164,Aprekini!B167)</f>
        <v>#DIV/0!</v>
      </c>
      <c r="C329" s="683" t="e">
        <f>SUM(Aprekini!C164,Aprekini!C167)</f>
        <v>#DIV/0!</v>
      </c>
      <c r="D329" s="683" t="e">
        <f>SUM(Aprekini!D164,Aprekini!D167)</f>
        <v>#DIV/0!</v>
      </c>
      <c r="E329" s="683" t="e">
        <f>SUM(Aprekini!E164,Aprekini!E167)</f>
        <v>#DIV/0!</v>
      </c>
      <c r="F329" s="684" t="e">
        <f>SUM(Aprekini!F164,Aprekini!F167)</f>
        <v>#DIV/0!</v>
      </c>
      <c r="G329" s="683" t="e">
        <f>SUM(Aprekini!G164,Aprekini!G167)</f>
        <v>#DIV/0!</v>
      </c>
      <c r="H329" s="683" t="e">
        <f>SUM(Aprekini!H164,Aprekini!H167)</f>
        <v>#DIV/0!</v>
      </c>
      <c r="I329" s="683" t="e">
        <f>SUM(Aprekini!I164,Aprekini!I167)</f>
        <v>#DIV/0!</v>
      </c>
      <c r="J329" s="683" t="e">
        <f>SUM(Aprekini!J164,Aprekini!J167)</f>
        <v>#DIV/0!</v>
      </c>
      <c r="K329" s="683" t="e">
        <f>SUM(Aprekini!K164,Aprekini!K167)</f>
        <v>#DIV/0!</v>
      </c>
      <c r="L329" s="683" t="e">
        <f>SUM(Aprekini!L164,Aprekini!L167)</f>
        <v>#DIV/0!</v>
      </c>
      <c r="M329" s="683" t="e">
        <f>SUM(Aprekini!M164,Aprekini!M167)</f>
        <v>#DIV/0!</v>
      </c>
      <c r="N329" s="683" t="e">
        <f>SUM(Aprekini!N164,Aprekini!N167)</f>
        <v>#DIV/0!</v>
      </c>
      <c r="O329" s="683" t="e">
        <f>SUM(Aprekini!O164,Aprekini!O167)</f>
        <v>#DIV/0!</v>
      </c>
      <c r="P329" s="683" t="e">
        <f>SUM(Aprekini!P164,Aprekini!P167)</f>
        <v>#DIV/0!</v>
      </c>
      <c r="Q329" s="683" t="e">
        <f>SUM(Aprekini!Q164,Aprekini!Q167)</f>
        <v>#DIV/0!</v>
      </c>
      <c r="R329" s="683" t="e">
        <f>SUM(Aprekini!R164,Aprekini!R167)</f>
        <v>#DIV/0!</v>
      </c>
      <c r="S329" s="683" t="e">
        <f>SUM(Aprekini!S164,Aprekini!S167)</f>
        <v>#DIV/0!</v>
      </c>
      <c r="T329" s="683" t="e">
        <f>SUM(Aprekini!T164,Aprekini!T167)</f>
        <v>#DIV/0!</v>
      </c>
      <c r="U329" s="683" t="e">
        <f>SUM(Aprekini!U164,Aprekini!U167)</f>
        <v>#DIV/0!</v>
      </c>
      <c r="V329" s="683" t="e">
        <f>SUM(Aprekini!V164,Aprekini!V167)</f>
        <v>#DIV/0!</v>
      </c>
      <c r="W329" s="683" t="e">
        <f>SUM(Aprekini!W164,Aprekini!W167)</f>
        <v>#DIV/0!</v>
      </c>
      <c r="X329" s="683" t="e">
        <f>SUM(Aprekini!X164,Aprekini!X167)</f>
        <v>#DIV/0!</v>
      </c>
      <c r="Y329" s="683" t="e">
        <f>SUM(Aprekini!Y164,Aprekini!Y167)</f>
        <v>#DIV/0!</v>
      </c>
      <c r="Z329" s="683" t="e">
        <f>SUM(Aprekini!Z164,Aprekini!Z167)</f>
        <v>#DIV/0!</v>
      </c>
      <c r="AA329" s="683" t="e">
        <f>SUM(Aprekini!AA164,Aprekini!AA167)</f>
        <v>#DIV/0!</v>
      </c>
      <c r="AB329" s="683" t="e">
        <f>SUM(Aprekini!AB164,Aprekini!AB167)</f>
        <v>#DIV/0!</v>
      </c>
      <c r="AC329" s="683" t="e">
        <f>SUM(Aprekini!AC164,Aprekini!AC167)</f>
        <v>#DIV/0!</v>
      </c>
      <c r="AD329" s="683" t="e">
        <f>SUM(Aprekini!AD164,Aprekini!AD167)</f>
        <v>#DIV/0!</v>
      </c>
      <c r="AE329" s="683" t="e">
        <f>SUM(Aprekini!AE164,Aprekini!AE167)</f>
        <v>#DIV/0!</v>
      </c>
      <c r="AF329" s="683" t="e">
        <f>SUM(Aprekini!AF164,Aprekini!AF167)</f>
        <v>#DIV/0!</v>
      </c>
      <c r="AG329" s="683" t="e">
        <f>SUM(Aprekini!AG164,Aprekini!AG167)</f>
        <v>#DIV/0!</v>
      </c>
      <c r="AH329" s="683" t="e">
        <f>SUM(Aprekini!AH164,Aprekini!AH167)</f>
        <v>#DIV/0!</v>
      </c>
      <c r="AI329" s="683" t="e">
        <f>SUM(Aprekini!AI164,Aprekini!AI167)</f>
        <v>#DIV/0!</v>
      </c>
      <c r="AJ329" s="683" t="e">
        <f>SUM(Aprekini!AJ164,Aprekini!AJ167)</f>
        <v>#DIV/0!</v>
      </c>
      <c r="AK329" s="163"/>
      <c r="AO329" s="164"/>
      <c r="AP329" s="165"/>
      <c r="AQ329" s="164"/>
      <c r="AR329" s="165"/>
      <c r="AS329" s="164"/>
    </row>
    <row r="330" spans="1:49" s="240" customFormat="1" ht="11.25" outlineLevel="1" x14ac:dyDescent="0.2">
      <c r="A330" s="170" t="s">
        <v>221</v>
      </c>
      <c r="B330" s="683" t="e">
        <f>B329-B331</f>
        <v>#DIV/0!</v>
      </c>
      <c r="C330" s="683" t="e">
        <f>IF((B330+C329-C331)&gt;0,(B330+C239-C331),0)</f>
        <v>#DIV/0!</v>
      </c>
      <c r="D330" s="683" t="e">
        <f>IF((C330+D329-D331)&gt;0,C330+D329-D331,0)</f>
        <v>#DIV/0!</v>
      </c>
      <c r="E330" s="683" t="e">
        <f t="shared" ref="E330:H330" si="438">IF((D330+E329-E331)&gt;0,D330+E329-E331,0)</f>
        <v>#DIV/0!</v>
      </c>
      <c r="F330" s="683" t="e">
        <f t="shared" si="438"/>
        <v>#DIV/0!</v>
      </c>
      <c r="G330" s="683" t="e">
        <f t="shared" si="438"/>
        <v>#DIV/0!</v>
      </c>
      <c r="H330" s="683" t="e">
        <f t="shared" si="438"/>
        <v>#DIV/0!</v>
      </c>
      <c r="I330" s="683" t="e">
        <f t="shared" ref="I330" si="439">IF((H330+I329-I331)&gt;0,H330+I329-I331,0)</f>
        <v>#DIV/0!</v>
      </c>
      <c r="J330" s="683" t="e">
        <f t="shared" ref="J330" si="440">IF((I330+J329-J331)&gt;0,I330+J329-J331,0)</f>
        <v>#DIV/0!</v>
      </c>
      <c r="K330" s="683" t="e">
        <f t="shared" ref="K330:L330" si="441">IF((J330+K329-K331)&gt;0,J330+K329-K331,0)</f>
        <v>#DIV/0!</v>
      </c>
      <c r="L330" s="683" t="e">
        <f t="shared" si="441"/>
        <v>#DIV/0!</v>
      </c>
      <c r="M330" s="683" t="e">
        <f t="shared" ref="M330" si="442">IF((L330+M329-M331)&gt;0,L330+M329-M331,0)</f>
        <v>#DIV/0!</v>
      </c>
      <c r="N330" s="683" t="e">
        <f t="shared" ref="N330" si="443">IF((M330+N329-N331)&gt;0,M330+N329-N331,0)</f>
        <v>#DIV/0!</v>
      </c>
      <c r="O330" s="683" t="e">
        <f t="shared" ref="O330:P330" si="444">IF((N330+O329-O331)&gt;0,N330+O329-O331,0)</f>
        <v>#DIV/0!</v>
      </c>
      <c r="P330" s="683" t="e">
        <f t="shared" si="444"/>
        <v>#DIV/0!</v>
      </c>
      <c r="Q330" s="683" t="e">
        <f t="shared" ref="Q330" si="445">IF((P330+Q329-Q331)&gt;0,P330+Q329-Q331,0)</f>
        <v>#DIV/0!</v>
      </c>
      <c r="R330" s="683" t="e">
        <f t="shared" ref="R330" si="446">IF((Q330+R329-R331)&gt;0,Q330+R329-R331,0)</f>
        <v>#DIV/0!</v>
      </c>
      <c r="S330" s="683" t="e">
        <f t="shared" ref="S330:T330" si="447">IF((R330+S329-S331)&gt;0,R330+S329-S331,0)</f>
        <v>#DIV/0!</v>
      </c>
      <c r="T330" s="683" t="e">
        <f t="shared" si="447"/>
        <v>#DIV/0!</v>
      </c>
      <c r="U330" s="683" t="e">
        <f t="shared" ref="U330" si="448">IF((T330+U329-U331)&gt;0,T330+U329-U331,0)</f>
        <v>#DIV/0!</v>
      </c>
      <c r="V330" s="683" t="e">
        <f t="shared" ref="V330" si="449">IF((U330+V329-V331)&gt;0,U330+V329-V331,0)</f>
        <v>#DIV/0!</v>
      </c>
      <c r="W330" s="683" t="e">
        <f t="shared" ref="W330:X330" si="450">IF((V330+W329-W331)&gt;0,V330+W329-W331,0)</f>
        <v>#DIV/0!</v>
      </c>
      <c r="X330" s="683" t="e">
        <f t="shared" si="450"/>
        <v>#DIV/0!</v>
      </c>
      <c r="Y330" s="683" t="e">
        <f t="shared" ref="Y330" si="451">IF((X330+Y329-Y331)&gt;0,X330+Y329-Y331,0)</f>
        <v>#DIV/0!</v>
      </c>
      <c r="Z330" s="683" t="e">
        <f t="shared" ref="Z330" si="452">IF((Y330+Z329-Z331)&gt;0,Y330+Z329-Z331,0)</f>
        <v>#DIV/0!</v>
      </c>
      <c r="AA330" s="683" t="e">
        <f t="shared" ref="AA330:AB330" si="453">IF((Z330+AA329-AA331)&gt;0,Z330+AA329-AA331,0)</f>
        <v>#DIV/0!</v>
      </c>
      <c r="AB330" s="683" t="e">
        <f t="shared" si="453"/>
        <v>#DIV/0!</v>
      </c>
      <c r="AC330" s="683" t="e">
        <f t="shared" ref="AC330" si="454">IF((AB330+AC329-AC331)&gt;0,AB330+AC329-AC331,0)</f>
        <v>#DIV/0!</v>
      </c>
      <c r="AD330" s="683" t="e">
        <f t="shared" ref="AD330" si="455">IF((AC330+AD329-AD331)&gt;0,AC330+AD329-AD331,0)</f>
        <v>#DIV/0!</v>
      </c>
      <c r="AE330" s="683" t="e">
        <f t="shared" ref="AE330:AF330" si="456">IF((AD330+AE329-AE331)&gt;0,AD330+AE329-AE331,0)</f>
        <v>#DIV/0!</v>
      </c>
      <c r="AF330" s="683" t="e">
        <f t="shared" si="456"/>
        <v>#DIV/0!</v>
      </c>
      <c r="AG330" s="683" t="e">
        <f>IF((AF330+AG329-AG331)&gt;0,AF330+AG329-AG331,0)</f>
        <v>#DIV/0!</v>
      </c>
      <c r="AH330" s="683" t="e">
        <f t="shared" ref="AH330" si="457">IF((AG330+AH329-AH331)&gt;0,AG330+AH329-AH331,0)</f>
        <v>#DIV/0!</v>
      </c>
      <c r="AI330" s="683" t="e">
        <f t="shared" ref="AI330" si="458">IF((AH330+AI329-AI331)&gt;0,AH330+AI329-AI331,0)</f>
        <v>#DIV/0!</v>
      </c>
      <c r="AJ330" s="683" t="e">
        <f t="shared" ref="AJ330" si="459">IF((AI330+AJ329-AJ331)&gt;0,AI330+AJ329-AJ331,0)</f>
        <v>#DIV/0!</v>
      </c>
      <c r="AK330" s="586"/>
      <c r="AO330" s="164"/>
      <c r="AP330" s="165"/>
      <c r="AQ330" s="164"/>
      <c r="AR330" s="165"/>
      <c r="AS330" s="164"/>
    </row>
    <row r="331" spans="1:49" s="240" customFormat="1" ht="11.25" outlineLevel="1" x14ac:dyDescent="0.2">
      <c r="A331" s="170" t="s">
        <v>222</v>
      </c>
      <c r="B331" s="683" t="e">
        <f>Aprekini!B284+Aprekini!B279</f>
        <v>#DIV/0!</v>
      </c>
      <c r="C331" s="683" t="e">
        <f>Aprekini!C284+Aprekini!C279</f>
        <v>#DIV/0!</v>
      </c>
      <c r="D331" s="683" t="e">
        <f>Aprekini!D284+Aprekini!D279</f>
        <v>#DIV/0!</v>
      </c>
      <c r="E331" s="683" t="e">
        <f>Aprekini!E284+Aprekini!E279</f>
        <v>#DIV/0!</v>
      </c>
      <c r="F331" s="683" t="e">
        <f>Aprekini!F284+Aprekini!F279</f>
        <v>#DIV/0!</v>
      </c>
      <c r="G331" s="683" t="e">
        <f>Aprekini!G284+Aprekini!G279</f>
        <v>#DIV/0!</v>
      </c>
      <c r="H331" s="683" t="e">
        <f>Aprekini!H284+Aprekini!H279</f>
        <v>#DIV/0!</v>
      </c>
      <c r="I331" s="683" t="e">
        <f>Aprekini!I284+Aprekini!I279</f>
        <v>#DIV/0!</v>
      </c>
      <c r="J331" s="683" t="e">
        <f>Aprekini!J284+Aprekini!J279</f>
        <v>#DIV/0!</v>
      </c>
      <c r="K331" s="683" t="e">
        <f>Aprekini!K284+Aprekini!K279</f>
        <v>#DIV/0!</v>
      </c>
      <c r="L331" s="683" t="e">
        <f>Aprekini!L284+Aprekini!L279</f>
        <v>#DIV/0!</v>
      </c>
      <c r="M331" s="683" t="e">
        <f>Aprekini!M284+Aprekini!M279</f>
        <v>#DIV/0!</v>
      </c>
      <c r="N331" s="683" t="e">
        <f>Aprekini!N284+Aprekini!N279</f>
        <v>#DIV/0!</v>
      </c>
      <c r="O331" s="683" t="e">
        <f>Aprekini!O284+Aprekini!O279</f>
        <v>#DIV/0!</v>
      </c>
      <c r="P331" s="683" t="e">
        <f>Aprekini!P284+Aprekini!P279</f>
        <v>#DIV/0!</v>
      </c>
      <c r="Q331" s="683" t="e">
        <f>Aprekini!Q284+Aprekini!Q279</f>
        <v>#DIV/0!</v>
      </c>
      <c r="R331" s="683" t="e">
        <f>Aprekini!R284+Aprekini!R279</f>
        <v>#DIV/0!</v>
      </c>
      <c r="S331" s="683" t="e">
        <f>Aprekini!S284+Aprekini!S279</f>
        <v>#DIV/0!</v>
      </c>
      <c r="T331" s="683" t="e">
        <f>Aprekini!T284+Aprekini!T279</f>
        <v>#DIV/0!</v>
      </c>
      <c r="U331" s="683" t="e">
        <f>Aprekini!U284+Aprekini!U279</f>
        <v>#DIV/0!</v>
      </c>
      <c r="V331" s="683" t="e">
        <f>Aprekini!V284+Aprekini!V279</f>
        <v>#DIV/0!</v>
      </c>
      <c r="W331" s="683" t="e">
        <f>Aprekini!W284+Aprekini!W279</f>
        <v>#DIV/0!</v>
      </c>
      <c r="X331" s="683" t="e">
        <f>Aprekini!X284+Aprekini!X279</f>
        <v>#DIV/0!</v>
      </c>
      <c r="Y331" s="683" t="e">
        <f>Aprekini!Y284+Aprekini!Y279</f>
        <v>#DIV/0!</v>
      </c>
      <c r="Z331" s="683" t="e">
        <f>Aprekini!Z284+Aprekini!Z279</f>
        <v>#DIV/0!</v>
      </c>
      <c r="AA331" s="683" t="e">
        <f>Aprekini!AA284+Aprekini!AA279</f>
        <v>#DIV/0!</v>
      </c>
      <c r="AB331" s="683" t="e">
        <f>Aprekini!AB284+Aprekini!AB279</f>
        <v>#DIV/0!</v>
      </c>
      <c r="AC331" s="683" t="e">
        <f>Aprekini!AC284+Aprekini!AC279</f>
        <v>#DIV/0!</v>
      </c>
      <c r="AD331" s="683" t="e">
        <f>Aprekini!AD284+Aprekini!AD279</f>
        <v>#DIV/0!</v>
      </c>
      <c r="AE331" s="683" t="e">
        <f>Aprekini!AE284+Aprekini!AE279</f>
        <v>#DIV/0!</v>
      </c>
      <c r="AF331" s="683" t="e">
        <f>Aprekini!AF284+Aprekini!AF279</f>
        <v>#DIV/0!</v>
      </c>
      <c r="AG331" s="683" t="e">
        <f>Aprekini!AG284+Aprekini!AG279</f>
        <v>#DIV/0!</v>
      </c>
      <c r="AH331" s="683" t="e">
        <f>Aprekini!AH284+Aprekini!AH279</f>
        <v>#DIV/0!</v>
      </c>
      <c r="AI331" s="683" t="e">
        <f>Aprekini!AI284+Aprekini!AI279</f>
        <v>#DIV/0!</v>
      </c>
      <c r="AJ331" s="683" t="e">
        <f>Aprekini!AJ284+Aprekini!AJ279</f>
        <v>#DIV/0!</v>
      </c>
      <c r="AK331" s="163"/>
      <c r="AO331" s="164"/>
      <c r="AP331" s="165"/>
      <c r="AQ331" s="164"/>
      <c r="AR331" s="165"/>
      <c r="AS331" s="164"/>
    </row>
    <row r="333" spans="1:49" x14ac:dyDescent="0.2">
      <c r="C333" s="139"/>
      <c r="D333" s="139"/>
      <c r="E333" s="139"/>
      <c r="F333" s="139"/>
      <c r="G333" s="139"/>
      <c r="H333" s="139"/>
      <c r="I333" s="139"/>
      <c r="J333" s="139"/>
      <c r="K333" s="139"/>
      <c r="L333" s="139"/>
    </row>
    <row r="334" spans="1:49" ht="12.4" customHeight="1" x14ac:dyDescent="0.2">
      <c r="B334" s="144"/>
      <c r="C334" s="144"/>
      <c r="D334" s="144"/>
      <c r="E334" s="144"/>
      <c r="F334" s="144"/>
      <c r="G334" s="144"/>
      <c r="H334" s="144"/>
      <c r="I334" s="144"/>
      <c r="J334" s="144"/>
      <c r="K334" s="144"/>
      <c r="L334" s="144"/>
      <c r="M334" s="144"/>
      <c r="N334" s="144"/>
      <c r="O334" s="144"/>
      <c r="P334" s="144"/>
      <c r="Q334" s="144"/>
      <c r="R334" s="144"/>
      <c r="S334" s="144"/>
      <c r="T334" s="144"/>
      <c r="U334" s="144"/>
      <c r="V334" s="144"/>
      <c r="W334" s="144"/>
      <c r="X334" s="144"/>
      <c r="Y334" s="144"/>
      <c r="Z334" s="144"/>
      <c r="AA334" s="144"/>
      <c r="AB334" s="144"/>
      <c r="AC334" s="144"/>
      <c r="AD334" s="144"/>
      <c r="AE334" s="144"/>
      <c r="AF334" s="144"/>
      <c r="AG334" s="144"/>
      <c r="AH334" s="144"/>
    </row>
    <row r="335" spans="1:49" x14ac:dyDescent="0.2">
      <c r="B335" s="144"/>
      <c r="C335" s="144"/>
      <c r="D335" s="144"/>
      <c r="E335" s="144"/>
      <c r="F335" s="144"/>
      <c r="G335" s="144"/>
      <c r="H335" s="144"/>
      <c r="I335" s="144"/>
      <c r="J335" s="144"/>
      <c r="K335" s="144"/>
      <c r="L335" s="144"/>
      <c r="M335" s="144"/>
      <c r="N335" s="144"/>
      <c r="O335" s="144"/>
      <c r="P335" s="143"/>
      <c r="Q335" s="143"/>
      <c r="R335" s="143"/>
      <c r="S335" s="143"/>
      <c r="T335" s="143"/>
      <c r="U335" s="143"/>
      <c r="V335" s="143"/>
      <c r="W335" s="143"/>
      <c r="X335" s="143"/>
      <c r="Y335" s="143"/>
      <c r="Z335" s="143"/>
      <c r="AA335" s="143"/>
      <c r="AB335" s="143"/>
      <c r="AC335" s="143"/>
      <c r="AD335" s="143"/>
      <c r="AE335" s="143"/>
      <c r="AF335" s="143"/>
      <c r="AG335" s="143"/>
      <c r="AH335" s="143"/>
    </row>
    <row r="336" spans="1:49" x14ac:dyDescent="0.2">
      <c r="B336" s="258"/>
      <c r="C336" s="144"/>
      <c r="D336" s="144"/>
      <c r="E336" s="144"/>
      <c r="F336" s="144"/>
      <c r="G336" s="144"/>
      <c r="H336" s="144"/>
      <c r="I336" s="144"/>
      <c r="J336" s="144"/>
      <c r="K336" s="144"/>
      <c r="L336" s="144"/>
      <c r="M336" s="144"/>
      <c r="N336" s="144"/>
      <c r="O336" s="144"/>
      <c r="P336" s="258"/>
      <c r="Q336" s="258"/>
      <c r="R336" s="258"/>
      <c r="S336" s="258"/>
      <c r="T336" s="258"/>
      <c r="U336" s="258"/>
      <c r="V336" s="258"/>
      <c r="W336" s="258"/>
      <c r="X336" s="258"/>
      <c r="Y336" s="258"/>
      <c r="Z336" s="258"/>
      <c r="AA336" s="258"/>
      <c r="AB336" s="258"/>
      <c r="AC336" s="258"/>
      <c r="AD336" s="258"/>
      <c r="AE336" s="258"/>
      <c r="AF336" s="258"/>
      <c r="AG336" s="258"/>
      <c r="AH336" s="258"/>
    </row>
    <row r="337" spans="1:14" x14ac:dyDescent="0.2">
      <c r="C337" s="139"/>
      <c r="D337" s="139"/>
      <c r="E337" s="139"/>
      <c r="F337" s="139"/>
      <c r="G337" s="139"/>
      <c r="H337" s="139"/>
      <c r="I337" s="139"/>
      <c r="J337" s="139"/>
      <c r="K337" s="139"/>
      <c r="L337" s="139"/>
      <c r="M337" s="139"/>
      <c r="N337" s="139"/>
    </row>
    <row r="338" spans="1:14" x14ac:dyDescent="0.2">
      <c r="A338" s="165"/>
      <c r="B338" s="165"/>
      <c r="C338" s="165"/>
      <c r="D338" s="165"/>
      <c r="E338" s="165"/>
      <c r="F338" s="162"/>
      <c r="G338" s="165"/>
    </row>
    <row r="339" spans="1:14" x14ac:dyDescent="0.2">
      <c r="A339" s="165"/>
      <c r="B339" s="165"/>
      <c r="C339" s="165"/>
      <c r="D339" s="165"/>
      <c r="E339" s="165"/>
      <c r="F339" s="162"/>
      <c r="G339" s="165"/>
    </row>
    <row r="340" spans="1:14" x14ac:dyDescent="0.2">
      <c r="A340" s="165"/>
      <c r="B340" s="165"/>
      <c r="C340" s="165"/>
      <c r="D340" s="165"/>
      <c r="E340" s="165"/>
      <c r="F340" s="162"/>
      <c r="G340" s="165"/>
    </row>
    <row r="341" spans="1:14" x14ac:dyDescent="0.2">
      <c r="A341" s="165"/>
      <c r="B341" s="165"/>
      <c r="C341" s="165"/>
      <c r="D341" s="165"/>
      <c r="E341" s="165"/>
      <c r="F341" s="162"/>
      <c r="G341" s="165"/>
    </row>
    <row r="342" spans="1:14" x14ac:dyDescent="0.2">
      <c r="A342" s="165"/>
      <c r="B342" s="165"/>
      <c r="C342" s="165"/>
      <c r="D342" s="165"/>
      <c r="E342" s="165"/>
      <c r="F342" s="162"/>
      <c r="G342" s="165"/>
    </row>
    <row r="343" spans="1:14" x14ac:dyDescent="0.2">
      <c r="A343" s="165"/>
      <c r="B343" s="165"/>
      <c r="C343" s="165"/>
      <c r="D343" s="165"/>
      <c r="E343" s="165"/>
      <c r="F343" s="162"/>
      <c r="G343" s="165"/>
    </row>
    <row r="344" spans="1:14" x14ac:dyDescent="0.2">
      <c r="A344" s="165"/>
      <c r="B344" s="165"/>
      <c r="C344" s="165"/>
      <c r="D344" s="165"/>
      <c r="E344" s="165"/>
      <c r="F344" s="162"/>
      <c r="G344" s="165"/>
    </row>
    <row r="345" spans="1:14" x14ac:dyDescent="0.2">
      <c r="A345" s="165"/>
      <c r="B345" s="165"/>
      <c r="C345" s="165"/>
      <c r="D345" s="165"/>
      <c r="E345" s="165"/>
      <c r="F345" s="162"/>
      <c r="G345" s="165"/>
    </row>
    <row r="346" spans="1:14" x14ac:dyDescent="0.2">
      <c r="A346" s="165"/>
      <c r="B346" s="165"/>
      <c r="C346" s="165"/>
      <c r="D346" s="165"/>
      <c r="E346" s="165"/>
      <c r="F346" s="162"/>
      <c r="G346" s="165"/>
    </row>
  </sheetData>
  <sheetProtection algorithmName="SHA-512" hashValue="x2qRTNKbobiuaL/itKJBNSTE7czS74pQPcuEfiDc0/EClbXm9VbD/8+cLC1+5fY87dcxn10VlLNMnjCKKJSdtg==" saltValue="URMcDU3xbKlamWyydhY7Dw==" spinCount="100000" sheet="1" objects="1" scenarios="1" formatCells="0" formatColumns="0" formatRows="0"/>
  <mergeCells count="10">
    <mergeCell ref="C125:E125"/>
    <mergeCell ref="F118:AC118"/>
    <mergeCell ref="C127:E127"/>
    <mergeCell ref="C128:E128"/>
    <mergeCell ref="C118:E118"/>
    <mergeCell ref="C120:E120"/>
    <mergeCell ref="C121:E121"/>
    <mergeCell ref="C122:E122"/>
    <mergeCell ref="C123:E123"/>
    <mergeCell ref="C124:E124"/>
  </mergeCells>
  <phoneticPr fontId="2" type="noConversion"/>
  <dataValidations count="2">
    <dataValidation operator="equal" allowBlank="1" showErrorMessage="1" errorTitle="Jāievada pozitīvs skaitlis" error="Jāievada pozitīvs skaitlis" sqref="C8:AJ16 B17:AJ18 C19:AJ27">
      <formula1>0</formula1>
      <formula2>0</formula2>
    </dataValidation>
    <dataValidation type="decimal" operator="greaterThanOrEqual" allowBlank="1" showErrorMessage="1" errorTitle="Jāievada pozitīvs skaitlis" error="Jāievada pozitīvs skaitlis" sqref="B8:B16 B19:B27">
      <formula1>0</formula1>
      <formula2>0</formula2>
    </dataValidation>
  </dataValidations>
  <printOptions horizontalCentered="1"/>
  <pageMargins left="0.59027777777777779" right="0.59027777777777779" top="1" bottom="1.1388888888888888" header="0.51180555555555551" footer="1"/>
  <pageSetup paperSize="9" scale="59" firstPageNumber="0" pageOrder="overThenDown" orientation="landscape" horizontalDpi="300" verticalDpi="300" r:id="rId1"/>
  <headerFooter alignWithMargins="0">
    <oddFooter>&amp;L&amp;A&amp;R&amp;P</oddFooter>
  </headerFooter>
  <rowBreaks count="4" manualBreakCount="4">
    <brk id="74" max="16383" man="1"/>
    <brk id="132" max="16383" man="1"/>
    <brk id="241" max="16383" man="1"/>
    <brk id="270" max="16383" man="1"/>
  </rowBreaks>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59999389629810485"/>
  </sheetPr>
  <dimension ref="A1:H68"/>
  <sheetViews>
    <sheetView workbookViewId="0">
      <selection activeCell="J24" sqref="J24"/>
    </sheetView>
  </sheetViews>
  <sheetFormatPr defaultRowHeight="12.75" x14ac:dyDescent="0.2"/>
  <cols>
    <col min="1" max="1" width="5.140625" style="118" customWidth="1"/>
    <col min="2" max="2" width="82.42578125" style="118" customWidth="1"/>
    <col min="3" max="3" width="18.5703125" style="118" customWidth="1"/>
    <col min="4" max="4" width="24.85546875" style="118" customWidth="1"/>
    <col min="5" max="5" width="13.85546875" style="118" customWidth="1"/>
    <col min="6" max="6" width="11.85546875" style="118" customWidth="1"/>
    <col min="7" max="7" width="14.42578125" style="118" customWidth="1"/>
    <col min="8" max="8" width="15" style="118" customWidth="1"/>
    <col min="9" max="16384" width="9.140625" style="118"/>
  </cols>
  <sheetData>
    <row r="1" spans="1:5" ht="24" customHeight="1" x14ac:dyDescent="0.2">
      <c r="A1" s="1037" t="s">
        <v>525</v>
      </c>
      <c r="B1" s="1037"/>
    </row>
    <row r="2" spans="1:5" ht="18" customHeight="1" x14ac:dyDescent="0.2">
      <c r="B2" s="714">
        <f>'Datu ievade'!B10</f>
        <v>0</v>
      </c>
      <c r="C2" s="1045">
        <f>'Datu ievade'!B11</f>
        <v>0</v>
      </c>
      <c r="D2" s="1045"/>
      <c r="E2" s="1045"/>
    </row>
    <row r="3" spans="1:5" x14ac:dyDescent="0.2">
      <c r="A3" s="715"/>
      <c r="B3" s="716"/>
      <c r="C3" s="715"/>
      <c r="D3" s="715"/>
    </row>
    <row r="4" spans="1:5" x14ac:dyDescent="0.2">
      <c r="A4" s="717" t="s">
        <v>242</v>
      </c>
      <c r="B4" s="715"/>
      <c r="C4" s="715"/>
      <c r="D4" s="715"/>
    </row>
    <row r="5" spans="1:5" x14ac:dyDescent="0.2">
      <c r="A5" s="717"/>
      <c r="B5" s="715"/>
      <c r="C5" s="715"/>
      <c r="D5" s="715"/>
    </row>
    <row r="6" spans="1:5" ht="13.5" customHeight="1" x14ac:dyDescent="0.2">
      <c r="A6" s="718"/>
      <c r="B6" s="719" t="s">
        <v>243</v>
      </c>
      <c r="C6" s="720" t="s">
        <v>244</v>
      </c>
      <c r="D6" s="720" t="s">
        <v>245</v>
      </c>
    </row>
    <row r="7" spans="1:5" ht="13.5" customHeight="1" x14ac:dyDescent="0.2">
      <c r="A7" s="721">
        <v>1</v>
      </c>
      <c r="B7" s="722" t="str">
        <f>"Pārskata periods: "&amp;'Kopējie pieņēmumi'!B30&amp;" gadi"</f>
        <v>Pārskata periods: 30 gadi</v>
      </c>
      <c r="C7" s="723"/>
      <c r="D7" s="723"/>
    </row>
    <row r="8" spans="1:5" ht="13.5" customHeight="1" x14ac:dyDescent="0.2">
      <c r="A8" s="721">
        <v>2</v>
      </c>
      <c r="B8" s="722" t="str">
        <f>"Finansiālā nominālā diskonta likme: "&amp;'Kopējie pieņēmumi'!B16*100&amp;"%"</f>
        <v>Finansiālā nominālā diskonta likme: 9%</v>
      </c>
      <c r="C8" s="723"/>
      <c r="D8" s="723"/>
    </row>
    <row r="9" spans="1:5" ht="13.5" customHeight="1" x14ac:dyDescent="0.2">
      <c r="A9" s="721">
        <v>3</v>
      </c>
      <c r="B9" s="722" t="s">
        <v>270</v>
      </c>
      <c r="C9" s="724">
        <f>Aprekini!B117</f>
        <v>0</v>
      </c>
      <c r="D9" s="724"/>
    </row>
    <row r="10" spans="1:5" ht="13.5" customHeight="1" x14ac:dyDescent="0.2">
      <c r="A10" s="721">
        <v>4</v>
      </c>
      <c r="B10" s="722" t="s">
        <v>271</v>
      </c>
      <c r="C10" s="724"/>
      <c r="D10" s="724">
        <f>Aprekini!B118</f>
        <v>0</v>
      </c>
    </row>
    <row r="11" spans="1:5" ht="13.5" customHeight="1" x14ac:dyDescent="0.2">
      <c r="A11" s="721">
        <v>5</v>
      </c>
      <c r="B11" s="722" t="s">
        <v>272</v>
      </c>
      <c r="C11" s="725">
        <f>Aprekini!B119</f>
        <v>0</v>
      </c>
      <c r="D11" s="724"/>
    </row>
    <row r="12" spans="1:5" ht="13.5" customHeight="1" x14ac:dyDescent="0.2">
      <c r="A12" s="721">
        <v>6</v>
      </c>
      <c r="B12" s="722" t="s">
        <v>273</v>
      </c>
      <c r="C12" s="724"/>
      <c r="D12" s="724">
        <f>Aprekini!B120</f>
        <v>0</v>
      </c>
    </row>
    <row r="13" spans="1:5" ht="13.5" customHeight="1" x14ac:dyDescent="0.2">
      <c r="A13" s="721">
        <v>7</v>
      </c>
      <c r="B13" s="722" t="s">
        <v>274</v>
      </c>
      <c r="C13" s="724">
        <f>Aprekini!B127</f>
        <v>0</v>
      </c>
      <c r="D13" s="724"/>
    </row>
    <row r="14" spans="1:5" ht="13.5" customHeight="1" x14ac:dyDescent="0.2">
      <c r="A14" s="721">
        <v>8</v>
      </c>
      <c r="B14" s="722" t="s">
        <v>275</v>
      </c>
      <c r="C14" s="724"/>
      <c r="D14" s="724">
        <f>Aprekini!B128</f>
        <v>0</v>
      </c>
    </row>
    <row r="15" spans="1:5" ht="13.5" customHeight="1" x14ac:dyDescent="0.2">
      <c r="A15" s="721">
        <v>9</v>
      </c>
      <c r="B15" s="722" t="s">
        <v>276</v>
      </c>
      <c r="C15" s="724"/>
      <c r="D15" s="725" t="e">
        <f>Aprekini!B122</f>
        <v>#DIV/0!</v>
      </c>
    </row>
    <row r="16" spans="1:5" ht="13.5" customHeight="1" x14ac:dyDescent="0.2">
      <c r="A16" s="721">
        <v>10</v>
      </c>
      <c r="B16" s="722" t="s">
        <v>277</v>
      </c>
      <c r="C16" s="724"/>
      <c r="D16" s="724">
        <f>Aprekini!B123</f>
        <v>0</v>
      </c>
    </row>
    <row r="17" spans="1:7" ht="60.75" customHeight="1" x14ac:dyDescent="0.2">
      <c r="A17" s="721">
        <v>11</v>
      </c>
      <c r="B17" s="722" t="s">
        <v>301</v>
      </c>
      <c r="C17" s="724"/>
      <c r="D17" s="724" t="e">
        <f>(D15-D16+D14)*D12/D10</f>
        <v>#DIV/0!</v>
      </c>
    </row>
    <row r="18" spans="1:7" ht="31.5" customHeight="1" x14ac:dyDescent="0.2">
      <c r="A18" s="721">
        <v>12</v>
      </c>
      <c r="B18" s="722" t="s">
        <v>302</v>
      </c>
      <c r="C18" s="724"/>
      <c r="D18" s="724" t="e">
        <f>D12-D17</f>
        <v>#DIV/0!</v>
      </c>
    </row>
    <row r="19" spans="1:7" x14ac:dyDescent="0.2">
      <c r="A19" s="721">
        <v>13</v>
      </c>
      <c r="B19" s="722" t="s">
        <v>303</v>
      </c>
      <c r="C19" s="723"/>
      <c r="D19" s="726" t="e">
        <f>MIN(ROUND(D18/D12,8),1)</f>
        <v>#DIV/0!</v>
      </c>
    </row>
    <row r="20" spans="1:7" x14ac:dyDescent="0.2">
      <c r="A20" s="190"/>
    </row>
    <row r="21" spans="1:7" x14ac:dyDescent="0.2">
      <c r="A21" s="190"/>
    </row>
    <row r="22" spans="1:7" x14ac:dyDescent="0.2">
      <c r="A22" s="727" t="s">
        <v>232</v>
      </c>
      <c r="B22" s="728"/>
      <c r="C22" s="728"/>
      <c r="D22" s="728"/>
      <c r="E22" s="728"/>
      <c r="F22" s="728"/>
      <c r="G22" s="142"/>
    </row>
    <row r="23" spans="1:7" x14ac:dyDescent="0.2">
      <c r="A23" s="728"/>
      <c r="B23" s="728"/>
      <c r="C23" s="728"/>
      <c r="D23" s="728"/>
      <c r="E23" s="728"/>
      <c r="F23" s="728"/>
      <c r="G23" s="142"/>
    </row>
    <row r="24" spans="1:7" ht="51" x14ac:dyDescent="0.2">
      <c r="A24" s="142"/>
      <c r="B24" s="729"/>
      <c r="C24" s="730" t="s">
        <v>233</v>
      </c>
      <c r="D24" s="730" t="s">
        <v>234</v>
      </c>
      <c r="E24" s="728"/>
      <c r="F24" s="728"/>
      <c r="G24" s="728"/>
    </row>
    <row r="25" spans="1:7" x14ac:dyDescent="0.2">
      <c r="A25" s="142"/>
      <c r="B25" s="729" t="s">
        <v>235</v>
      </c>
      <c r="C25" s="731" t="str">
        <f>Aprekini!$M$201</f>
        <v>Nevar aprēķināt</v>
      </c>
      <c r="D25" s="731" t="str">
        <f>Aprekini!$M$254</f>
        <v>Nevar aprēķināt</v>
      </c>
      <c r="E25" s="728"/>
      <c r="F25" s="728"/>
      <c r="G25" s="728"/>
    </row>
    <row r="26" spans="1:7" x14ac:dyDescent="0.2">
      <c r="A26" s="142"/>
      <c r="B26" s="729" t="s">
        <v>278</v>
      </c>
      <c r="C26" s="732" t="e">
        <f>Aprekini!$M$202</f>
        <v>#DIV/0!</v>
      </c>
      <c r="D26" s="732" t="e">
        <f>Aprekini!$M$255</f>
        <v>#DIV/0!</v>
      </c>
      <c r="E26" s="728"/>
      <c r="F26" s="728"/>
      <c r="G26" s="728"/>
    </row>
    <row r="27" spans="1:7" x14ac:dyDescent="0.2">
      <c r="A27" s="142"/>
      <c r="B27" s="728"/>
      <c r="C27" s="728"/>
      <c r="D27" s="728"/>
      <c r="E27" s="728"/>
      <c r="F27" s="728"/>
      <c r="G27" s="728"/>
    </row>
    <row r="28" spans="1:7" x14ac:dyDescent="0.2">
      <c r="A28" s="142"/>
      <c r="B28" s="728"/>
      <c r="C28" s="728"/>
      <c r="D28" s="728"/>
      <c r="E28" s="728"/>
      <c r="F28" s="728"/>
      <c r="G28" s="728"/>
    </row>
    <row r="29" spans="1:7" x14ac:dyDescent="0.2">
      <c r="A29" s="727" t="s">
        <v>311</v>
      </c>
      <c r="B29" s="733"/>
      <c r="C29" s="728"/>
      <c r="D29" s="728"/>
      <c r="E29" s="728"/>
      <c r="F29" s="728"/>
      <c r="G29" s="728"/>
    </row>
    <row r="30" spans="1:7" x14ac:dyDescent="0.2">
      <c r="A30" s="190"/>
      <c r="B30" s="728"/>
      <c r="C30" s="728"/>
      <c r="D30" s="728"/>
      <c r="E30" s="728"/>
      <c r="F30" s="728"/>
      <c r="G30" s="728"/>
    </row>
    <row r="31" spans="1:7" ht="89.25" x14ac:dyDescent="0.2">
      <c r="A31" s="190"/>
      <c r="B31" s="734" t="s">
        <v>279</v>
      </c>
      <c r="C31" s="734" t="s">
        <v>236</v>
      </c>
      <c r="D31" s="734" t="s">
        <v>237</v>
      </c>
      <c r="E31" s="734" t="s">
        <v>280</v>
      </c>
      <c r="F31" s="734" t="s">
        <v>238</v>
      </c>
      <c r="G31" s="734" t="s">
        <v>281</v>
      </c>
    </row>
    <row r="32" spans="1:7" x14ac:dyDescent="0.2">
      <c r="A32" s="190"/>
      <c r="B32" s="735">
        <v>1</v>
      </c>
      <c r="C32" s="735">
        <v>2</v>
      </c>
      <c r="D32" s="735">
        <v>3</v>
      </c>
      <c r="E32" s="735" t="s">
        <v>239</v>
      </c>
      <c r="F32" s="735" t="s">
        <v>240</v>
      </c>
      <c r="G32" s="735" t="s">
        <v>241</v>
      </c>
    </row>
    <row r="33" spans="1:7" x14ac:dyDescent="0.2">
      <c r="A33" s="190"/>
      <c r="B33" s="736">
        <f>C11</f>
        <v>0</v>
      </c>
      <c r="C33" s="737" t="e">
        <f>D19</f>
        <v>#DIV/0!</v>
      </c>
      <c r="D33" s="738">
        <f>'Kopējie pieņēmumi'!B34</f>
        <v>0.85</v>
      </c>
      <c r="E33" s="739" t="e">
        <f>B33*C33</f>
        <v>#DIV/0!</v>
      </c>
      <c r="F33" s="740" t="e">
        <f>ROUND(G33/B33,8)</f>
        <v>#DIV/0!</v>
      </c>
      <c r="G33" s="741" t="e">
        <f>E33*D33</f>
        <v>#DIV/0!</v>
      </c>
    </row>
    <row r="34" spans="1:7" x14ac:dyDescent="0.2">
      <c r="A34" s="190"/>
      <c r="B34" s="742"/>
      <c r="C34" s="743"/>
      <c r="D34" s="744"/>
      <c r="E34" s="745"/>
      <c r="F34" s="746"/>
      <c r="G34" s="745"/>
    </row>
    <row r="35" spans="1:7" x14ac:dyDescent="0.2">
      <c r="A35" s="190"/>
      <c r="B35" s="747">
        <f>C9</f>
        <v>0</v>
      </c>
      <c r="C35" s="748" t="s">
        <v>324</v>
      </c>
      <c r="D35" s="748"/>
      <c r="E35" s="748"/>
      <c r="F35" s="749" t="e">
        <f>G33/B35</f>
        <v>#DIV/0!</v>
      </c>
      <c r="G35" s="750"/>
    </row>
    <row r="36" spans="1:7" x14ac:dyDescent="0.2">
      <c r="A36" s="190"/>
      <c r="B36" s="257" t="s">
        <v>322</v>
      </c>
    </row>
    <row r="37" spans="1:7" ht="89.25" x14ac:dyDescent="0.2">
      <c r="A37" s="190"/>
      <c r="B37" s="751" t="s">
        <v>279</v>
      </c>
      <c r="C37" s="751" t="s">
        <v>236</v>
      </c>
      <c r="D37" s="751" t="s">
        <v>237</v>
      </c>
      <c r="E37" s="751" t="s">
        <v>280</v>
      </c>
      <c r="F37" s="751" t="s">
        <v>238</v>
      </c>
      <c r="G37" s="751" t="s">
        <v>281</v>
      </c>
    </row>
    <row r="38" spans="1:7" ht="13.5" thickBot="1" x14ac:dyDescent="0.25">
      <c r="A38" s="190"/>
      <c r="B38" s="752">
        <v>1</v>
      </c>
      <c r="C38" s="752">
        <v>2</v>
      </c>
      <c r="D38" s="752">
        <v>3</v>
      </c>
      <c r="E38" s="752" t="s">
        <v>239</v>
      </c>
      <c r="F38" s="753" t="s">
        <v>240</v>
      </c>
      <c r="G38" s="752" t="s">
        <v>241</v>
      </c>
    </row>
    <row r="39" spans="1:7" ht="13.5" thickBot="1" x14ac:dyDescent="0.25">
      <c r="A39" s="190"/>
      <c r="B39" s="736">
        <f>B33</f>
        <v>0</v>
      </c>
      <c r="C39" s="737" t="e">
        <f>D19</f>
        <v>#DIV/0!</v>
      </c>
      <c r="D39" s="738">
        <v>0.85</v>
      </c>
      <c r="E39" s="754" t="e">
        <f>B39*C39</f>
        <v>#DIV/0!</v>
      </c>
      <c r="F39" s="755" t="e">
        <f>ROUND(G39/B39,8)</f>
        <v>#DIV/0!</v>
      </c>
      <c r="G39" s="756" t="e">
        <f>MIN(E39*D39,'Datu ievade'!B173)</f>
        <v>#DIV/0!</v>
      </c>
    </row>
    <row r="40" spans="1:7" x14ac:dyDescent="0.2">
      <c r="A40" s="190"/>
      <c r="B40" s="143"/>
      <c r="C40" s="143"/>
      <c r="D40" s="143"/>
      <c r="E40" s="143"/>
      <c r="F40" s="757"/>
      <c r="G40" s="758"/>
    </row>
    <row r="41" spans="1:7" x14ac:dyDescent="0.2">
      <c r="A41" s="190"/>
      <c r="B41" s="759"/>
      <c r="C41" s="759"/>
      <c r="D41" s="759"/>
      <c r="E41" s="759"/>
      <c r="F41" s="759"/>
      <c r="G41" s="759"/>
    </row>
    <row r="42" spans="1:7" x14ac:dyDescent="0.2">
      <c r="A42" s="727" t="s">
        <v>312</v>
      </c>
      <c r="B42" s="760" t="s">
        <v>310</v>
      </c>
      <c r="C42" s="761"/>
      <c r="D42" s="761"/>
      <c r="E42" s="761"/>
      <c r="F42" s="761"/>
      <c r="G42" s="761"/>
    </row>
    <row r="43" spans="1:7" x14ac:dyDescent="0.2">
      <c r="B43" s="762"/>
      <c r="C43" s="762"/>
      <c r="D43" s="762"/>
      <c r="E43" s="762"/>
      <c r="F43" s="762"/>
      <c r="G43" s="763"/>
    </row>
    <row r="44" spans="1:7" ht="102.75" thickBot="1" x14ac:dyDescent="0.25">
      <c r="B44" s="751" t="s">
        <v>279</v>
      </c>
      <c r="C44" s="751" t="s">
        <v>264</v>
      </c>
      <c r="D44" s="751" t="s">
        <v>323</v>
      </c>
      <c r="E44" s="764" t="s">
        <v>282</v>
      </c>
      <c r="F44" s="764" t="s">
        <v>266</v>
      </c>
      <c r="G44" s="765"/>
    </row>
    <row r="45" spans="1:7" ht="13.5" thickBot="1" x14ac:dyDescent="0.25">
      <c r="B45" s="766">
        <f>B33</f>
        <v>0</v>
      </c>
      <c r="C45" s="767" t="e">
        <f>D19</f>
        <v>#DIV/0!</v>
      </c>
      <c r="D45" s="768" t="e">
        <f>E45/E33</f>
        <v>#DIV/0!</v>
      </c>
      <c r="E45" s="769">
        <f>$B$45*$F$45</f>
        <v>0</v>
      </c>
      <c r="F45" s="770">
        <f>'Kopējie pieņēmumi'!B35</f>
        <v>0</v>
      </c>
      <c r="G45" s="771"/>
    </row>
    <row r="46" spans="1:7" x14ac:dyDescent="0.2">
      <c r="B46" s="762"/>
      <c r="C46" s="762"/>
      <c r="D46" s="762"/>
      <c r="E46" s="762"/>
      <c r="F46" s="762"/>
      <c r="G46" s="763"/>
    </row>
    <row r="47" spans="1:7" x14ac:dyDescent="0.2">
      <c r="B47" s="762"/>
      <c r="C47" s="762"/>
      <c r="D47" s="762"/>
      <c r="E47" s="762"/>
      <c r="F47" s="762"/>
      <c r="G47" s="762"/>
    </row>
    <row r="48" spans="1:7" x14ac:dyDescent="0.2">
      <c r="A48" s="727" t="s">
        <v>407</v>
      </c>
      <c r="B48" s="760"/>
      <c r="C48" s="762"/>
      <c r="D48" s="762"/>
      <c r="E48" s="762"/>
      <c r="F48" s="763"/>
      <c r="G48" s="763"/>
    </row>
    <row r="49" spans="1:8" x14ac:dyDescent="0.2">
      <c r="B49" s="760"/>
      <c r="C49" s="762"/>
      <c r="D49" s="762"/>
      <c r="E49" s="762"/>
      <c r="F49" s="763"/>
      <c r="G49" s="763"/>
    </row>
    <row r="50" spans="1:8" ht="77.25" thickBot="1" x14ac:dyDescent="0.25">
      <c r="B50" s="751" t="s">
        <v>279</v>
      </c>
      <c r="C50" s="751" t="s">
        <v>264</v>
      </c>
      <c r="D50" s="751" t="s">
        <v>283</v>
      </c>
      <c r="E50" s="764" t="s">
        <v>265</v>
      </c>
      <c r="F50" s="751" t="s">
        <v>284</v>
      </c>
      <c r="G50" s="751" t="s">
        <v>285</v>
      </c>
    </row>
    <row r="51" spans="1:8" ht="13.5" thickBot="1" x14ac:dyDescent="0.25">
      <c r="B51" s="766">
        <f>B33</f>
        <v>0</v>
      </c>
      <c r="C51" s="767" t="e">
        <f>D19</f>
        <v>#DIV/0!</v>
      </c>
      <c r="D51" s="772" t="e">
        <f>B51*(1-C51)</f>
        <v>#DIV/0!</v>
      </c>
      <c r="E51" s="770" t="e">
        <f>G51/B51</f>
        <v>#DIV/0!</v>
      </c>
      <c r="F51" s="773" t="e">
        <f>E39-G39-E45</f>
        <v>#DIV/0!</v>
      </c>
      <c r="G51" s="774" t="e">
        <f>D51+F51</f>
        <v>#DIV/0!</v>
      </c>
    </row>
    <row r="52" spans="1:8" x14ac:dyDescent="0.2">
      <c r="B52" s="143"/>
      <c r="C52" s="143"/>
      <c r="D52" s="143"/>
      <c r="E52" s="143"/>
      <c r="F52" s="143"/>
      <c r="G52" s="143"/>
    </row>
    <row r="53" spans="1:8" x14ac:dyDescent="0.2">
      <c r="D53" s="775"/>
    </row>
    <row r="54" spans="1:8" s="776" customFormat="1" ht="15.75" customHeight="1" x14ac:dyDescent="0.2">
      <c r="A54" s="776" t="s">
        <v>527</v>
      </c>
      <c r="B54" s="195" t="s">
        <v>526</v>
      </c>
    </row>
    <row r="56" spans="1:8" ht="63.75" x14ac:dyDescent="0.2">
      <c r="B56" s="777" t="s">
        <v>481</v>
      </c>
      <c r="C56" s="777" t="s">
        <v>482</v>
      </c>
      <c r="D56" s="778" t="s">
        <v>483</v>
      </c>
      <c r="E56" s="777" t="s">
        <v>484</v>
      </c>
      <c r="F56" s="777" t="s">
        <v>485</v>
      </c>
      <c r="G56" s="777" t="s">
        <v>486</v>
      </c>
      <c r="H56" s="777" t="s">
        <v>487</v>
      </c>
    </row>
    <row r="57" spans="1:8" x14ac:dyDescent="0.2">
      <c r="B57" s="779" t="s">
        <v>491</v>
      </c>
      <c r="C57" s="780" t="e">
        <f t="shared" ref="C57:C64" si="0">D57/$D$66</f>
        <v>#DIV/0!</v>
      </c>
      <c r="D57" s="781" t="e">
        <f>D66-D59-D64-D58-D60-D61</f>
        <v>#DIV/0!</v>
      </c>
      <c r="E57" s="782" t="e">
        <f>(1-$E$64)*D57/SUM($D$57:$D$61)</f>
        <v>#DIV/0!</v>
      </c>
      <c r="F57" s="781" t="e">
        <f t="shared" ref="F57:F62" si="1">E57*$F$66</f>
        <v>#DIV/0!</v>
      </c>
      <c r="G57" s="783" t="e">
        <f>H57/$H$66</f>
        <v>#DIV/0!</v>
      </c>
      <c r="H57" s="781" t="e">
        <f>D57-F57</f>
        <v>#DIV/0!</v>
      </c>
    </row>
    <row r="58" spans="1:8" x14ac:dyDescent="0.2">
      <c r="B58" s="779" t="s">
        <v>493</v>
      </c>
      <c r="C58" s="780" t="e">
        <f t="shared" si="0"/>
        <v>#DIV/0!</v>
      </c>
      <c r="D58" s="781">
        <f>SUM('Datu ievade'!B151:H151)</f>
        <v>0</v>
      </c>
      <c r="E58" s="782" t="e">
        <f>(1-$E$64)*D58/SUM($D$57:$D$61)</f>
        <v>#DIV/0!</v>
      </c>
      <c r="F58" s="781" t="e">
        <f t="shared" si="1"/>
        <v>#DIV/0!</v>
      </c>
      <c r="G58" s="783" t="e">
        <f t="shared" ref="G58:G61" si="2">H58/$H$66</f>
        <v>#DIV/0!</v>
      </c>
      <c r="H58" s="781" t="e">
        <f t="shared" ref="H58:H61" si="3">D58-F58</f>
        <v>#DIV/0!</v>
      </c>
    </row>
    <row r="59" spans="1:8" x14ac:dyDescent="0.2">
      <c r="B59" s="779" t="s">
        <v>546</v>
      </c>
      <c r="C59" s="780" t="e">
        <f t="shared" si="0"/>
        <v>#DIV/0!</v>
      </c>
      <c r="D59" s="781">
        <f>SUM('Datu ievade'!B148:H148)</f>
        <v>0</v>
      </c>
      <c r="E59" s="782" t="e">
        <f>(1-$E$64)*D59/SUM($D$57:$D$61)</f>
        <v>#DIV/0!</v>
      </c>
      <c r="F59" s="781" t="e">
        <f t="shared" si="1"/>
        <v>#DIV/0!</v>
      </c>
      <c r="G59" s="783" t="e">
        <f t="shared" si="2"/>
        <v>#DIV/0!</v>
      </c>
      <c r="H59" s="781" t="e">
        <f t="shared" si="3"/>
        <v>#DIV/0!</v>
      </c>
    </row>
    <row r="60" spans="1:8" x14ac:dyDescent="0.2">
      <c r="B60" s="779" t="str">
        <f>'Datu ievade'!A154</f>
        <v>Pašvaldības aizņēmums, ko plānots ieguldīt pašvaldībai piederošā kapitalsabiedrībā</v>
      </c>
      <c r="C60" s="780" t="e">
        <f t="shared" si="0"/>
        <v>#DIV/0!</v>
      </c>
      <c r="D60" s="781">
        <f>SUM('Datu ievade'!B154:H154)</f>
        <v>0</v>
      </c>
      <c r="E60" s="782" t="e">
        <f>(1-$E$64)*D60/SUM($D$57:$D$61)</f>
        <v>#DIV/0!</v>
      </c>
      <c r="F60" s="781" t="e">
        <f t="shared" si="1"/>
        <v>#DIV/0!</v>
      </c>
      <c r="G60" s="783" t="e">
        <f t="shared" si="2"/>
        <v>#DIV/0!</v>
      </c>
      <c r="H60" s="781" t="e">
        <f t="shared" si="3"/>
        <v>#DIV/0!</v>
      </c>
    </row>
    <row r="61" spans="1:8" x14ac:dyDescent="0.2">
      <c r="B61" s="779" t="str">
        <f>'Datu ievade'!A157</f>
        <v>Pašvaldības pašu līdzekļi, ko plānots ieguldīt piederošā kapitalsabiedrībā</v>
      </c>
      <c r="C61" s="780" t="e">
        <f t="shared" si="0"/>
        <v>#DIV/0!</v>
      </c>
      <c r="D61" s="781">
        <f>SUM('Datu ievade'!B157:H157)</f>
        <v>0</v>
      </c>
      <c r="E61" s="782" t="e">
        <f>(1-$E$64)*D61/SUM($D$57:$D$61)</f>
        <v>#DIV/0!</v>
      </c>
      <c r="F61" s="781" t="e">
        <f t="shared" si="1"/>
        <v>#DIV/0!</v>
      </c>
      <c r="G61" s="783" t="e">
        <f t="shared" si="2"/>
        <v>#DIV/0!</v>
      </c>
      <c r="H61" s="781" t="e">
        <f t="shared" si="3"/>
        <v>#DIV/0!</v>
      </c>
    </row>
    <row r="62" spans="1:8" x14ac:dyDescent="0.2">
      <c r="B62" s="779" t="s">
        <v>17</v>
      </c>
      <c r="C62" s="780" t="e">
        <f t="shared" si="0"/>
        <v>#DIV/0!</v>
      </c>
      <c r="D62" s="781">
        <f>E45</f>
        <v>0</v>
      </c>
      <c r="E62" s="782" t="e">
        <f>D45</f>
        <v>#DIV/0!</v>
      </c>
      <c r="F62" s="781" t="e">
        <f t="shared" si="1"/>
        <v>#DIV/0!</v>
      </c>
      <c r="G62" s="784"/>
      <c r="H62" s="785"/>
    </row>
    <row r="63" spans="1:8" x14ac:dyDescent="0.2">
      <c r="B63" s="779" t="s">
        <v>488</v>
      </c>
      <c r="C63" s="780" t="e">
        <f t="shared" si="0"/>
        <v>#DIV/0!</v>
      </c>
      <c r="D63" s="781" t="e">
        <f>G39</f>
        <v>#DIV/0!</v>
      </c>
      <c r="E63" s="782" t="e">
        <f>F63/F66</f>
        <v>#DIV/0!</v>
      </c>
      <c r="F63" s="781" t="e">
        <f>D63</f>
        <v>#DIV/0!</v>
      </c>
      <c r="G63" s="784"/>
      <c r="H63" s="785"/>
    </row>
    <row r="64" spans="1:8" x14ac:dyDescent="0.2">
      <c r="B64" s="779" t="s">
        <v>489</v>
      </c>
      <c r="C64" s="780" t="e">
        <f t="shared" si="0"/>
        <v>#DIV/0!</v>
      </c>
      <c r="D64" s="781" t="e">
        <f>D62+D63</f>
        <v>#DIV/0!</v>
      </c>
      <c r="E64" s="782" t="e">
        <f>E63+E62</f>
        <v>#DIV/0!</v>
      </c>
      <c r="F64" s="781" t="e">
        <f>F62+F63</f>
        <v>#DIV/0!</v>
      </c>
      <c r="G64" s="784"/>
      <c r="H64" s="785"/>
    </row>
    <row r="65" spans="2:8" x14ac:dyDescent="0.2">
      <c r="B65" s="779" t="s">
        <v>248</v>
      </c>
      <c r="C65" s="786"/>
      <c r="D65" s="781"/>
      <c r="E65" s="782">
        <f>'Kopējie pieņēmumi'!B34</f>
        <v>0.85</v>
      </c>
      <c r="F65" s="781"/>
      <c r="G65" s="787"/>
      <c r="H65" s="788"/>
    </row>
    <row r="66" spans="2:8" x14ac:dyDescent="0.2">
      <c r="B66" s="779" t="s">
        <v>490</v>
      </c>
      <c r="C66" s="789" t="e">
        <f>SUM(C57:C63)</f>
        <v>#DIV/0!</v>
      </c>
      <c r="D66" s="790">
        <f>SUM(Aprekini!B117)</f>
        <v>0</v>
      </c>
      <c r="E66" s="789" t="e">
        <f>SUM(E57:E63)</f>
        <v>#DIV/0!</v>
      </c>
      <c r="F66" s="791" t="e">
        <f>E33</f>
        <v>#DIV/0!</v>
      </c>
      <c r="G66" s="789" t="e">
        <f>SUM(G57:G63)</f>
        <v>#DIV/0!</v>
      </c>
      <c r="H66" s="791" t="e">
        <f>SUM(H57:H61)</f>
        <v>#DIV/0!</v>
      </c>
    </row>
    <row r="67" spans="2:8" x14ac:dyDescent="0.2">
      <c r="B67" s="779" t="s">
        <v>402</v>
      </c>
      <c r="C67" s="792">
        <f>'Datu ievade'!B149</f>
        <v>0</v>
      </c>
      <c r="D67" s="793"/>
      <c r="E67" s="794"/>
      <c r="F67" s="794"/>
      <c r="G67" s="794"/>
      <c r="H67" s="794"/>
    </row>
    <row r="68" spans="2:8" x14ac:dyDescent="0.2">
      <c r="B68" s="779" t="s">
        <v>492</v>
      </c>
      <c r="C68" s="795">
        <f>'Datu ievade'!B150</f>
        <v>0</v>
      </c>
      <c r="D68" s="786"/>
      <c r="E68" s="794"/>
      <c r="F68" s="794"/>
      <c r="G68" s="794"/>
      <c r="H68" s="794"/>
    </row>
  </sheetData>
  <sheetProtection algorithmName="SHA-512" hashValue="aagydKbC7QgIe/OtnYfq8PNZ+MubY6CVceWCcDOIejZLBtSxr81BFfSvnN6sH7OYHfm29ufkEG0PZ8QSvLkbjw==" saltValue="OpheHtyzgDMyvPon4KXtdQ==" spinCount="100000" sheet="1" objects="1" scenarios="1"/>
  <mergeCells count="2">
    <mergeCell ref="C2:E2"/>
    <mergeCell ref="A1:B1"/>
  </mergeCells>
  <phoneticPr fontId="2"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59999389629810485"/>
  </sheetPr>
  <dimension ref="A1:IR173"/>
  <sheetViews>
    <sheetView showGridLines="0" topLeftCell="A31" zoomScaleSheetLayoutView="90" workbookViewId="0">
      <pane xSplit="1" topLeftCell="B1" activePane="topRight" state="frozen"/>
      <selection pane="topRight" activeCell="H38" sqref="H38"/>
    </sheetView>
  </sheetViews>
  <sheetFormatPr defaultRowHeight="11.25" outlineLevelRow="1" x14ac:dyDescent="0.2"/>
  <cols>
    <col min="1" max="1" width="38.85546875" style="259" bestFit="1" customWidth="1"/>
    <col min="2" max="2" width="13.85546875" style="259" customWidth="1"/>
    <col min="3" max="33" width="10.42578125" style="259" bestFit="1" customWidth="1"/>
    <col min="34" max="34" width="11.7109375" style="259" bestFit="1" customWidth="1"/>
    <col min="35" max="35" width="10.7109375" style="259" customWidth="1"/>
    <col min="36" max="36" width="9.140625" style="259" customWidth="1"/>
    <col min="37" max="16384" width="9.140625" style="259"/>
  </cols>
  <sheetData>
    <row r="1" spans="1:36" ht="18" customHeight="1" x14ac:dyDescent="0.2">
      <c r="A1" s="1047" t="s">
        <v>528</v>
      </c>
      <c r="B1" s="1047"/>
      <c r="C1" s="1047"/>
      <c r="D1" s="1047"/>
      <c r="E1" s="1047"/>
    </row>
    <row r="2" spans="1:36" s="162" customFormat="1" ht="16.5" x14ac:dyDescent="0.2">
      <c r="A2" s="35">
        <f>'Datu ievade'!$B$10</f>
        <v>0</v>
      </c>
      <c r="B2" s="36">
        <f>'Datu ievade'!$B$11</f>
        <v>0</v>
      </c>
    </row>
    <row r="4" spans="1:36" ht="31.5" x14ac:dyDescent="0.2">
      <c r="A4" s="175" t="s">
        <v>229</v>
      </c>
      <c r="B4" s="176"/>
      <c r="C4" s="176"/>
      <c r="D4" s="260"/>
      <c r="E4" s="177"/>
      <c r="F4" s="177"/>
      <c r="G4" s="177"/>
      <c r="H4" s="177"/>
      <c r="I4" s="177"/>
      <c r="J4" s="177"/>
      <c r="K4" s="177"/>
      <c r="L4" s="177"/>
      <c r="M4" s="177"/>
      <c r="N4" s="177"/>
      <c r="O4" s="177"/>
      <c r="P4" s="177"/>
      <c r="Q4" s="177"/>
      <c r="R4" s="177"/>
      <c r="S4" s="178"/>
      <c r="T4" s="178"/>
      <c r="U4" s="178"/>
      <c r="V4" s="178"/>
      <c r="W4" s="178"/>
      <c r="X4" s="178"/>
      <c r="Y4" s="178"/>
      <c r="Z4" s="178"/>
      <c r="AA4" s="178"/>
      <c r="AB4" s="178"/>
      <c r="AC4" s="178"/>
      <c r="AD4" s="178"/>
      <c r="AE4" s="178"/>
      <c r="AF4" s="178"/>
      <c r="AG4" s="178"/>
      <c r="AH4" s="178"/>
      <c r="AI4" s="261"/>
    </row>
    <row r="5" spans="1:36" ht="12.75" x14ac:dyDescent="0.2">
      <c r="A5" s="262"/>
      <c r="B5" s="263"/>
      <c r="C5" s="263"/>
      <c r="D5" s="263"/>
      <c r="E5" s="155"/>
      <c r="F5" s="155"/>
      <c r="G5" s="155"/>
      <c r="H5" s="155"/>
      <c r="I5" s="155"/>
      <c r="J5" s="155"/>
      <c r="K5" s="155" t="s">
        <v>16</v>
      </c>
      <c r="L5" s="155"/>
      <c r="M5" s="155"/>
      <c r="N5" s="155"/>
      <c r="O5" s="155"/>
      <c r="P5" s="155"/>
      <c r="Q5" s="155"/>
      <c r="R5" s="155"/>
      <c r="S5" s="263"/>
      <c r="T5" s="263"/>
      <c r="U5" s="122"/>
      <c r="V5" s="122"/>
      <c r="W5" s="122"/>
      <c r="X5" s="122"/>
      <c r="Y5" s="122"/>
      <c r="Z5" s="122"/>
      <c r="AA5" s="122"/>
      <c r="AB5" s="122"/>
      <c r="AC5" s="122"/>
      <c r="AD5" s="122"/>
      <c r="AE5" s="122"/>
      <c r="AF5" s="122"/>
      <c r="AG5" s="122"/>
      <c r="AH5" s="122"/>
      <c r="AI5" s="264"/>
    </row>
    <row r="6" spans="1:36" s="265" customFormat="1" ht="12.75" x14ac:dyDescent="0.2">
      <c r="A6" s="30"/>
      <c r="B6" s="182">
        <f>Aprekini!B5</f>
        <v>2016</v>
      </c>
      <c r="C6" s="182">
        <f t="shared" ref="C6:AG6" si="0">B6+1</f>
        <v>2017</v>
      </c>
      <c r="D6" s="182">
        <f t="shared" si="0"/>
        <v>2018</v>
      </c>
      <c r="E6" s="182">
        <f t="shared" si="0"/>
        <v>2019</v>
      </c>
      <c r="F6" s="182">
        <f t="shared" si="0"/>
        <v>2020</v>
      </c>
      <c r="G6" s="182">
        <f t="shared" si="0"/>
        <v>2021</v>
      </c>
      <c r="H6" s="182">
        <f t="shared" si="0"/>
        <v>2022</v>
      </c>
      <c r="I6" s="182">
        <f t="shared" si="0"/>
        <v>2023</v>
      </c>
      <c r="J6" s="182">
        <f t="shared" si="0"/>
        <v>2024</v>
      </c>
      <c r="K6" s="182">
        <f t="shared" si="0"/>
        <v>2025</v>
      </c>
      <c r="L6" s="182">
        <f t="shared" si="0"/>
        <v>2026</v>
      </c>
      <c r="M6" s="182">
        <f t="shared" si="0"/>
        <v>2027</v>
      </c>
      <c r="N6" s="182">
        <f t="shared" si="0"/>
        <v>2028</v>
      </c>
      <c r="O6" s="182">
        <f t="shared" si="0"/>
        <v>2029</v>
      </c>
      <c r="P6" s="182">
        <f t="shared" si="0"/>
        <v>2030</v>
      </c>
      <c r="Q6" s="182">
        <f t="shared" si="0"/>
        <v>2031</v>
      </c>
      <c r="R6" s="182">
        <f t="shared" si="0"/>
        <v>2032</v>
      </c>
      <c r="S6" s="182">
        <f t="shared" si="0"/>
        <v>2033</v>
      </c>
      <c r="T6" s="182">
        <f t="shared" si="0"/>
        <v>2034</v>
      </c>
      <c r="U6" s="182">
        <f t="shared" si="0"/>
        <v>2035</v>
      </c>
      <c r="V6" s="182">
        <f t="shared" si="0"/>
        <v>2036</v>
      </c>
      <c r="W6" s="182">
        <f t="shared" si="0"/>
        <v>2037</v>
      </c>
      <c r="X6" s="182">
        <f t="shared" si="0"/>
        <v>2038</v>
      </c>
      <c r="Y6" s="182">
        <f t="shared" si="0"/>
        <v>2039</v>
      </c>
      <c r="Z6" s="182">
        <f t="shared" si="0"/>
        <v>2040</v>
      </c>
      <c r="AA6" s="182">
        <f t="shared" si="0"/>
        <v>2041</v>
      </c>
      <c r="AB6" s="182">
        <f t="shared" si="0"/>
        <v>2042</v>
      </c>
      <c r="AC6" s="182">
        <f t="shared" si="0"/>
        <v>2043</v>
      </c>
      <c r="AD6" s="182">
        <f t="shared" si="0"/>
        <v>2044</v>
      </c>
      <c r="AE6" s="182">
        <f t="shared" si="0"/>
        <v>2045</v>
      </c>
      <c r="AF6" s="182">
        <f t="shared" si="0"/>
        <v>2046</v>
      </c>
      <c r="AG6" s="182">
        <f t="shared" si="0"/>
        <v>2047</v>
      </c>
      <c r="AH6" s="182">
        <f>AG6+1</f>
        <v>2048</v>
      </c>
      <c r="AI6" s="182">
        <f>AH6+1</f>
        <v>2049</v>
      </c>
      <c r="AJ6" s="182">
        <f>AI6+1</f>
        <v>2050</v>
      </c>
    </row>
    <row r="7" spans="1:36" s="265" customFormat="1" ht="12.75" x14ac:dyDescent="0.2">
      <c r="A7" s="266" t="s">
        <v>67</v>
      </c>
      <c r="B7" s="34"/>
      <c r="C7" s="34"/>
      <c r="D7" s="34"/>
      <c r="E7" s="34"/>
      <c r="F7" s="34"/>
      <c r="G7" s="34"/>
      <c r="H7" s="34"/>
      <c r="I7" s="34"/>
      <c r="J7" s="34"/>
      <c r="K7" s="34"/>
      <c r="L7" s="34"/>
      <c r="M7" s="34"/>
      <c r="N7" s="34"/>
      <c r="O7" s="34"/>
      <c r="P7" s="34"/>
      <c r="Q7" s="34"/>
      <c r="R7" s="34"/>
      <c r="S7" s="34"/>
      <c r="T7" s="34"/>
      <c r="U7" s="33"/>
      <c r="V7" s="33"/>
      <c r="W7" s="33"/>
      <c r="X7" s="33"/>
      <c r="Y7" s="33"/>
      <c r="Z7" s="183"/>
      <c r="AA7" s="183"/>
      <c r="AB7" s="183"/>
      <c r="AC7" s="183"/>
      <c r="AD7" s="183"/>
      <c r="AE7" s="183"/>
      <c r="AF7" s="183"/>
      <c r="AG7" s="183"/>
      <c r="AH7" s="183"/>
      <c r="AI7" s="183"/>
      <c r="AJ7" s="183"/>
    </row>
    <row r="8" spans="1:36" s="265" customFormat="1" ht="12.75" x14ac:dyDescent="0.2">
      <c r="A8" s="267" t="s">
        <v>68</v>
      </c>
      <c r="B8" s="685">
        <f>'gadu šķirošana'!C34</f>
        <v>0</v>
      </c>
      <c r="C8" s="685">
        <f>$B8*'gadu šķirošana'!D$67</f>
        <v>0</v>
      </c>
      <c r="D8" s="686">
        <f>$B8*'gadu šķirošana'!E$67</f>
        <v>0</v>
      </c>
      <c r="E8" s="686">
        <f>$B8*'gadu šķirošana'!F$67</f>
        <v>0</v>
      </c>
      <c r="F8" s="686">
        <f>$B8*'gadu šķirošana'!G$67</f>
        <v>0</v>
      </c>
      <c r="G8" s="686">
        <f>$B8*'gadu šķirošana'!H$67</f>
        <v>0</v>
      </c>
      <c r="H8" s="686">
        <f>$B8*'gadu šķirošana'!I$67</f>
        <v>0</v>
      </c>
      <c r="I8" s="686">
        <f>$B8*'gadu šķirošana'!J$67</f>
        <v>0</v>
      </c>
      <c r="J8" s="686">
        <f>$B8*'gadu šķirošana'!K$67</f>
        <v>0</v>
      </c>
      <c r="K8" s="686">
        <f>$B8*'gadu šķirošana'!L$67</f>
        <v>0</v>
      </c>
      <c r="L8" s="686">
        <f>$B8*'gadu šķirošana'!M$67</f>
        <v>0</v>
      </c>
      <c r="M8" s="686">
        <f>$B8*'gadu šķirošana'!N$67</f>
        <v>0</v>
      </c>
      <c r="N8" s="686">
        <f>$B8*'gadu šķirošana'!O$67</f>
        <v>0</v>
      </c>
      <c r="O8" s="686">
        <f>$B8*'gadu šķirošana'!P$67</f>
        <v>0</v>
      </c>
      <c r="P8" s="686">
        <f>$B8*'gadu šķirošana'!Q$67</f>
        <v>0</v>
      </c>
      <c r="Q8" s="686">
        <f>$B8*'gadu šķirošana'!R$67</f>
        <v>0</v>
      </c>
      <c r="R8" s="686">
        <f>$B8*'gadu šķirošana'!S$67</f>
        <v>0</v>
      </c>
      <c r="S8" s="686">
        <f>$B8*'gadu šķirošana'!T$67</f>
        <v>0</v>
      </c>
      <c r="T8" s="686">
        <f>$B8*'gadu šķirošana'!U$67</f>
        <v>0</v>
      </c>
      <c r="U8" s="686">
        <f>$B8*'gadu šķirošana'!V$67</f>
        <v>0</v>
      </c>
      <c r="V8" s="686">
        <f>$B8*'gadu šķirošana'!W$67</f>
        <v>0</v>
      </c>
      <c r="W8" s="686">
        <f>$B8*'gadu šķirošana'!X$67</f>
        <v>0</v>
      </c>
      <c r="X8" s="686">
        <f>$B8*'gadu šķirošana'!Y$67</f>
        <v>0</v>
      </c>
      <c r="Y8" s="686">
        <f>$B8*'gadu šķirošana'!Z$67</f>
        <v>0</v>
      </c>
      <c r="Z8" s="686">
        <f>$B8*'gadu šķirošana'!AA$67</f>
        <v>0</v>
      </c>
      <c r="AA8" s="686">
        <f>$B8*'gadu šķirošana'!AB$67</f>
        <v>0</v>
      </c>
      <c r="AB8" s="686">
        <f>$B8*'gadu šķirošana'!AC$67</f>
        <v>0</v>
      </c>
      <c r="AC8" s="686">
        <f>$B8*'gadu šķirošana'!AD$67</f>
        <v>0</v>
      </c>
      <c r="AD8" s="686">
        <f>$B8*'gadu šķirošana'!AE$67</f>
        <v>0</v>
      </c>
      <c r="AE8" s="686">
        <f>$B8*'gadu šķirošana'!AF$67</f>
        <v>0</v>
      </c>
      <c r="AF8" s="686">
        <f>$B8*'gadu šķirošana'!AG$67</f>
        <v>0</v>
      </c>
      <c r="AG8" s="686">
        <f>$B8*'gadu šķirošana'!AH$67</f>
        <v>0</v>
      </c>
      <c r="AH8" s="686">
        <f>$B8*'gadu šķirošana'!AI$67</f>
        <v>0</v>
      </c>
      <c r="AI8" s="686">
        <f>$B8*'gadu šķirošana'!AJ$67</f>
        <v>0</v>
      </c>
      <c r="AJ8" s="686">
        <f>$B8*'gadu šķirošana'!AK$67</f>
        <v>0</v>
      </c>
    </row>
    <row r="9" spans="1:36" s="265" customFormat="1" ht="12.75" x14ac:dyDescent="0.2">
      <c r="A9" s="268" t="s">
        <v>69</v>
      </c>
      <c r="B9" s="685">
        <f>'gadu šķirošana'!C35</f>
        <v>0</v>
      </c>
      <c r="C9" s="685">
        <f>$B9*'gadu šķirošana'!D$67</f>
        <v>0</v>
      </c>
      <c r="D9" s="686">
        <f>$B9*'gadu šķirošana'!E$67</f>
        <v>0</v>
      </c>
      <c r="E9" s="686">
        <f>$B9*'gadu šķirošana'!F$67</f>
        <v>0</v>
      </c>
      <c r="F9" s="686">
        <f>$B9*'gadu šķirošana'!G$67</f>
        <v>0</v>
      </c>
      <c r="G9" s="686">
        <f>$B9*'gadu šķirošana'!H$67</f>
        <v>0</v>
      </c>
      <c r="H9" s="686">
        <f>$B9*'gadu šķirošana'!I$67</f>
        <v>0</v>
      </c>
      <c r="I9" s="686">
        <f>$B9*'gadu šķirošana'!J$67</f>
        <v>0</v>
      </c>
      <c r="J9" s="686">
        <f>$B9*'gadu šķirošana'!K$67</f>
        <v>0</v>
      </c>
      <c r="K9" s="686">
        <f>$B9*'gadu šķirošana'!L$67</f>
        <v>0</v>
      </c>
      <c r="L9" s="686">
        <f>$B9*'gadu šķirošana'!M$67</f>
        <v>0</v>
      </c>
      <c r="M9" s="686">
        <f>$B9*'gadu šķirošana'!N$67</f>
        <v>0</v>
      </c>
      <c r="N9" s="686">
        <f>$B9*'gadu šķirošana'!O$67</f>
        <v>0</v>
      </c>
      <c r="O9" s="686">
        <f>$B9*'gadu šķirošana'!P$67</f>
        <v>0</v>
      </c>
      <c r="P9" s="686">
        <f>$B9*'gadu šķirošana'!Q$67</f>
        <v>0</v>
      </c>
      <c r="Q9" s="686">
        <f>$B9*'gadu šķirošana'!R$67</f>
        <v>0</v>
      </c>
      <c r="R9" s="686">
        <f>$B9*'gadu šķirošana'!S$67</f>
        <v>0</v>
      </c>
      <c r="S9" s="686">
        <f>$B9*'gadu šķirošana'!T$67</f>
        <v>0</v>
      </c>
      <c r="T9" s="686">
        <f>$B9*'gadu šķirošana'!U$67</f>
        <v>0</v>
      </c>
      <c r="U9" s="686">
        <f>$B9*'gadu šķirošana'!V$67</f>
        <v>0</v>
      </c>
      <c r="V9" s="686">
        <f>$B9*'gadu šķirošana'!W$67</f>
        <v>0</v>
      </c>
      <c r="W9" s="686">
        <f>$B9*'gadu šķirošana'!X$67</f>
        <v>0</v>
      </c>
      <c r="X9" s="686">
        <f>$B9*'gadu šķirošana'!Y$67</f>
        <v>0</v>
      </c>
      <c r="Y9" s="686">
        <f>$B9*'gadu šķirošana'!Z$67</f>
        <v>0</v>
      </c>
      <c r="Z9" s="686">
        <f>$B9*'gadu šķirošana'!AA$67</f>
        <v>0</v>
      </c>
      <c r="AA9" s="686">
        <f>$B9*'gadu šķirošana'!AB$67</f>
        <v>0</v>
      </c>
      <c r="AB9" s="686">
        <f>$B9*'gadu šķirošana'!AC$67</f>
        <v>0</v>
      </c>
      <c r="AC9" s="686">
        <f>$B9*'gadu šķirošana'!AD$67</f>
        <v>0</v>
      </c>
      <c r="AD9" s="686">
        <f>$B9*'gadu šķirošana'!AE$67</f>
        <v>0</v>
      </c>
      <c r="AE9" s="686">
        <f>$B9*'gadu šķirošana'!AF$67</f>
        <v>0</v>
      </c>
      <c r="AF9" s="686">
        <f>$B9*'gadu šķirošana'!AG$67</f>
        <v>0</v>
      </c>
      <c r="AG9" s="686">
        <f>$B9*'gadu šķirošana'!AH$67</f>
        <v>0</v>
      </c>
      <c r="AH9" s="686">
        <f>$B9*'gadu šķirošana'!AI$67</f>
        <v>0</v>
      </c>
      <c r="AI9" s="686">
        <f>$B9*'gadu šķirošana'!AJ$67</f>
        <v>0</v>
      </c>
      <c r="AJ9" s="686">
        <f>$B9*'gadu šķirošana'!AK$67</f>
        <v>0</v>
      </c>
    </row>
    <row r="10" spans="1:36" s="265" customFormat="1" ht="12.75" x14ac:dyDescent="0.2">
      <c r="A10" s="268" t="s">
        <v>70</v>
      </c>
      <c r="B10" s="685">
        <f>'gadu šķirošana'!C36</f>
        <v>0</v>
      </c>
      <c r="C10" s="685">
        <f>$B10*'gadu šķirošana'!D$67</f>
        <v>0</v>
      </c>
      <c r="D10" s="686">
        <f>$B10*'gadu šķirošana'!E$67</f>
        <v>0</v>
      </c>
      <c r="E10" s="686">
        <f>$B10*'gadu šķirošana'!F$67</f>
        <v>0</v>
      </c>
      <c r="F10" s="686">
        <f>$B10*'gadu šķirošana'!G$67</f>
        <v>0</v>
      </c>
      <c r="G10" s="686">
        <f>$B10*'gadu šķirošana'!H$67</f>
        <v>0</v>
      </c>
      <c r="H10" s="686">
        <f>$B10*'gadu šķirošana'!I$67</f>
        <v>0</v>
      </c>
      <c r="I10" s="686">
        <f>$B10*'gadu šķirošana'!J$67</f>
        <v>0</v>
      </c>
      <c r="J10" s="686">
        <f>$B10*'gadu šķirošana'!K$67</f>
        <v>0</v>
      </c>
      <c r="K10" s="686">
        <f>$B10*'gadu šķirošana'!L$67</f>
        <v>0</v>
      </c>
      <c r="L10" s="686">
        <f>$B10*'gadu šķirošana'!M$67</f>
        <v>0</v>
      </c>
      <c r="M10" s="686">
        <f>$B10*'gadu šķirošana'!N$67</f>
        <v>0</v>
      </c>
      <c r="N10" s="686">
        <f>$B10*'gadu šķirošana'!O$67</f>
        <v>0</v>
      </c>
      <c r="O10" s="686">
        <f>$B10*'gadu šķirošana'!P$67</f>
        <v>0</v>
      </c>
      <c r="P10" s="686">
        <f>$B10*'gadu šķirošana'!Q$67</f>
        <v>0</v>
      </c>
      <c r="Q10" s="686">
        <f>$B10*'gadu šķirošana'!R$67</f>
        <v>0</v>
      </c>
      <c r="R10" s="686">
        <f>$B10*'gadu šķirošana'!S$67</f>
        <v>0</v>
      </c>
      <c r="S10" s="686">
        <f>$B10*'gadu šķirošana'!T$67</f>
        <v>0</v>
      </c>
      <c r="T10" s="686">
        <f>$B10*'gadu šķirošana'!U$67</f>
        <v>0</v>
      </c>
      <c r="U10" s="686">
        <f>$B10*'gadu šķirošana'!V$67</f>
        <v>0</v>
      </c>
      <c r="V10" s="686">
        <f>$B10*'gadu šķirošana'!W$67</f>
        <v>0</v>
      </c>
      <c r="W10" s="686">
        <f>$B10*'gadu šķirošana'!X$67</f>
        <v>0</v>
      </c>
      <c r="X10" s="686">
        <f>$B10*'gadu šķirošana'!Y$67</f>
        <v>0</v>
      </c>
      <c r="Y10" s="686">
        <f>$B10*'gadu šķirošana'!Z$67</f>
        <v>0</v>
      </c>
      <c r="Z10" s="686">
        <f>$B10*'gadu šķirošana'!AA$67</f>
        <v>0</v>
      </c>
      <c r="AA10" s="686">
        <f>$B10*'gadu šķirošana'!AB$67</f>
        <v>0</v>
      </c>
      <c r="AB10" s="686">
        <f>$B10*'gadu šķirošana'!AC$67</f>
        <v>0</v>
      </c>
      <c r="AC10" s="686">
        <f>$B10*'gadu šķirošana'!AD$67</f>
        <v>0</v>
      </c>
      <c r="AD10" s="686">
        <f>$B10*'gadu šķirošana'!AE$67</f>
        <v>0</v>
      </c>
      <c r="AE10" s="686">
        <f>$B10*'gadu šķirošana'!AF$67</f>
        <v>0</v>
      </c>
      <c r="AF10" s="686">
        <f>$B10*'gadu šķirošana'!AG$67</f>
        <v>0</v>
      </c>
      <c r="AG10" s="686">
        <f>$B10*'gadu šķirošana'!AH$67</f>
        <v>0</v>
      </c>
      <c r="AH10" s="686">
        <f>$B10*'gadu šķirošana'!AI$67</f>
        <v>0</v>
      </c>
      <c r="AI10" s="686">
        <f>$B10*'gadu šķirošana'!AJ$67</f>
        <v>0</v>
      </c>
      <c r="AJ10" s="686">
        <f>$B10*'gadu šķirošana'!AK$67</f>
        <v>0</v>
      </c>
    </row>
    <row r="11" spans="1:36" s="265" customFormat="1" ht="12.75" x14ac:dyDescent="0.2">
      <c r="A11" s="268" t="s">
        <v>71</v>
      </c>
      <c r="B11" s="685">
        <f>'gadu šķirošana'!C37</f>
        <v>0</v>
      </c>
      <c r="C11" s="685">
        <f>$B11*'gadu šķirošana'!D$67</f>
        <v>0</v>
      </c>
      <c r="D11" s="686">
        <f>$B11*'gadu šķirošana'!E$67</f>
        <v>0</v>
      </c>
      <c r="E11" s="686">
        <f>$B11*'gadu šķirošana'!F$67</f>
        <v>0</v>
      </c>
      <c r="F11" s="686">
        <f>$B11*'gadu šķirošana'!G$67</f>
        <v>0</v>
      </c>
      <c r="G11" s="686">
        <f>$B11*'gadu šķirošana'!H$67</f>
        <v>0</v>
      </c>
      <c r="H11" s="686">
        <f>$B11*'gadu šķirošana'!I$67</f>
        <v>0</v>
      </c>
      <c r="I11" s="686">
        <f>$B11*'gadu šķirošana'!J$67</f>
        <v>0</v>
      </c>
      <c r="J11" s="686">
        <f>$B11*'gadu šķirošana'!K$67</f>
        <v>0</v>
      </c>
      <c r="K11" s="686">
        <f>$B11*'gadu šķirošana'!L$67</f>
        <v>0</v>
      </c>
      <c r="L11" s="686">
        <f>$B11*'gadu šķirošana'!M$67</f>
        <v>0</v>
      </c>
      <c r="M11" s="686">
        <f>$B11*'gadu šķirošana'!N$67</f>
        <v>0</v>
      </c>
      <c r="N11" s="686">
        <f>$B11*'gadu šķirošana'!O$67</f>
        <v>0</v>
      </c>
      <c r="O11" s="686">
        <f>$B11*'gadu šķirošana'!P$67</f>
        <v>0</v>
      </c>
      <c r="P11" s="686">
        <f>$B11*'gadu šķirošana'!Q$67</f>
        <v>0</v>
      </c>
      <c r="Q11" s="686">
        <f>$B11*'gadu šķirošana'!R$67</f>
        <v>0</v>
      </c>
      <c r="R11" s="686">
        <f>$B11*'gadu šķirošana'!S$67</f>
        <v>0</v>
      </c>
      <c r="S11" s="686">
        <f>$B11*'gadu šķirošana'!T$67</f>
        <v>0</v>
      </c>
      <c r="T11" s="686">
        <f>$B11*'gadu šķirošana'!U$67</f>
        <v>0</v>
      </c>
      <c r="U11" s="686">
        <f>$B11*'gadu šķirošana'!V$67</f>
        <v>0</v>
      </c>
      <c r="V11" s="686">
        <f>$B11*'gadu šķirošana'!W$67</f>
        <v>0</v>
      </c>
      <c r="W11" s="686">
        <f>$B11*'gadu šķirošana'!X$67</f>
        <v>0</v>
      </c>
      <c r="X11" s="686">
        <f>$B11*'gadu šķirošana'!Y$67</f>
        <v>0</v>
      </c>
      <c r="Y11" s="686">
        <f>$B11*'gadu šķirošana'!Z$67</f>
        <v>0</v>
      </c>
      <c r="Z11" s="686">
        <f>$B11*'gadu šķirošana'!AA$67</f>
        <v>0</v>
      </c>
      <c r="AA11" s="686">
        <f>$B11*'gadu šķirošana'!AB$67</f>
        <v>0</v>
      </c>
      <c r="AB11" s="686">
        <f>$B11*'gadu šķirošana'!AC$67</f>
        <v>0</v>
      </c>
      <c r="AC11" s="686">
        <f>$B11*'gadu šķirošana'!AD$67</f>
        <v>0</v>
      </c>
      <c r="AD11" s="686">
        <f>$B11*'gadu šķirošana'!AE$67</f>
        <v>0</v>
      </c>
      <c r="AE11" s="686">
        <f>$B11*'gadu šķirošana'!AF$67</f>
        <v>0</v>
      </c>
      <c r="AF11" s="686">
        <f>$B11*'gadu šķirošana'!AG$67</f>
        <v>0</v>
      </c>
      <c r="AG11" s="686">
        <f>$B11*'gadu šķirošana'!AH$67</f>
        <v>0</v>
      </c>
      <c r="AH11" s="686">
        <f>$B11*'gadu šķirošana'!AI$67</f>
        <v>0</v>
      </c>
      <c r="AI11" s="686">
        <f>$B11*'gadu šķirošana'!AJ$67</f>
        <v>0</v>
      </c>
      <c r="AJ11" s="686">
        <f>$B11*'gadu šķirošana'!AK$67</f>
        <v>0</v>
      </c>
    </row>
    <row r="12" spans="1:36" s="265" customFormat="1" ht="25.5" x14ac:dyDescent="0.2">
      <c r="A12" s="268" t="s">
        <v>320</v>
      </c>
      <c r="B12" s="685">
        <f>'gadu šķirošana'!C38</f>
        <v>0</v>
      </c>
      <c r="C12" s="685">
        <f>$B12*'gadu šķirošana'!D$67</f>
        <v>0</v>
      </c>
      <c r="D12" s="686">
        <f>$B12*'gadu šķirošana'!E$67</f>
        <v>0</v>
      </c>
      <c r="E12" s="686">
        <f>$B12*'gadu šķirošana'!F$67</f>
        <v>0</v>
      </c>
      <c r="F12" s="686">
        <f>$B12*'gadu šķirošana'!G$67</f>
        <v>0</v>
      </c>
      <c r="G12" s="686">
        <f>$B12*'gadu šķirošana'!H$67</f>
        <v>0</v>
      </c>
      <c r="H12" s="686">
        <f>$B12*'gadu šķirošana'!I$67</f>
        <v>0</v>
      </c>
      <c r="I12" s="686">
        <f>$B12*'gadu šķirošana'!J$67</f>
        <v>0</v>
      </c>
      <c r="J12" s="686">
        <f>$B12*'gadu šķirošana'!K$67</f>
        <v>0</v>
      </c>
      <c r="K12" s="686">
        <f>$B12*'gadu šķirošana'!L$67</f>
        <v>0</v>
      </c>
      <c r="L12" s="686">
        <f>$B12*'gadu šķirošana'!M$67</f>
        <v>0</v>
      </c>
      <c r="M12" s="686">
        <f>$B12*'gadu šķirošana'!N$67</f>
        <v>0</v>
      </c>
      <c r="N12" s="686">
        <f>$B12*'gadu šķirošana'!O$67</f>
        <v>0</v>
      </c>
      <c r="O12" s="686">
        <f>$B12*'gadu šķirošana'!P$67</f>
        <v>0</v>
      </c>
      <c r="P12" s="686">
        <f>$B12*'gadu šķirošana'!Q$67</f>
        <v>0</v>
      </c>
      <c r="Q12" s="686">
        <f>$B12*'gadu šķirošana'!R$67</f>
        <v>0</v>
      </c>
      <c r="R12" s="686">
        <f>$B12*'gadu šķirošana'!S$67</f>
        <v>0</v>
      </c>
      <c r="S12" s="686">
        <f>$B12*'gadu šķirošana'!T$67</f>
        <v>0</v>
      </c>
      <c r="T12" s="686">
        <f>$B12*'gadu šķirošana'!U$67</f>
        <v>0</v>
      </c>
      <c r="U12" s="686">
        <f>$B12*'gadu šķirošana'!V$67</f>
        <v>0</v>
      </c>
      <c r="V12" s="686">
        <f>$B12*'gadu šķirošana'!W$67</f>
        <v>0</v>
      </c>
      <c r="W12" s="686">
        <f>$B12*'gadu šķirošana'!X$67</f>
        <v>0</v>
      </c>
      <c r="X12" s="686">
        <f>$B12*'gadu šķirošana'!Y$67</f>
        <v>0</v>
      </c>
      <c r="Y12" s="686">
        <f>$B12*'gadu šķirošana'!Z$67</f>
        <v>0</v>
      </c>
      <c r="Z12" s="686">
        <f>$B12*'gadu šķirošana'!AA$67</f>
        <v>0</v>
      </c>
      <c r="AA12" s="686">
        <f>$B12*'gadu šķirošana'!AB$67</f>
        <v>0</v>
      </c>
      <c r="AB12" s="686">
        <f>$B12*'gadu šķirošana'!AC$67</f>
        <v>0</v>
      </c>
      <c r="AC12" s="686">
        <f>$B12*'gadu šķirošana'!AD$67</f>
        <v>0</v>
      </c>
      <c r="AD12" s="686">
        <f>$B12*'gadu šķirošana'!AE$67</f>
        <v>0</v>
      </c>
      <c r="AE12" s="686">
        <f>$B12*'gadu šķirošana'!AF$67</f>
        <v>0</v>
      </c>
      <c r="AF12" s="686">
        <f>$B12*'gadu šķirošana'!AG$67</f>
        <v>0</v>
      </c>
      <c r="AG12" s="686">
        <f>$B12*'gadu šķirošana'!AH$67</f>
        <v>0</v>
      </c>
      <c r="AH12" s="686">
        <f>$B12*'gadu šķirošana'!AI$67</f>
        <v>0</v>
      </c>
      <c r="AI12" s="686">
        <f>$B12*'gadu šķirošana'!AJ$67</f>
        <v>0</v>
      </c>
      <c r="AJ12" s="686">
        <f>$B12*'gadu šķirošana'!AK$67</f>
        <v>0</v>
      </c>
    </row>
    <row r="13" spans="1:36" s="265" customFormat="1" ht="12.75" x14ac:dyDescent="0.2">
      <c r="A13" s="269" t="s">
        <v>72</v>
      </c>
      <c r="B13" s="669"/>
      <c r="C13" s="686"/>
      <c r="D13" s="669"/>
      <c r="E13" s="669"/>
      <c r="F13" s="669"/>
      <c r="G13" s="669"/>
      <c r="H13" s="669"/>
      <c r="I13" s="669"/>
      <c r="J13" s="669"/>
      <c r="K13" s="669"/>
      <c r="L13" s="669"/>
      <c r="M13" s="669"/>
      <c r="N13" s="669"/>
      <c r="O13" s="669"/>
      <c r="P13" s="669"/>
      <c r="Q13" s="669"/>
      <c r="R13" s="669"/>
      <c r="S13" s="669"/>
      <c r="T13" s="669"/>
      <c r="U13" s="669"/>
      <c r="V13" s="669"/>
      <c r="W13" s="669"/>
      <c r="X13" s="669"/>
      <c r="Y13" s="669"/>
      <c r="Z13" s="669"/>
      <c r="AA13" s="669"/>
      <c r="AB13" s="669"/>
      <c r="AC13" s="669"/>
      <c r="AD13" s="669"/>
      <c r="AE13" s="669"/>
      <c r="AF13" s="669"/>
      <c r="AG13" s="669"/>
      <c r="AH13" s="669"/>
      <c r="AI13" s="669"/>
      <c r="AJ13" s="669"/>
    </row>
    <row r="14" spans="1:36" s="265" customFormat="1" ht="12.75" x14ac:dyDescent="0.2">
      <c r="A14" s="267" t="s">
        <v>73</v>
      </c>
      <c r="B14" s="685">
        <f>'gadu šķirošana'!C45</f>
        <v>0</v>
      </c>
      <c r="C14" s="685">
        <f>$B14*'gadu šķirošana'!D$67</f>
        <v>0</v>
      </c>
      <c r="D14" s="686">
        <f>$B14*'gadu šķirošana'!E$67</f>
        <v>0</v>
      </c>
      <c r="E14" s="686">
        <f>$B14*'gadu šķirošana'!F$67</f>
        <v>0</v>
      </c>
      <c r="F14" s="686">
        <f>$B14*'gadu šķirošana'!G$67</f>
        <v>0</v>
      </c>
      <c r="G14" s="686">
        <f>$B14*'gadu šķirošana'!H$67</f>
        <v>0</v>
      </c>
      <c r="H14" s="686">
        <f>$B14*'gadu šķirošana'!I$67</f>
        <v>0</v>
      </c>
      <c r="I14" s="686">
        <f>$B14*'gadu šķirošana'!J$67</f>
        <v>0</v>
      </c>
      <c r="J14" s="686">
        <f>$B14*'gadu šķirošana'!K$67</f>
        <v>0</v>
      </c>
      <c r="K14" s="686">
        <f>$B14*'gadu šķirošana'!L$67</f>
        <v>0</v>
      </c>
      <c r="L14" s="686">
        <f>$B14*'gadu šķirošana'!M$67</f>
        <v>0</v>
      </c>
      <c r="M14" s="686">
        <f>$B14*'gadu šķirošana'!N$67</f>
        <v>0</v>
      </c>
      <c r="N14" s="686">
        <f>$B14*'gadu šķirošana'!O$67</f>
        <v>0</v>
      </c>
      <c r="O14" s="686">
        <f>$B14*'gadu šķirošana'!P$67</f>
        <v>0</v>
      </c>
      <c r="P14" s="686">
        <f>$B14*'gadu šķirošana'!Q$67</f>
        <v>0</v>
      </c>
      <c r="Q14" s="686">
        <f>$B14*'gadu šķirošana'!R$67</f>
        <v>0</v>
      </c>
      <c r="R14" s="686">
        <f>$B14*'gadu šķirošana'!S$67</f>
        <v>0</v>
      </c>
      <c r="S14" s="686">
        <f>$B14*'gadu šķirošana'!T$67</f>
        <v>0</v>
      </c>
      <c r="T14" s="686">
        <f>$B14*'gadu šķirošana'!U$67</f>
        <v>0</v>
      </c>
      <c r="U14" s="686">
        <f>$B14*'gadu šķirošana'!V$67</f>
        <v>0</v>
      </c>
      <c r="V14" s="686">
        <f>$B14*'gadu šķirošana'!W$67</f>
        <v>0</v>
      </c>
      <c r="W14" s="686">
        <f>$B14*'gadu šķirošana'!X$67</f>
        <v>0</v>
      </c>
      <c r="X14" s="686">
        <f>$B14*'gadu šķirošana'!Y$67</f>
        <v>0</v>
      </c>
      <c r="Y14" s="686">
        <f>$B14*'gadu šķirošana'!Z$67</f>
        <v>0</v>
      </c>
      <c r="Z14" s="686">
        <f>$B14*'gadu šķirošana'!AA$67</f>
        <v>0</v>
      </c>
      <c r="AA14" s="686">
        <f>$B14*'gadu šķirošana'!AB$67</f>
        <v>0</v>
      </c>
      <c r="AB14" s="686">
        <f>$B14*'gadu šķirošana'!AC$67</f>
        <v>0</v>
      </c>
      <c r="AC14" s="686">
        <f>$B14*'gadu šķirošana'!AD$67</f>
        <v>0</v>
      </c>
      <c r="AD14" s="686">
        <f>$B14*'gadu šķirošana'!AE$67</f>
        <v>0</v>
      </c>
      <c r="AE14" s="686">
        <f>$B14*'gadu šķirošana'!AF$67</f>
        <v>0</v>
      </c>
      <c r="AF14" s="686">
        <f>$B14*'gadu šķirošana'!AG$67</f>
        <v>0</v>
      </c>
      <c r="AG14" s="686">
        <f>$B14*'gadu šķirošana'!AH$67</f>
        <v>0</v>
      </c>
      <c r="AH14" s="686">
        <f>$B14*'gadu šķirošana'!AI$67</f>
        <v>0</v>
      </c>
      <c r="AI14" s="686">
        <f>$B14*'gadu šķirošana'!AJ$67</f>
        <v>0</v>
      </c>
      <c r="AJ14" s="686">
        <f>$B14*'gadu šķirošana'!AK$67</f>
        <v>0</v>
      </c>
    </row>
    <row r="15" spans="1:36" s="265" customFormat="1" ht="12.75" x14ac:dyDescent="0.2">
      <c r="A15" s="268" t="s">
        <v>74</v>
      </c>
      <c r="B15" s="685">
        <f>'gadu šķirošana'!C46</f>
        <v>0</v>
      </c>
      <c r="C15" s="685">
        <f>$B15*'gadu šķirošana'!D$67</f>
        <v>0</v>
      </c>
      <c r="D15" s="686">
        <f>$B15*'gadu šķirošana'!E$67</f>
        <v>0</v>
      </c>
      <c r="E15" s="686">
        <f>$B15*'gadu šķirošana'!F$67</f>
        <v>0</v>
      </c>
      <c r="F15" s="686">
        <f>$B15*'gadu šķirošana'!G$67</f>
        <v>0</v>
      </c>
      <c r="G15" s="686">
        <f>$B15*'gadu šķirošana'!H$67</f>
        <v>0</v>
      </c>
      <c r="H15" s="686">
        <f>$B15*'gadu šķirošana'!I$67</f>
        <v>0</v>
      </c>
      <c r="I15" s="686">
        <f>$B15*'gadu šķirošana'!J$67</f>
        <v>0</v>
      </c>
      <c r="J15" s="686">
        <f>$B15*'gadu šķirošana'!K$67</f>
        <v>0</v>
      </c>
      <c r="K15" s="686">
        <f>$B15*'gadu šķirošana'!L$67</f>
        <v>0</v>
      </c>
      <c r="L15" s="686">
        <f>$B15*'gadu šķirošana'!M$67</f>
        <v>0</v>
      </c>
      <c r="M15" s="686">
        <f>$B15*'gadu šķirošana'!N$67</f>
        <v>0</v>
      </c>
      <c r="N15" s="686">
        <f>$B15*'gadu šķirošana'!O$67</f>
        <v>0</v>
      </c>
      <c r="O15" s="686">
        <f>$B15*'gadu šķirošana'!P$67</f>
        <v>0</v>
      </c>
      <c r="P15" s="686">
        <f>$B15*'gadu šķirošana'!Q$67</f>
        <v>0</v>
      </c>
      <c r="Q15" s="686">
        <f>$B15*'gadu šķirošana'!R$67</f>
        <v>0</v>
      </c>
      <c r="R15" s="686">
        <f>$B15*'gadu šķirošana'!S$67</f>
        <v>0</v>
      </c>
      <c r="S15" s="686">
        <f>$B15*'gadu šķirošana'!T$67</f>
        <v>0</v>
      </c>
      <c r="T15" s="686">
        <f>$B15*'gadu šķirošana'!U$67</f>
        <v>0</v>
      </c>
      <c r="U15" s="686">
        <f>$B15*'gadu šķirošana'!V$67</f>
        <v>0</v>
      </c>
      <c r="V15" s="686">
        <f>$B15*'gadu šķirošana'!W$67</f>
        <v>0</v>
      </c>
      <c r="W15" s="686">
        <f>$B15*'gadu šķirošana'!X$67</f>
        <v>0</v>
      </c>
      <c r="X15" s="686">
        <f>$B15*'gadu šķirošana'!Y$67</f>
        <v>0</v>
      </c>
      <c r="Y15" s="686">
        <f>$B15*'gadu šķirošana'!Z$67</f>
        <v>0</v>
      </c>
      <c r="Z15" s="686">
        <f>$B15*'gadu šķirošana'!AA$67</f>
        <v>0</v>
      </c>
      <c r="AA15" s="686">
        <f>$B15*'gadu šķirošana'!AB$67</f>
        <v>0</v>
      </c>
      <c r="AB15" s="686">
        <f>$B15*'gadu šķirošana'!AC$67</f>
        <v>0</v>
      </c>
      <c r="AC15" s="686">
        <f>$B15*'gadu šķirošana'!AD$67</f>
        <v>0</v>
      </c>
      <c r="AD15" s="686">
        <f>$B15*'gadu šķirošana'!AE$67</f>
        <v>0</v>
      </c>
      <c r="AE15" s="686">
        <f>$B15*'gadu šķirošana'!AF$67</f>
        <v>0</v>
      </c>
      <c r="AF15" s="686">
        <f>$B15*'gadu šķirošana'!AG$67</f>
        <v>0</v>
      </c>
      <c r="AG15" s="686">
        <f>$B15*'gadu šķirošana'!AH$67</f>
        <v>0</v>
      </c>
      <c r="AH15" s="686">
        <f>$B15*'gadu šķirošana'!AI$67</f>
        <v>0</v>
      </c>
      <c r="AI15" s="686">
        <f>$B15*'gadu šķirošana'!AJ$67</f>
        <v>0</v>
      </c>
      <c r="AJ15" s="686">
        <f>$B15*'gadu šķirošana'!AK$67</f>
        <v>0</v>
      </c>
    </row>
    <row r="16" spans="1:36" s="265" customFormat="1" ht="12.75" x14ac:dyDescent="0.2">
      <c r="A16" s="268" t="s">
        <v>75</v>
      </c>
      <c r="B16" s="685">
        <f>'gadu šķirošana'!C47</f>
        <v>0</v>
      </c>
      <c r="C16" s="685">
        <f>$B16*'gadu šķirošana'!D$67</f>
        <v>0</v>
      </c>
      <c r="D16" s="686">
        <f>$B16*'gadu šķirošana'!E$67</f>
        <v>0</v>
      </c>
      <c r="E16" s="686">
        <f>$B16*'gadu šķirošana'!F$67</f>
        <v>0</v>
      </c>
      <c r="F16" s="686">
        <f>$B16*'gadu šķirošana'!G$67</f>
        <v>0</v>
      </c>
      <c r="G16" s="686">
        <f>$B16*'gadu šķirošana'!H$67</f>
        <v>0</v>
      </c>
      <c r="H16" s="686">
        <f>$B16*'gadu šķirošana'!I$67</f>
        <v>0</v>
      </c>
      <c r="I16" s="686">
        <f>$B16*'gadu šķirošana'!J$67</f>
        <v>0</v>
      </c>
      <c r="J16" s="686">
        <f>$B16*'gadu šķirošana'!K$67</f>
        <v>0</v>
      </c>
      <c r="K16" s="686">
        <f>$B16*'gadu šķirošana'!L$67</f>
        <v>0</v>
      </c>
      <c r="L16" s="686">
        <f>$B16*'gadu šķirošana'!M$67</f>
        <v>0</v>
      </c>
      <c r="M16" s="686">
        <f>$B16*'gadu šķirošana'!N$67</f>
        <v>0</v>
      </c>
      <c r="N16" s="686">
        <f>$B16*'gadu šķirošana'!O$67</f>
        <v>0</v>
      </c>
      <c r="O16" s="686">
        <f>$B16*'gadu šķirošana'!P$67</f>
        <v>0</v>
      </c>
      <c r="P16" s="686">
        <f>$B16*'gadu šķirošana'!Q$67</f>
        <v>0</v>
      </c>
      <c r="Q16" s="686">
        <f>$B16*'gadu šķirošana'!R$67</f>
        <v>0</v>
      </c>
      <c r="R16" s="686">
        <f>$B16*'gadu šķirošana'!S$67</f>
        <v>0</v>
      </c>
      <c r="S16" s="686">
        <f>$B16*'gadu šķirošana'!T$67</f>
        <v>0</v>
      </c>
      <c r="T16" s="686">
        <f>$B16*'gadu šķirošana'!U$67</f>
        <v>0</v>
      </c>
      <c r="U16" s="686">
        <f>$B16*'gadu šķirošana'!V$67</f>
        <v>0</v>
      </c>
      <c r="V16" s="686">
        <f>$B16*'gadu šķirošana'!W$67</f>
        <v>0</v>
      </c>
      <c r="W16" s="686">
        <f>$B16*'gadu šķirošana'!X$67</f>
        <v>0</v>
      </c>
      <c r="X16" s="686">
        <f>$B16*'gadu šķirošana'!Y$67</f>
        <v>0</v>
      </c>
      <c r="Y16" s="686">
        <f>$B16*'gadu šķirošana'!Z$67</f>
        <v>0</v>
      </c>
      <c r="Z16" s="686">
        <f>$B16*'gadu šķirošana'!AA$67</f>
        <v>0</v>
      </c>
      <c r="AA16" s="686">
        <f>$B16*'gadu šķirošana'!AB$67</f>
        <v>0</v>
      </c>
      <c r="AB16" s="686">
        <f>$B16*'gadu šķirošana'!AC$67</f>
        <v>0</v>
      </c>
      <c r="AC16" s="686">
        <f>$B16*'gadu šķirošana'!AD$67</f>
        <v>0</v>
      </c>
      <c r="AD16" s="686">
        <f>$B16*'gadu šķirošana'!AE$67</f>
        <v>0</v>
      </c>
      <c r="AE16" s="686">
        <f>$B16*'gadu šķirošana'!AF$67</f>
        <v>0</v>
      </c>
      <c r="AF16" s="686">
        <f>$B16*'gadu šķirošana'!AG$67</f>
        <v>0</v>
      </c>
      <c r="AG16" s="686">
        <f>$B16*'gadu šķirošana'!AH$67</f>
        <v>0</v>
      </c>
      <c r="AH16" s="686">
        <f>$B16*'gadu šķirošana'!AI$67</f>
        <v>0</v>
      </c>
      <c r="AI16" s="686">
        <f>$B16*'gadu šķirošana'!AJ$67</f>
        <v>0</v>
      </c>
      <c r="AJ16" s="686">
        <f>$B16*'gadu šķirošana'!AK$67</f>
        <v>0</v>
      </c>
    </row>
    <row r="17" spans="1:36" s="265" customFormat="1" ht="12.75" x14ac:dyDescent="0.2">
      <c r="A17" s="268" t="s">
        <v>76</v>
      </c>
      <c r="B17" s="685">
        <f>'gadu šķirošana'!C48</f>
        <v>0</v>
      </c>
      <c r="C17" s="685">
        <f>$B17*'gadu šķirošana'!D$67</f>
        <v>0</v>
      </c>
      <c r="D17" s="686">
        <f>$B17*'gadu šķirošana'!E$67</f>
        <v>0</v>
      </c>
      <c r="E17" s="686">
        <f>$B17*'gadu šķirošana'!F$67</f>
        <v>0</v>
      </c>
      <c r="F17" s="686">
        <f>$B17*'gadu šķirošana'!G$67</f>
        <v>0</v>
      </c>
      <c r="G17" s="686">
        <f>$B17*'gadu šķirošana'!H$67</f>
        <v>0</v>
      </c>
      <c r="H17" s="686">
        <f>$B17*'gadu šķirošana'!I$67</f>
        <v>0</v>
      </c>
      <c r="I17" s="686">
        <f>$B17*'gadu šķirošana'!J$67</f>
        <v>0</v>
      </c>
      <c r="J17" s="686">
        <f>$B17*'gadu šķirošana'!K$67</f>
        <v>0</v>
      </c>
      <c r="K17" s="686">
        <f>$B17*'gadu šķirošana'!L$67</f>
        <v>0</v>
      </c>
      <c r="L17" s="686">
        <f>$B17*'gadu šķirošana'!M$67</f>
        <v>0</v>
      </c>
      <c r="M17" s="686">
        <f>$B17*'gadu šķirošana'!N$67</f>
        <v>0</v>
      </c>
      <c r="N17" s="686">
        <f>$B17*'gadu šķirošana'!O$67</f>
        <v>0</v>
      </c>
      <c r="O17" s="686">
        <f>$B17*'gadu šķirošana'!P$67</f>
        <v>0</v>
      </c>
      <c r="P17" s="686">
        <f>$B17*'gadu šķirošana'!Q$67</f>
        <v>0</v>
      </c>
      <c r="Q17" s="686">
        <f>$B17*'gadu šķirošana'!R$67</f>
        <v>0</v>
      </c>
      <c r="R17" s="686">
        <f>$B17*'gadu šķirošana'!S$67</f>
        <v>0</v>
      </c>
      <c r="S17" s="686">
        <f>$B17*'gadu šķirošana'!T$67</f>
        <v>0</v>
      </c>
      <c r="T17" s="686">
        <f>$B17*'gadu šķirošana'!U$67</f>
        <v>0</v>
      </c>
      <c r="U17" s="686">
        <f>$B17*'gadu šķirošana'!V$67</f>
        <v>0</v>
      </c>
      <c r="V17" s="686">
        <f>$B17*'gadu šķirošana'!W$67</f>
        <v>0</v>
      </c>
      <c r="W17" s="686">
        <f>$B17*'gadu šķirošana'!X$67</f>
        <v>0</v>
      </c>
      <c r="X17" s="686">
        <f>$B17*'gadu šķirošana'!Y$67</f>
        <v>0</v>
      </c>
      <c r="Y17" s="686">
        <f>$B17*'gadu šķirošana'!Z$67</f>
        <v>0</v>
      </c>
      <c r="Z17" s="686">
        <f>$B17*'gadu šķirošana'!AA$67</f>
        <v>0</v>
      </c>
      <c r="AA17" s="686">
        <f>$B17*'gadu šķirošana'!AB$67</f>
        <v>0</v>
      </c>
      <c r="AB17" s="686">
        <f>$B17*'gadu šķirošana'!AC$67</f>
        <v>0</v>
      </c>
      <c r="AC17" s="686">
        <f>$B17*'gadu šķirošana'!AD$67</f>
        <v>0</v>
      </c>
      <c r="AD17" s="686">
        <f>$B17*'gadu šķirošana'!AE$67</f>
        <v>0</v>
      </c>
      <c r="AE17" s="686">
        <f>$B17*'gadu šķirošana'!AF$67</f>
        <v>0</v>
      </c>
      <c r="AF17" s="686">
        <f>$B17*'gadu šķirošana'!AG$67</f>
        <v>0</v>
      </c>
      <c r="AG17" s="686">
        <f>$B17*'gadu šķirošana'!AH$67</f>
        <v>0</v>
      </c>
      <c r="AH17" s="686">
        <f>$B17*'gadu šķirošana'!AI$67</f>
        <v>0</v>
      </c>
      <c r="AI17" s="686">
        <f>$B17*'gadu šķirošana'!AJ$67</f>
        <v>0</v>
      </c>
      <c r="AJ17" s="686">
        <f>$B17*'gadu šķirošana'!AK$67</f>
        <v>0</v>
      </c>
    </row>
    <row r="18" spans="1:36" s="265" customFormat="1" ht="25.5" x14ac:dyDescent="0.2">
      <c r="A18" s="268" t="s">
        <v>321</v>
      </c>
      <c r="B18" s="685">
        <f>'gadu šķirošana'!C49</f>
        <v>0</v>
      </c>
      <c r="C18" s="685">
        <f>$B18*'gadu šķirošana'!D$67</f>
        <v>0</v>
      </c>
      <c r="D18" s="686">
        <f>$B18*'gadu šķirošana'!E$67</f>
        <v>0</v>
      </c>
      <c r="E18" s="686">
        <f>$B18*'gadu šķirošana'!F$67</f>
        <v>0</v>
      </c>
      <c r="F18" s="686">
        <f>$B18*'gadu šķirošana'!G$67</f>
        <v>0</v>
      </c>
      <c r="G18" s="686">
        <f>$B18*'gadu šķirošana'!H$67</f>
        <v>0</v>
      </c>
      <c r="H18" s="686">
        <f>$B18*'gadu šķirošana'!I$67</f>
        <v>0</v>
      </c>
      <c r="I18" s="686">
        <f>$B18*'gadu šķirošana'!J$67</f>
        <v>0</v>
      </c>
      <c r="J18" s="686">
        <f>$B18*'gadu šķirošana'!K$67</f>
        <v>0</v>
      </c>
      <c r="K18" s="686">
        <f>$B18*'gadu šķirošana'!L$67</f>
        <v>0</v>
      </c>
      <c r="L18" s="686">
        <f>$B18*'gadu šķirošana'!M$67</f>
        <v>0</v>
      </c>
      <c r="M18" s="686">
        <f>$B18*'gadu šķirošana'!N$67</f>
        <v>0</v>
      </c>
      <c r="N18" s="686">
        <f>$B18*'gadu šķirošana'!O$67</f>
        <v>0</v>
      </c>
      <c r="O18" s="686">
        <f>$B18*'gadu šķirošana'!P$67</f>
        <v>0</v>
      </c>
      <c r="P18" s="686">
        <f>$B18*'gadu šķirošana'!Q$67</f>
        <v>0</v>
      </c>
      <c r="Q18" s="686">
        <f>$B18*'gadu šķirošana'!R$67</f>
        <v>0</v>
      </c>
      <c r="R18" s="686">
        <f>$B18*'gadu šķirošana'!S$67</f>
        <v>0</v>
      </c>
      <c r="S18" s="686">
        <f>$B18*'gadu šķirošana'!T$67</f>
        <v>0</v>
      </c>
      <c r="T18" s="686">
        <f>$B18*'gadu šķirošana'!U$67</f>
        <v>0</v>
      </c>
      <c r="U18" s="686">
        <f>$B18*'gadu šķirošana'!V$67</f>
        <v>0</v>
      </c>
      <c r="V18" s="686">
        <f>$B18*'gadu šķirošana'!W$67</f>
        <v>0</v>
      </c>
      <c r="W18" s="686">
        <f>$B18*'gadu šķirošana'!X$67</f>
        <v>0</v>
      </c>
      <c r="X18" s="686">
        <f>$B18*'gadu šķirošana'!Y$67</f>
        <v>0</v>
      </c>
      <c r="Y18" s="686">
        <f>$B18*'gadu šķirošana'!Z$67</f>
        <v>0</v>
      </c>
      <c r="Z18" s="686">
        <f>$B18*'gadu šķirošana'!AA$67</f>
        <v>0</v>
      </c>
      <c r="AA18" s="686">
        <f>$B18*'gadu šķirošana'!AB$67</f>
        <v>0</v>
      </c>
      <c r="AB18" s="686">
        <f>$B18*'gadu šķirošana'!AC$67</f>
        <v>0</v>
      </c>
      <c r="AC18" s="686">
        <f>$B18*'gadu šķirošana'!AD$67</f>
        <v>0</v>
      </c>
      <c r="AD18" s="686">
        <f>$B18*'gadu šķirošana'!AE$67</f>
        <v>0</v>
      </c>
      <c r="AE18" s="686">
        <f>$B18*'gadu šķirošana'!AF$67</f>
        <v>0</v>
      </c>
      <c r="AF18" s="686">
        <f>$B18*'gadu šķirošana'!AG$67</f>
        <v>0</v>
      </c>
      <c r="AG18" s="686">
        <f>$B18*'gadu šķirošana'!AH$67</f>
        <v>0</v>
      </c>
      <c r="AH18" s="686">
        <f>$B18*'gadu šķirošana'!AI$67</f>
        <v>0</v>
      </c>
      <c r="AI18" s="686">
        <f>$B18*'gadu šķirošana'!AJ$67</f>
        <v>0</v>
      </c>
      <c r="AJ18" s="686">
        <f>$B18*'gadu šķirošana'!AK$67</f>
        <v>0</v>
      </c>
    </row>
    <row r="19" spans="1:36" s="265" customFormat="1" ht="12.75" x14ac:dyDescent="0.2">
      <c r="A19" s="269" t="s">
        <v>77</v>
      </c>
      <c r="B19" s="648">
        <f>SUM(B8:B18)</f>
        <v>0</v>
      </c>
      <c r="C19" s="648">
        <f>SUM(C8:C18)</f>
        <v>0</v>
      </c>
      <c r="D19" s="648">
        <f t="shared" ref="D19:AH19" si="1">SUM(D8:D18)</f>
        <v>0</v>
      </c>
      <c r="E19" s="648">
        <f t="shared" si="1"/>
        <v>0</v>
      </c>
      <c r="F19" s="648">
        <f t="shared" si="1"/>
        <v>0</v>
      </c>
      <c r="G19" s="648">
        <f t="shared" si="1"/>
        <v>0</v>
      </c>
      <c r="H19" s="648">
        <f t="shared" si="1"/>
        <v>0</v>
      </c>
      <c r="I19" s="648">
        <f t="shared" si="1"/>
        <v>0</v>
      </c>
      <c r="J19" s="648">
        <f t="shared" si="1"/>
        <v>0</v>
      </c>
      <c r="K19" s="648">
        <f t="shared" si="1"/>
        <v>0</v>
      </c>
      <c r="L19" s="648">
        <f t="shared" si="1"/>
        <v>0</v>
      </c>
      <c r="M19" s="648">
        <f t="shared" si="1"/>
        <v>0</v>
      </c>
      <c r="N19" s="648">
        <f t="shared" si="1"/>
        <v>0</v>
      </c>
      <c r="O19" s="648">
        <f t="shared" si="1"/>
        <v>0</v>
      </c>
      <c r="P19" s="648">
        <f t="shared" si="1"/>
        <v>0</v>
      </c>
      <c r="Q19" s="648">
        <f t="shared" si="1"/>
        <v>0</v>
      </c>
      <c r="R19" s="648">
        <f t="shared" si="1"/>
        <v>0</v>
      </c>
      <c r="S19" s="648">
        <f t="shared" si="1"/>
        <v>0</v>
      </c>
      <c r="T19" s="648">
        <f t="shared" si="1"/>
        <v>0</v>
      </c>
      <c r="U19" s="648">
        <f t="shared" si="1"/>
        <v>0</v>
      </c>
      <c r="V19" s="648">
        <f t="shared" si="1"/>
        <v>0</v>
      </c>
      <c r="W19" s="648">
        <f t="shared" si="1"/>
        <v>0</v>
      </c>
      <c r="X19" s="648">
        <f t="shared" si="1"/>
        <v>0</v>
      </c>
      <c r="Y19" s="648">
        <f t="shared" si="1"/>
        <v>0</v>
      </c>
      <c r="Z19" s="648">
        <f t="shared" si="1"/>
        <v>0</v>
      </c>
      <c r="AA19" s="648">
        <f t="shared" si="1"/>
        <v>0</v>
      </c>
      <c r="AB19" s="648">
        <f t="shared" si="1"/>
        <v>0</v>
      </c>
      <c r="AC19" s="648">
        <f t="shared" si="1"/>
        <v>0</v>
      </c>
      <c r="AD19" s="648">
        <f t="shared" si="1"/>
        <v>0</v>
      </c>
      <c r="AE19" s="648">
        <f t="shared" si="1"/>
        <v>0</v>
      </c>
      <c r="AF19" s="648">
        <f t="shared" si="1"/>
        <v>0</v>
      </c>
      <c r="AG19" s="648">
        <f t="shared" si="1"/>
        <v>0</v>
      </c>
      <c r="AH19" s="648">
        <f t="shared" si="1"/>
        <v>0</v>
      </c>
      <c r="AI19" s="648">
        <f>SUM(AI8:AI18)</f>
        <v>0</v>
      </c>
      <c r="AJ19" s="648">
        <f>SUM(AJ8:AJ18)</f>
        <v>0</v>
      </c>
    </row>
    <row r="20" spans="1:36" s="265" customFormat="1" ht="12.75" x14ac:dyDescent="0.2">
      <c r="A20" s="270" t="s">
        <v>78</v>
      </c>
      <c r="B20" s="673"/>
      <c r="C20" s="673"/>
      <c r="D20" s="673"/>
      <c r="E20" s="673"/>
      <c r="F20" s="673"/>
      <c r="G20" s="673"/>
      <c r="H20" s="673"/>
      <c r="I20" s="673"/>
      <c r="J20" s="673"/>
      <c r="K20" s="673"/>
      <c r="L20" s="673"/>
      <c r="M20" s="673"/>
      <c r="N20" s="673"/>
      <c r="O20" s="673"/>
      <c r="P20" s="673"/>
      <c r="Q20" s="673"/>
      <c r="R20" s="673"/>
      <c r="S20" s="673"/>
      <c r="T20" s="673"/>
      <c r="U20" s="673"/>
      <c r="V20" s="673"/>
      <c r="W20" s="673"/>
      <c r="X20" s="673"/>
      <c r="Y20" s="673"/>
      <c r="Z20" s="673"/>
      <c r="AA20" s="673"/>
      <c r="AB20" s="673"/>
      <c r="AC20" s="673"/>
      <c r="AD20" s="673"/>
      <c r="AE20" s="673"/>
      <c r="AF20" s="673"/>
      <c r="AG20" s="673"/>
      <c r="AH20" s="673"/>
      <c r="AI20" s="673"/>
      <c r="AJ20" s="673"/>
    </row>
    <row r="21" spans="1:36" s="265" customFormat="1" ht="12.75" x14ac:dyDescent="0.2">
      <c r="A21" s="268" t="s">
        <v>79</v>
      </c>
      <c r="B21" s="685">
        <f>'gadu šķirošana'!C40</f>
        <v>0</v>
      </c>
      <c r="C21" s="685">
        <f>$B21*'gadu šķirošana'!D$69</f>
        <v>0</v>
      </c>
      <c r="D21" s="687">
        <f>$B21*'gadu šķirošana'!E$69</f>
        <v>0</v>
      </c>
      <c r="E21" s="687">
        <f>$B21*'gadu šķirošana'!F$69</f>
        <v>0</v>
      </c>
      <c r="F21" s="687">
        <f>$B21*'gadu šķirošana'!G$69</f>
        <v>0</v>
      </c>
      <c r="G21" s="687">
        <f>$B21*'gadu šķirošana'!H$69</f>
        <v>0</v>
      </c>
      <c r="H21" s="687">
        <f>$B21*'gadu šķirošana'!I$69</f>
        <v>0</v>
      </c>
      <c r="I21" s="687">
        <f>$B21*'gadu šķirošana'!J$69</f>
        <v>0</v>
      </c>
      <c r="J21" s="687">
        <f>$B21*'gadu šķirošana'!K$69</f>
        <v>0</v>
      </c>
      <c r="K21" s="687">
        <f>$B21*'gadu šķirošana'!L$69</f>
        <v>0</v>
      </c>
      <c r="L21" s="687">
        <f>$B21*'gadu šķirošana'!M$69</f>
        <v>0</v>
      </c>
      <c r="M21" s="687">
        <f>$B21*'gadu šķirošana'!N$69</f>
        <v>0</v>
      </c>
      <c r="N21" s="687">
        <f>$B21*'gadu šķirošana'!O$69</f>
        <v>0</v>
      </c>
      <c r="O21" s="687">
        <f>$B21*'gadu šķirošana'!P$69</f>
        <v>0</v>
      </c>
      <c r="P21" s="687">
        <f>$B21*'gadu šķirošana'!Q$69</f>
        <v>0</v>
      </c>
      <c r="Q21" s="687">
        <f>$B21*'gadu šķirošana'!R$69</f>
        <v>0</v>
      </c>
      <c r="R21" s="687">
        <f>$B21*'gadu šķirošana'!S$69</f>
        <v>0</v>
      </c>
      <c r="S21" s="687">
        <f>$B21*'gadu šķirošana'!T$69</f>
        <v>0</v>
      </c>
      <c r="T21" s="687">
        <f>$B21*'gadu šķirošana'!U$69</f>
        <v>0</v>
      </c>
      <c r="U21" s="687">
        <f>$B21*'gadu šķirošana'!V$69</f>
        <v>0</v>
      </c>
      <c r="V21" s="687">
        <f>$B21*'gadu šķirošana'!W$69</f>
        <v>0</v>
      </c>
      <c r="W21" s="687">
        <f>$B21*'gadu šķirošana'!X$69</f>
        <v>0</v>
      </c>
      <c r="X21" s="687">
        <f>$B21*'gadu šķirošana'!Y$69</f>
        <v>0</v>
      </c>
      <c r="Y21" s="687">
        <f>$B21*'gadu šķirošana'!Z$69</f>
        <v>0</v>
      </c>
      <c r="Z21" s="687">
        <f>$B21*'gadu šķirošana'!AA$69</f>
        <v>0</v>
      </c>
      <c r="AA21" s="687">
        <f>$B21*'gadu šķirošana'!AB$69</f>
        <v>0</v>
      </c>
      <c r="AB21" s="687">
        <f>$B21*'gadu šķirošana'!AC$69</f>
        <v>0</v>
      </c>
      <c r="AC21" s="687">
        <f>$B21*'gadu šķirošana'!AD$69</f>
        <v>0</v>
      </c>
      <c r="AD21" s="687">
        <f>$B21*'gadu šķirošana'!AE$69</f>
        <v>0</v>
      </c>
      <c r="AE21" s="687">
        <f>$B21*'gadu šķirošana'!AF$69</f>
        <v>0</v>
      </c>
      <c r="AF21" s="687">
        <f>$B21*'gadu šķirošana'!AG$69</f>
        <v>0</v>
      </c>
      <c r="AG21" s="687">
        <f>$B21*'gadu šķirošana'!AH$69</f>
        <v>0</v>
      </c>
      <c r="AH21" s="687">
        <f>$B21*'gadu šķirošana'!AI$69</f>
        <v>0</v>
      </c>
      <c r="AI21" s="687">
        <f>$B21*'gadu šķirošana'!AJ$69</f>
        <v>0</v>
      </c>
      <c r="AJ21" s="687">
        <f>$B21*'gadu šķirošana'!AK$69</f>
        <v>0</v>
      </c>
    </row>
    <row r="22" spans="1:36" s="265" customFormat="1" ht="12.75" x14ac:dyDescent="0.2">
      <c r="A22" s="268" t="s">
        <v>80</v>
      </c>
      <c r="B22" s="685">
        <f>'gadu šķirošana'!C41</f>
        <v>0</v>
      </c>
      <c r="C22" s="685">
        <f>C21*'Kopējie pieņēmumi'!F14</f>
        <v>0</v>
      </c>
      <c r="D22" s="687">
        <f>D21*'Kopējie pieņēmumi'!G14</f>
        <v>0</v>
      </c>
      <c r="E22" s="687">
        <f>E21*'Kopējie pieņēmumi'!H14</f>
        <v>0</v>
      </c>
      <c r="F22" s="687">
        <f>F21*'Kopējie pieņēmumi'!I14</f>
        <v>0</v>
      </c>
      <c r="G22" s="687">
        <f>G21*'Kopējie pieņēmumi'!J14</f>
        <v>0</v>
      </c>
      <c r="H22" s="687">
        <f>H21*'Kopējie pieņēmumi'!K14</f>
        <v>0</v>
      </c>
      <c r="I22" s="687">
        <f>I21*'Kopējie pieņēmumi'!L14</f>
        <v>0</v>
      </c>
      <c r="J22" s="687">
        <f>J21*'Kopējie pieņēmumi'!M14</f>
        <v>0</v>
      </c>
      <c r="K22" s="687">
        <f>K21*'Kopējie pieņēmumi'!N14</f>
        <v>0</v>
      </c>
      <c r="L22" s="687">
        <f>L21*'Kopējie pieņēmumi'!O14</f>
        <v>0</v>
      </c>
      <c r="M22" s="687">
        <f>M21*'Kopējie pieņēmumi'!P14</f>
        <v>0</v>
      </c>
      <c r="N22" s="687">
        <f>N21*'Kopējie pieņēmumi'!Q14</f>
        <v>0</v>
      </c>
      <c r="O22" s="687">
        <f>O21*'Kopējie pieņēmumi'!R14</f>
        <v>0</v>
      </c>
      <c r="P22" s="687">
        <f>P21*'Kopējie pieņēmumi'!S14</f>
        <v>0</v>
      </c>
      <c r="Q22" s="687">
        <f>Q21*'Kopējie pieņēmumi'!T14</f>
        <v>0</v>
      </c>
      <c r="R22" s="687">
        <f>R21*'Kopējie pieņēmumi'!U14</f>
        <v>0</v>
      </c>
      <c r="S22" s="687">
        <f>S21*'Kopējie pieņēmumi'!V14</f>
        <v>0</v>
      </c>
      <c r="T22" s="687">
        <f>T21*'Kopējie pieņēmumi'!W14</f>
        <v>0</v>
      </c>
      <c r="U22" s="687">
        <f>U21*'Kopējie pieņēmumi'!X14</f>
        <v>0</v>
      </c>
      <c r="V22" s="687">
        <f>V21*'Kopējie pieņēmumi'!Y14</f>
        <v>0</v>
      </c>
      <c r="W22" s="687">
        <f>W21*'Kopējie pieņēmumi'!Z14</f>
        <v>0</v>
      </c>
      <c r="X22" s="687">
        <f>X21*'Kopējie pieņēmumi'!AA14</f>
        <v>0</v>
      </c>
      <c r="Y22" s="687">
        <f>Y21*'Kopējie pieņēmumi'!AB14</f>
        <v>0</v>
      </c>
      <c r="Z22" s="687">
        <f>Z21*'Kopējie pieņēmumi'!AC14</f>
        <v>0</v>
      </c>
      <c r="AA22" s="687">
        <f>AA21*'Kopējie pieņēmumi'!AD14</f>
        <v>0</v>
      </c>
      <c r="AB22" s="687">
        <f>AB21*'Kopējie pieņēmumi'!AE14</f>
        <v>0</v>
      </c>
      <c r="AC22" s="687">
        <f>AC21*'Kopējie pieņēmumi'!AF14</f>
        <v>0</v>
      </c>
      <c r="AD22" s="687">
        <f>AD21*'Kopējie pieņēmumi'!AG14</f>
        <v>0</v>
      </c>
      <c r="AE22" s="687">
        <f>AE21*'Kopējie pieņēmumi'!AH14</f>
        <v>0</v>
      </c>
      <c r="AF22" s="687">
        <f>AF21*'Kopējie pieņēmumi'!AI14</f>
        <v>0</v>
      </c>
      <c r="AG22" s="687">
        <f>AG21*'Kopējie pieņēmumi'!AJ14</f>
        <v>0</v>
      </c>
      <c r="AH22" s="687">
        <f>AH21*'Kopējie pieņēmumi'!AK14</f>
        <v>0</v>
      </c>
      <c r="AI22" s="687">
        <f>AI21*'Kopējie pieņēmumi'!AL14</f>
        <v>0</v>
      </c>
      <c r="AJ22" s="687">
        <f>AJ21*'Kopējie pieņēmumi'!AM14</f>
        <v>0</v>
      </c>
    </row>
    <row r="23" spans="1:36" s="265" customFormat="1" ht="12.75" x14ac:dyDescent="0.2">
      <c r="A23" s="268" t="s">
        <v>81</v>
      </c>
      <c r="B23" s="685">
        <f>'gadu šķirošana'!C42</f>
        <v>0</v>
      </c>
      <c r="C23" s="685">
        <f>$B23*'gadu šķirošana'!D$69</f>
        <v>0</v>
      </c>
      <c r="D23" s="687">
        <f>$B23*'gadu šķirošana'!E$69</f>
        <v>0</v>
      </c>
      <c r="E23" s="687">
        <f>$B23*'gadu šķirošana'!F$69</f>
        <v>0</v>
      </c>
      <c r="F23" s="687">
        <f>$B23*'gadu šķirošana'!G$69</f>
        <v>0</v>
      </c>
      <c r="G23" s="687">
        <f>$B23*'gadu šķirošana'!H$69</f>
        <v>0</v>
      </c>
      <c r="H23" s="687">
        <f>$B23*'gadu šķirošana'!I$69</f>
        <v>0</v>
      </c>
      <c r="I23" s="687">
        <f>$B23*'gadu šķirošana'!J$69</f>
        <v>0</v>
      </c>
      <c r="J23" s="687">
        <f>$B23*'gadu šķirošana'!K$69</f>
        <v>0</v>
      </c>
      <c r="K23" s="687">
        <f>$B23*'gadu šķirošana'!L$69</f>
        <v>0</v>
      </c>
      <c r="L23" s="687">
        <f>$B23*'gadu šķirošana'!M$69</f>
        <v>0</v>
      </c>
      <c r="M23" s="687">
        <f>$B23*'gadu šķirošana'!N$69</f>
        <v>0</v>
      </c>
      <c r="N23" s="687">
        <f>$B23*'gadu šķirošana'!O$69</f>
        <v>0</v>
      </c>
      <c r="O23" s="687">
        <f>$B23*'gadu šķirošana'!P$69</f>
        <v>0</v>
      </c>
      <c r="P23" s="687">
        <f>$B23*'gadu šķirošana'!Q$69</f>
        <v>0</v>
      </c>
      <c r="Q23" s="687">
        <f>$B23*'gadu šķirošana'!R$69</f>
        <v>0</v>
      </c>
      <c r="R23" s="687">
        <f>$B23*'gadu šķirošana'!S$69</f>
        <v>0</v>
      </c>
      <c r="S23" s="687">
        <f>$B23*'gadu šķirošana'!T$69</f>
        <v>0</v>
      </c>
      <c r="T23" s="687">
        <f>$B23*'gadu šķirošana'!U$69</f>
        <v>0</v>
      </c>
      <c r="U23" s="687">
        <f>$B23*'gadu šķirošana'!V$69</f>
        <v>0</v>
      </c>
      <c r="V23" s="687">
        <f>$B23*'gadu šķirošana'!W$69</f>
        <v>0</v>
      </c>
      <c r="W23" s="687">
        <f>$B23*'gadu šķirošana'!X$69</f>
        <v>0</v>
      </c>
      <c r="X23" s="687">
        <f>$B23*'gadu šķirošana'!Y$69</f>
        <v>0</v>
      </c>
      <c r="Y23" s="687">
        <f>$B23*'gadu šķirošana'!Z$69</f>
        <v>0</v>
      </c>
      <c r="Z23" s="687">
        <f>$B23*'gadu šķirošana'!AA$69</f>
        <v>0</v>
      </c>
      <c r="AA23" s="687">
        <f>$B23*'gadu šķirošana'!AB$69</f>
        <v>0</v>
      </c>
      <c r="AB23" s="687">
        <f>$B23*'gadu šķirošana'!AC$69</f>
        <v>0</v>
      </c>
      <c r="AC23" s="687">
        <f>$B23*'gadu šķirošana'!AD$69</f>
        <v>0</v>
      </c>
      <c r="AD23" s="687">
        <f>$B23*'gadu šķirošana'!AE$69</f>
        <v>0</v>
      </c>
      <c r="AE23" s="687">
        <f>$B23*'gadu šķirošana'!AF$69</f>
        <v>0</v>
      </c>
      <c r="AF23" s="687">
        <f>$B23*'gadu šķirošana'!AG$69</f>
        <v>0</v>
      </c>
      <c r="AG23" s="687">
        <f>$B23*'gadu šķirošana'!AH$69</f>
        <v>0</v>
      </c>
      <c r="AH23" s="687">
        <f>$B23*'gadu šķirošana'!AI$69</f>
        <v>0</v>
      </c>
      <c r="AI23" s="687">
        <f>$B23*'gadu šķirošana'!AJ$69</f>
        <v>0</v>
      </c>
      <c r="AJ23" s="687">
        <f>$B23*'gadu šķirošana'!AK$69</f>
        <v>0</v>
      </c>
    </row>
    <row r="24" spans="1:36" s="265" customFormat="1" ht="12.75" x14ac:dyDescent="0.2">
      <c r="A24" s="269" t="s">
        <v>82</v>
      </c>
      <c r="B24" s="669"/>
      <c r="C24" s="669"/>
      <c r="D24" s="687"/>
      <c r="E24" s="687"/>
      <c r="F24" s="687"/>
      <c r="G24" s="687"/>
      <c r="H24" s="687"/>
      <c r="I24" s="687"/>
      <c r="J24" s="687"/>
      <c r="K24" s="687"/>
      <c r="L24" s="687"/>
      <c r="M24" s="687"/>
      <c r="N24" s="687"/>
      <c r="O24" s="687"/>
      <c r="P24" s="687"/>
      <c r="Q24" s="687"/>
      <c r="R24" s="687"/>
      <c r="S24" s="687"/>
      <c r="T24" s="687"/>
      <c r="U24" s="687"/>
      <c r="V24" s="687"/>
      <c r="W24" s="687"/>
      <c r="X24" s="687"/>
      <c r="Y24" s="687"/>
      <c r="Z24" s="687"/>
      <c r="AA24" s="687"/>
      <c r="AB24" s="687"/>
      <c r="AC24" s="687"/>
      <c r="AD24" s="687"/>
      <c r="AE24" s="687"/>
      <c r="AF24" s="687"/>
      <c r="AG24" s="687"/>
      <c r="AH24" s="687"/>
      <c r="AI24" s="687"/>
      <c r="AJ24" s="687"/>
    </row>
    <row r="25" spans="1:36" s="265" customFormat="1" ht="12.75" x14ac:dyDescent="0.2">
      <c r="A25" s="268" t="s">
        <v>83</v>
      </c>
      <c r="B25" s="685">
        <f>'gadu šķirošana'!C51</f>
        <v>0</v>
      </c>
      <c r="C25" s="685">
        <f>$B25*'gadu šķirošana'!D$69</f>
        <v>0</v>
      </c>
      <c r="D25" s="687">
        <f>$B25*'gadu šķirošana'!E$69</f>
        <v>0</v>
      </c>
      <c r="E25" s="687">
        <f>$B25*'gadu šķirošana'!F$69</f>
        <v>0</v>
      </c>
      <c r="F25" s="687">
        <f>$B25*'gadu šķirošana'!G$69</f>
        <v>0</v>
      </c>
      <c r="G25" s="687">
        <f>$B25*'gadu šķirošana'!H$69</f>
        <v>0</v>
      </c>
      <c r="H25" s="687">
        <f>$B25*'gadu šķirošana'!I$69</f>
        <v>0</v>
      </c>
      <c r="I25" s="687">
        <f>$B25*'gadu šķirošana'!J$69</f>
        <v>0</v>
      </c>
      <c r="J25" s="687">
        <f>$B25*'gadu šķirošana'!K$69</f>
        <v>0</v>
      </c>
      <c r="K25" s="687">
        <f>$B25*'gadu šķirošana'!L$69</f>
        <v>0</v>
      </c>
      <c r="L25" s="687">
        <f>$B25*'gadu šķirošana'!M$69</f>
        <v>0</v>
      </c>
      <c r="M25" s="687">
        <f>$B25*'gadu šķirošana'!N$69</f>
        <v>0</v>
      </c>
      <c r="N25" s="687">
        <f>$B25*'gadu šķirošana'!O$69</f>
        <v>0</v>
      </c>
      <c r="O25" s="687">
        <f>$B25*'gadu šķirošana'!P$69</f>
        <v>0</v>
      </c>
      <c r="P25" s="687">
        <f>$B25*'gadu šķirošana'!Q$69</f>
        <v>0</v>
      </c>
      <c r="Q25" s="687">
        <f>$B25*'gadu šķirošana'!R$69</f>
        <v>0</v>
      </c>
      <c r="R25" s="687">
        <f>$B25*'gadu šķirošana'!S$69</f>
        <v>0</v>
      </c>
      <c r="S25" s="687">
        <f>$B25*'gadu šķirošana'!T$69</f>
        <v>0</v>
      </c>
      <c r="T25" s="687">
        <f>$B25*'gadu šķirošana'!U$69</f>
        <v>0</v>
      </c>
      <c r="U25" s="687">
        <f>$B25*'gadu šķirošana'!V$69</f>
        <v>0</v>
      </c>
      <c r="V25" s="687">
        <f>$B25*'gadu šķirošana'!W$69</f>
        <v>0</v>
      </c>
      <c r="W25" s="687">
        <f>$B25*'gadu šķirošana'!X$69</f>
        <v>0</v>
      </c>
      <c r="X25" s="687">
        <f>$B25*'gadu šķirošana'!Y$69</f>
        <v>0</v>
      </c>
      <c r="Y25" s="687">
        <f>$B25*'gadu šķirošana'!Z$69</f>
        <v>0</v>
      </c>
      <c r="Z25" s="687">
        <f>$B25*'gadu šķirošana'!AA$69</f>
        <v>0</v>
      </c>
      <c r="AA25" s="687">
        <f>$B25*'gadu šķirošana'!AB$69</f>
        <v>0</v>
      </c>
      <c r="AB25" s="687">
        <f>$B25*'gadu šķirošana'!AC$69</f>
        <v>0</v>
      </c>
      <c r="AC25" s="687">
        <f>$B25*'gadu šķirošana'!AD$69</f>
        <v>0</v>
      </c>
      <c r="AD25" s="687">
        <f>$B25*'gadu šķirošana'!AE$69</f>
        <v>0</v>
      </c>
      <c r="AE25" s="687">
        <f>$B25*'gadu šķirošana'!AF$69</f>
        <v>0</v>
      </c>
      <c r="AF25" s="687">
        <f>$B25*'gadu šķirošana'!AG$69</f>
        <v>0</v>
      </c>
      <c r="AG25" s="687">
        <f>$B25*'gadu šķirošana'!AH$69</f>
        <v>0</v>
      </c>
      <c r="AH25" s="687">
        <f>$B25*'gadu šķirošana'!AI$69</f>
        <v>0</v>
      </c>
      <c r="AI25" s="687">
        <f>$B25*'gadu šķirošana'!AJ$69</f>
        <v>0</v>
      </c>
      <c r="AJ25" s="687">
        <f>$B25*'gadu šķirošana'!AK$69</f>
        <v>0</v>
      </c>
    </row>
    <row r="26" spans="1:36" s="265" customFormat="1" ht="12.75" x14ac:dyDescent="0.2">
      <c r="A26" s="268" t="s">
        <v>84</v>
      </c>
      <c r="B26" s="685">
        <f>'gadu šķirošana'!C52</f>
        <v>0</v>
      </c>
      <c r="C26" s="685">
        <f>C25*'Kopējie pieņēmumi'!F14</f>
        <v>0</v>
      </c>
      <c r="D26" s="687">
        <f>D25*'Kopējie pieņēmumi'!G14</f>
        <v>0</v>
      </c>
      <c r="E26" s="687">
        <f>E25*'Kopējie pieņēmumi'!H14</f>
        <v>0</v>
      </c>
      <c r="F26" s="687">
        <f>F25*'Kopējie pieņēmumi'!I14</f>
        <v>0</v>
      </c>
      <c r="G26" s="687">
        <f>G25*'Kopējie pieņēmumi'!J14</f>
        <v>0</v>
      </c>
      <c r="H26" s="687">
        <f>H25*'Kopējie pieņēmumi'!K14</f>
        <v>0</v>
      </c>
      <c r="I26" s="687">
        <f>I25*'Kopējie pieņēmumi'!L14</f>
        <v>0</v>
      </c>
      <c r="J26" s="687">
        <f>J25*'Kopējie pieņēmumi'!M14</f>
        <v>0</v>
      </c>
      <c r="K26" s="687">
        <f>K25*'Kopējie pieņēmumi'!N14</f>
        <v>0</v>
      </c>
      <c r="L26" s="687">
        <f>L25*'Kopējie pieņēmumi'!O14</f>
        <v>0</v>
      </c>
      <c r="M26" s="687">
        <f>M25*'Kopējie pieņēmumi'!P14</f>
        <v>0</v>
      </c>
      <c r="N26" s="687">
        <f>N25*'Kopējie pieņēmumi'!Q14</f>
        <v>0</v>
      </c>
      <c r="O26" s="687">
        <f>O25*'Kopējie pieņēmumi'!R14</f>
        <v>0</v>
      </c>
      <c r="P26" s="687">
        <f>P25*'Kopējie pieņēmumi'!S14</f>
        <v>0</v>
      </c>
      <c r="Q26" s="687">
        <f>Q25*'Kopējie pieņēmumi'!T14</f>
        <v>0</v>
      </c>
      <c r="R26" s="687">
        <f>R25*'Kopējie pieņēmumi'!U14</f>
        <v>0</v>
      </c>
      <c r="S26" s="687">
        <f>S25*'Kopējie pieņēmumi'!V14</f>
        <v>0</v>
      </c>
      <c r="T26" s="687">
        <f>T25*'Kopējie pieņēmumi'!W14</f>
        <v>0</v>
      </c>
      <c r="U26" s="687">
        <f>U25*'Kopējie pieņēmumi'!X14</f>
        <v>0</v>
      </c>
      <c r="V26" s="687">
        <f>V25*'Kopējie pieņēmumi'!Y14</f>
        <v>0</v>
      </c>
      <c r="W26" s="687">
        <f>W25*'Kopējie pieņēmumi'!Z14</f>
        <v>0</v>
      </c>
      <c r="X26" s="687">
        <f>X25*'Kopējie pieņēmumi'!AA14</f>
        <v>0</v>
      </c>
      <c r="Y26" s="687">
        <f>Y25*'Kopējie pieņēmumi'!AB14</f>
        <v>0</v>
      </c>
      <c r="Z26" s="687">
        <f>Z25*'Kopējie pieņēmumi'!AC14</f>
        <v>0</v>
      </c>
      <c r="AA26" s="687">
        <f>AA25*'Kopējie pieņēmumi'!AD14</f>
        <v>0</v>
      </c>
      <c r="AB26" s="687">
        <f>AB25*'Kopējie pieņēmumi'!AE14</f>
        <v>0</v>
      </c>
      <c r="AC26" s="687">
        <f>AC25*'Kopējie pieņēmumi'!AF14</f>
        <v>0</v>
      </c>
      <c r="AD26" s="687">
        <f>AD25*'Kopējie pieņēmumi'!AG14</f>
        <v>0</v>
      </c>
      <c r="AE26" s="687">
        <f>AE25*'Kopējie pieņēmumi'!AH14</f>
        <v>0</v>
      </c>
      <c r="AF26" s="687">
        <f>AF25*'Kopējie pieņēmumi'!AI14</f>
        <v>0</v>
      </c>
      <c r="AG26" s="687">
        <f>AG25*'Kopējie pieņēmumi'!AJ14</f>
        <v>0</v>
      </c>
      <c r="AH26" s="687">
        <f>AH25*'Kopējie pieņēmumi'!AK14</f>
        <v>0</v>
      </c>
      <c r="AI26" s="687">
        <f>AI25*'Kopējie pieņēmumi'!AL14</f>
        <v>0</v>
      </c>
      <c r="AJ26" s="687">
        <f>AJ25*'Kopējie pieņēmumi'!AM14</f>
        <v>0</v>
      </c>
    </row>
    <row r="27" spans="1:36" s="265" customFormat="1" ht="12.75" x14ac:dyDescent="0.2">
      <c r="A27" s="268" t="s">
        <v>85</v>
      </c>
      <c r="B27" s="685">
        <f>'gadu šķirošana'!C53</f>
        <v>0</v>
      </c>
      <c r="C27" s="685">
        <f>$B27*'gadu šķirošana'!D$69</f>
        <v>0</v>
      </c>
      <c r="D27" s="687">
        <f>$B27*'gadu šķirošana'!E$69</f>
        <v>0</v>
      </c>
      <c r="E27" s="687">
        <f>$B27*'gadu šķirošana'!F$69</f>
        <v>0</v>
      </c>
      <c r="F27" s="687">
        <f>$B27*'gadu šķirošana'!G$69</f>
        <v>0</v>
      </c>
      <c r="G27" s="687">
        <f>$B27*'gadu šķirošana'!H$69</f>
        <v>0</v>
      </c>
      <c r="H27" s="687">
        <f>$B27*'gadu šķirošana'!I$69</f>
        <v>0</v>
      </c>
      <c r="I27" s="687">
        <f>$B27*'gadu šķirošana'!J$69</f>
        <v>0</v>
      </c>
      <c r="J27" s="687">
        <f>$B27*'gadu šķirošana'!K$69</f>
        <v>0</v>
      </c>
      <c r="K27" s="687">
        <f>$B27*'gadu šķirošana'!L$69</f>
        <v>0</v>
      </c>
      <c r="L27" s="687">
        <f>$B27*'gadu šķirošana'!M$69</f>
        <v>0</v>
      </c>
      <c r="M27" s="687">
        <f>$B27*'gadu šķirošana'!N$69</f>
        <v>0</v>
      </c>
      <c r="N27" s="687">
        <f>$B27*'gadu šķirošana'!O$69</f>
        <v>0</v>
      </c>
      <c r="O27" s="687">
        <f>$B27*'gadu šķirošana'!P$69</f>
        <v>0</v>
      </c>
      <c r="P27" s="687">
        <f>$B27*'gadu šķirošana'!Q$69</f>
        <v>0</v>
      </c>
      <c r="Q27" s="687">
        <f>$B27*'gadu šķirošana'!R$69</f>
        <v>0</v>
      </c>
      <c r="R27" s="687">
        <f>$B27*'gadu šķirošana'!S$69</f>
        <v>0</v>
      </c>
      <c r="S27" s="687">
        <f>$B27*'gadu šķirošana'!T$69</f>
        <v>0</v>
      </c>
      <c r="T27" s="687">
        <f>$B27*'gadu šķirošana'!U$69</f>
        <v>0</v>
      </c>
      <c r="U27" s="687">
        <f>$B27*'gadu šķirošana'!V$69</f>
        <v>0</v>
      </c>
      <c r="V27" s="687">
        <f>$B27*'gadu šķirošana'!W$69</f>
        <v>0</v>
      </c>
      <c r="W27" s="687">
        <f>$B27*'gadu šķirošana'!X$69</f>
        <v>0</v>
      </c>
      <c r="X27" s="687">
        <f>$B27*'gadu šķirošana'!Y$69</f>
        <v>0</v>
      </c>
      <c r="Y27" s="687">
        <f>$B27*'gadu šķirošana'!Z$69</f>
        <v>0</v>
      </c>
      <c r="Z27" s="687">
        <f>$B27*'gadu šķirošana'!AA$69</f>
        <v>0</v>
      </c>
      <c r="AA27" s="687">
        <f>$B27*'gadu šķirošana'!AB$69</f>
        <v>0</v>
      </c>
      <c r="AB27" s="687">
        <f>$B27*'gadu šķirošana'!AC$69</f>
        <v>0</v>
      </c>
      <c r="AC27" s="687">
        <f>$B27*'gadu šķirošana'!AD$69</f>
        <v>0</v>
      </c>
      <c r="AD27" s="687">
        <f>$B27*'gadu šķirošana'!AE$69</f>
        <v>0</v>
      </c>
      <c r="AE27" s="687">
        <f>$B27*'gadu šķirošana'!AF$69</f>
        <v>0</v>
      </c>
      <c r="AF27" s="687">
        <f>$B27*'gadu šķirošana'!AG$69</f>
        <v>0</v>
      </c>
      <c r="AG27" s="687">
        <f>$B27*'gadu šķirošana'!AH$69</f>
        <v>0</v>
      </c>
      <c r="AH27" s="687">
        <f>$B27*'gadu šķirošana'!AI$69</f>
        <v>0</v>
      </c>
      <c r="AI27" s="687">
        <f>$B27*'gadu šķirošana'!AJ$69</f>
        <v>0</v>
      </c>
      <c r="AJ27" s="687">
        <f>$B27*'gadu šķirošana'!AK$69</f>
        <v>0</v>
      </c>
    </row>
    <row r="28" spans="1:36" s="265" customFormat="1" ht="12.75" x14ac:dyDescent="0.2">
      <c r="A28" s="269" t="s">
        <v>86</v>
      </c>
      <c r="B28" s="648">
        <f t="shared" ref="B28:AG28" si="2">SUM(B21:B27)</f>
        <v>0</v>
      </c>
      <c r="C28" s="648">
        <f t="shared" si="2"/>
        <v>0</v>
      </c>
      <c r="D28" s="649">
        <f t="shared" si="2"/>
        <v>0</v>
      </c>
      <c r="E28" s="649">
        <f t="shared" si="2"/>
        <v>0</v>
      </c>
      <c r="F28" s="649">
        <f t="shared" si="2"/>
        <v>0</v>
      </c>
      <c r="G28" s="649">
        <f t="shared" si="2"/>
        <v>0</v>
      </c>
      <c r="H28" s="649">
        <f t="shared" si="2"/>
        <v>0</v>
      </c>
      <c r="I28" s="649">
        <f t="shared" si="2"/>
        <v>0</v>
      </c>
      <c r="J28" s="649">
        <f t="shared" si="2"/>
        <v>0</v>
      </c>
      <c r="K28" s="649">
        <f t="shared" si="2"/>
        <v>0</v>
      </c>
      <c r="L28" s="649">
        <f t="shared" si="2"/>
        <v>0</v>
      </c>
      <c r="M28" s="649">
        <f t="shared" si="2"/>
        <v>0</v>
      </c>
      <c r="N28" s="649">
        <f t="shared" si="2"/>
        <v>0</v>
      </c>
      <c r="O28" s="649">
        <f t="shared" si="2"/>
        <v>0</v>
      </c>
      <c r="P28" s="649">
        <f t="shared" si="2"/>
        <v>0</v>
      </c>
      <c r="Q28" s="649">
        <f t="shared" si="2"/>
        <v>0</v>
      </c>
      <c r="R28" s="649">
        <f t="shared" si="2"/>
        <v>0</v>
      </c>
      <c r="S28" s="649">
        <f t="shared" si="2"/>
        <v>0</v>
      </c>
      <c r="T28" s="649">
        <f t="shared" si="2"/>
        <v>0</v>
      </c>
      <c r="U28" s="649">
        <f t="shared" si="2"/>
        <v>0</v>
      </c>
      <c r="V28" s="649">
        <f t="shared" si="2"/>
        <v>0</v>
      </c>
      <c r="W28" s="649">
        <f t="shared" si="2"/>
        <v>0</v>
      </c>
      <c r="X28" s="649">
        <f t="shared" si="2"/>
        <v>0</v>
      </c>
      <c r="Y28" s="649">
        <f t="shared" si="2"/>
        <v>0</v>
      </c>
      <c r="Z28" s="649">
        <f t="shared" si="2"/>
        <v>0</v>
      </c>
      <c r="AA28" s="649">
        <f t="shared" si="2"/>
        <v>0</v>
      </c>
      <c r="AB28" s="649">
        <f t="shared" si="2"/>
        <v>0</v>
      </c>
      <c r="AC28" s="649">
        <f t="shared" si="2"/>
        <v>0</v>
      </c>
      <c r="AD28" s="649">
        <f t="shared" si="2"/>
        <v>0</v>
      </c>
      <c r="AE28" s="649">
        <f t="shared" si="2"/>
        <v>0</v>
      </c>
      <c r="AF28" s="649">
        <f t="shared" si="2"/>
        <v>0</v>
      </c>
      <c r="AG28" s="649">
        <f t="shared" si="2"/>
        <v>0</v>
      </c>
      <c r="AH28" s="649">
        <f>SUM(AH21:AH27)</f>
        <v>0</v>
      </c>
      <c r="AI28" s="649">
        <f>SUM(AI21:AI27)</f>
        <v>0</v>
      </c>
      <c r="AJ28" s="649">
        <f>SUM(AJ21:AJ27)</f>
        <v>0</v>
      </c>
    </row>
    <row r="29" spans="1:36" s="265" customFormat="1" ht="25.5" x14ac:dyDescent="0.2">
      <c r="A29" s="186" t="s">
        <v>87</v>
      </c>
      <c r="B29" s="648">
        <f t="shared" ref="B29:AG29" si="3">SUM(B19,B28)</f>
        <v>0</v>
      </c>
      <c r="C29" s="648">
        <f t="shared" si="3"/>
        <v>0</v>
      </c>
      <c r="D29" s="649">
        <f t="shared" si="3"/>
        <v>0</v>
      </c>
      <c r="E29" s="649">
        <f t="shared" si="3"/>
        <v>0</v>
      </c>
      <c r="F29" s="649">
        <f t="shared" si="3"/>
        <v>0</v>
      </c>
      <c r="G29" s="649">
        <f t="shared" si="3"/>
        <v>0</v>
      </c>
      <c r="H29" s="649">
        <f t="shared" si="3"/>
        <v>0</v>
      </c>
      <c r="I29" s="649">
        <f t="shared" si="3"/>
        <v>0</v>
      </c>
      <c r="J29" s="649">
        <f t="shared" si="3"/>
        <v>0</v>
      </c>
      <c r="K29" s="649">
        <f t="shared" si="3"/>
        <v>0</v>
      </c>
      <c r="L29" s="649">
        <f t="shared" si="3"/>
        <v>0</v>
      </c>
      <c r="M29" s="649">
        <f t="shared" si="3"/>
        <v>0</v>
      </c>
      <c r="N29" s="649">
        <f t="shared" si="3"/>
        <v>0</v>
      </c>
      <c r="O29" s="649">
        <f t="shared" si="3"/>
        <v>0</v>
      </c>
      <c r="P29" s="649">
        <f t="shared" si="3"/>
        <v>0</v>
      </c>
      <c r="Q29" s="649">
        <f t="shared" si="3"/>
        <v>0</v>
      </c>
      <c r="R29" s="649">
        <f t="shared" si="3"/>
        <v>0</v>
      </c>
      <c r="S29" s="649">
        <f t="shared" si="3"/>
        <v>0</v>
      </c>
      <c r="T29" s="649">
        <f t="shared" si="3"/>
        <v>0</v>
      </c>
      <c r="U29" s="649">
        <f t="shared" si="3"/>
        <v>0</v>
      </c>
      <c r="V29" s="649">
        <f t="shared" si="3"/>
        <v>0</v>
      </c>
      <c r="W29" s="649">
        <f t="shared" si="3"/>
        <v>0</v>
      </c>
      <c r="X29" s="649">
        <f t="shared" si="3"/>
        <v>0</v>
      </c>
      <c r="Y29" s="649">
        <f t="shared" si="3"/>
        <v>0</v>
      </c>
      <c r="Z29" s="649">
        <f t="shared" si="3"/>
        <v>0</v>
      </c>
      <c r="AA29" s="649">
        <f t="shared" si="3"/>
        <v>0</v>
      </c>
      <c r="AB29" s="649">
        <f t="shared" si="3"/>
        <v>0</v>
      </c>
      <c r="AC29" s="649">
        <f t="shared" si="3"/>
        <v>0</v>
      </c>
      <c r="AD29" s="649">
        <f t="shared" si="3"/>
        <v>0</v>
      </c>
      <c r="AE29" s="649">
        <f t="shared" si="3"/>
        <v>0</v>
      </c>
      <c r="AF29" s="649">
        <f t="shared" si="3"/>
        <v>0</v>
      </c>
      <c r="AG29" s="649">
        <f t="shared" si="3"/>
        <v>0</v>
      </c>
      <c r="AH29" s="649">
        <f>SUM(AH19,AH28)</f>
        <v>0</v>
      </c>
      <c r="AI29" s="649">
        <f>SUM(AI19,AI28)</f>
        <v>0</v>
      </c>
      <c r="AJ29" s="649">
        <f>SUM(AJ19,AJ28)</f>
        <v>0</v>
      </c>
    </row>
    <row r="30" spans="1:36" s="271" customFormat="1" ht="12.75" x14ac:dyDescent="0.2">
      <c r="A30" s="220" t="s">
        <v>88</v>
      </c>
      <c r="B30" s="685" t="e">
        <f>$B44*B$56</f>
        <v>#DIV/0!</v>
      </c>
      <c r="C30" s="685" t="e">
        <f>$C44*C$56</f>
        <v>#DIV/0!</v>
      </c>
      <c r="D30" s="687" t="e">
        <f>D44*D$56</f>
        <v>#DIV/0!</v>
      </c>
      <c r="E30" s="687" t="e">
        <f t="shared" ref="E30:AJ30" si="4">E44*E$56</f>
        <v>#DIV/0!</v>
      </c>
      <c r="F30" s="687" t="e">
        <f t="shared" si="4"/>
        <v>#DIV/0!</v>
      </c>
      <c r="G30" s="687" t="e">
        <f t="shared" si="4"/>
        <v>#DIV/0!</v>
      </c>
      <c r="H30" s="687" t="e">
        <f t="shared" si="4"/>
        <v>#DIV/0!</v>
      </c>
      <c r="I30" s="687" t="e">
        <f t="shared" si="4"/>
        <v>#DIV/0!</v>
      </c>
      <c r="J30" s="687" t="e">
        <f t="shared" si="4"/>
        <v>#DIV/0!</v>
      </c>
      <c r="K30" s="687" t="e">
        <f t="shared" si="4"/>
        <v>#DIV/0!</v>
      </c>
      <c r="L30" s="687" t="e">
        <f t="shared" si="4"/>
        <v>#DIV/0!</v>
      </c>
      <c r="M30" s="687" t="e">
        <f t="shared" si="4"/>
        <v>#DIV/0!</v>
      </c>
      <c r="N30" s="687" t="e">
        <f t="shared" si="4"/>
        <v>#DIV/0!</v>
      </c>
      <c r="O30" s="687" t="e">
        <f t="shared" si="4"/>
        <v>#DIV/0!</v>
      </c>
      <c r="P30" s="687" t="e">
        <f t="shared" si="4"/>
        <v>#DIV/0!</v>
      </c>
      <c r="Q30" s="687" t="e">
        <f t="shared" si="4"/>
        <v>#DIV/0!</v>
      </c>
      <c r="R30" s="687" t="e">
        <f t="shared" si="4"/>
        <v>#DIV/0!</v>
      </c>
      <c r="S30" s="687" t="e">
        <f t="shared" si="4"/>
        <v>#DIV/0!</v>
      </c>
      <c r="T30" s="687" t="e">
        <f t="shared" si="4"/>
        <v>#DIV/0!</v>
      </c>
      <c r="U30" s="687" t="e">
        <f t="shared" si="4"/>
        <v>#DIV/0!</v>
      </c>
      <c r="V30" s="687" t="e">
        <f t="shared" si="4"/>
        <v>#DIV/0!</v>
      </c>
      <c r="W30" s="687" t="e">
        <f t="shared" si="4"/>
        <v>#DIV/0!</v>
      </c>
      <c r="X30" s="687" t="e">
        <f t="shared" si="4"/>
        <v>#DIV/0!</v>
      </c>
      <c r="Y30" s="687" t="e">
        <f t="shared" si="4"/>
        <v>#DIV/0!</v>
      </c>
      <c r="Z30" s="687" t="e">
        <f t="shared" si="4"/>
        <v>#DIV/0!</v>
      </c>
      <c r="AA30" s="687" t="e">
        <f t="shared" si="4"/>
        <v>#DIV/0!</v>
      </c>
      <c r="AB30" s="687" t="e">
        <f t="shared" si="4"/>
        <v>#DIV/0!</v>
      </c>
      <c r="AC30" s="687" t="e">
        <f t="shared" si="4"/>
        <v>#DIV/0!</v>
      </c>
      <c r="AD30" s="687" t="e">
        <f t="shared" si="4"/>
        <v>#DIV/0!</v>
      </c>
      <c r="AE30" s="687" t="e">
        <f t="shared" si="4"/>
        <v>#DIV/0!</v>
      </c>
      <c r="AF30" s="687" t="e">
        <f t="shared" si="4"/>
        <v>#DIV/0!</v>
      </c>
      <c r="AG30" s="687" t="e">
        <f t="shared" si="4"/>
        <v>#DIV/0!</v>
      </c>
      <c r="AH30" s="687" t="e">
        <f t="shared" si="4"/>
        <v>#DIV/0!</v>
      </c>
      <c r="AI30" s="687" t="e">
        <f t="shared" si="4"/>
        <v>#DIV/0!</v>
      </c>
      <c r="AJ30" s="687" t="e">
        <f t="shared" si="4"/>
        <v>#DIV/0!</v>
      </c>
    </row>
    <row r="31" spans="1:36" s="272" customFormat="1" ht="12.75" x14ac:dyDescent="0.2">
      <c r="A31" s="88" t="s">
        <v>89</v>
      </c>
      <c r="B31" s="687" t="e">
        <f>B45*B56</f>
        <v>#DIV/0!</v>
      </c>
      <c r="C31" s="687" t="e">
        <f t="shared" ref="C31:AJ31" si="5">C45*C56</f>
        <v>#DIV/0!</v>
      </c>
      <c r="D31" s="687" t="e">
        <f t="shared" si="5"/>
        <v>#DIV/0!</v>
      </c>
      <c r="E31" s="687" t="e">
        <f t="shared" si="5"/>
        <v>#DIV/0!</v>
      </c>
      <c r="F31" s="687" t="e">
        <f t="shared" si="5"/>
        <v>#DIV/0!</v>
      </c>
      <c r="G31" s="687" t="e">
        <f t="shared" si="5"/>
        <v>#DIV/0!</v>
      </c>
      <c r="H31" s="687" t="e">
        <f t="shared" si="5"/>
        <v>#DIV/0!</v>
      </c>
      <c r="I31" s="687" t="e">
        <f t="shared" si="5"/>
        <v>#DIV/0!</v>
      </c>
      <c r="J31" s="687" t="e">
        <f t="shared" si="5"/>
        <v>#DIV/0!</v>
      </c>
      <c r="K31" s="687" t="e">
        <f t="shared" si="5"/>
        <v>#DIV/0!</v>
      </c>
      <c r="L31" s="687" t="e">
        <f t="shared" si="5"/>
        <v>#DIV/0!</v>
      </c>
      <c r="M31" s="687" t="e">
        <f t="shared" si="5"/>
        <v>#DIV/0!</v>
      </c>
      <c r="N31" s="687" t="e">
        <f t="shared" si="5"/>
        <v>#DIV/0!</v>
      </c>
      <c r="O31" s="687" t="e">
        <f t="shared" si="5"/>
        <v>#DIV/0!</v>
      </c>
      <c r="P31" s="687" t="e">
        <f t="shared" si="5"/>
        <v>#DIV/0!</v>
      </c>
      <c r="Q31" s="687" t="e">
        <f t="shared" si="5"/>
        <v>#DIV/0!</v>
      </c>
      <c r="R31" s="687" t="e">
        <f t="shared" si="5"/>
        <v>#DIV/0!</v>
      </c>
      <c r="S31" s="687" t="e">
        <f t="shared" si="5"/>
        <v>#DIV/0!</v>
      </c>
      <c r="T31" s="687" t="e">
        <f t="shared" si="5"/>
        <v>#DIV/0!</v>
      </c>
      <c r="U31" s="687" t="e">
        <f t="shared" si="5"/>
        <v>#DIV/0!</v>
      </c>
      <c r="V31" s="687" t="e">
        <f t="shared" si="5"/>
        <v>#DIV/0!</v>
      </c>
      <c r="W31" s="687" t="e">
        <f t="shared" si="5"/>
        <v>#DIV/0!</v>
      </c>
      <c r="X31" s="687" t="e">
        <f t="shared" si="5"/>
        <v>#DIV/0!</v>
      </c>
      <c r="Y31" s="687" t="e">
        <f t="shared" si="5"/>
        <v>#DIV/0!</v>
      </c>
      <c r="Z31" s="687" t="e">
        <f t="shared" si="5"/>
        <v>#DIV/0!</v>
      </c>
      <c r="AA31" s="687" t="e">
        <f t="shared" si="5"/>
        <v>#DIV/0!</v>
      </c>
      <c r="AB31" s="687" t="e">
        <f t="shared" si="5"/>
        <v>#DIV/0!</v>
      </c>
      <c r="AC31" s="687" t="e">
        <f t="shared" si="5"/>
        <v>#DIV/0!</v>
      </c>
      <c r="AD31" s="687" t="e">
        <f t="shared" si="5"/>
        <v>#DIV/0!</v>
      </c>
      <c r="AE31" s="687" t="e">
        <f t="shared" si="5"/>
        <v>#DIV/0!</v>
      </c>
      <c r="AF31" s="687" t="e">
        <f t="shared" si="5"/>
        <v>#DIV/0!</v>
      </c>
      <c r="AG31" s="687" t="e">
        <f t="shared" si="5"/>
        <v>#DIV/0!</v>
      </c>
      <c r="AH31" s="687" t="e">
        <f t="shared" si="5"/>
        <v>#DIV/0!</v>
      </c>
      <c r="AI31" s="687" t="e">
        <f t="shared" si="5"/>
        <v>#DIV/0!</v>
      </c>
      <c r="AJ31" s="687" t="e">
        <f t="shared" si="5"/>
        <v>#DIV/0!</v>
      </c>
    </row>
    <row r="32" spans="1:36" s="271" customFormat="1" ht="12.75" x14ac:dyDescent="0.2">
      <c r="A32" s="220" t="s">
        <v>90</v>
      </c>
      <c r="B32" s="685" t="e">
        <f>B46*B$56</f>
        <v>#DIV/0!</v>
      </c>
      <c r="C32" s="685" t="e">
        <f t="shared" ref="C32:AJ32" si="6">C46*C$56</f>
        <v>#DIV/0!</v>
      </c>
      <c r="D32" s="687" t="e">
        <f t="shared" si="6"/>
        <v>#DIV/0!</v>
      </c>
      <c r="E32" s="687" t="e">
        <f t="shared" si="6"/>
        <v>#DIV/0!</v>
      </c>
      <c r="F32" s="687" t="e">
        <f t="shared" si="6"/>
        <v>#DIV/0!</v>
      </c>
      <c r="G32" s="687" t="e">
        <f t="shared" si="6"/>
        <v>#DIV/0!</v>
      </c>
      <c r="H32" s="687" t="e">
        <f t="shared" si="6"/>
        <v>#DIV/0!</v>
      </c>
      <c r="I32" s="687" t="e">
        <f t="shared" si="6"/>
        <v>#DIV/0!</v>
      </c>
      <c r="J32" s="687" t="e">
        <f t="shared" si="6"/>
        <v>#DIV/0!</v>
      </c>
      <c r="K32" s="687" t="e">
        <f t="shared" si="6"/>
        <v>#DIV/0!</v>
      </c>
      <c r="L32" s="687" t="e">
        <f t="shared" si="6"/>
        <v>#DIV/0!</v>
      </c>
      <c r="M32" s="687" t="e">
        <f t="shared" si="6"/>
        <v>#DIV/0!</v>
      </c>
      <c r="N32" s="687" t="e">
        <f t="shared" si="6"/>
        <v>#DIV/0!</v>
      </c>
      <c r="O32" s="687" t="e">
        <f t="shared" si="6"/>
        <v>#DIV/0!</v>
      </c>
      <c r="P32" s="687" t="e">
        <f t="shared" si="6"/>
        <v>#DIV/0!</v>
      </c>
      <c r="Q32" s="687" t="e">
        <f t="shared" si="6"/>
        <v>#DIV/0!</v>
      </c>
      <c r="R32" s="687" t="e">
        <f t="shared" si="6"/>
        <v>#DIV/0!</v>
      </c>
      <c r="S32" s="687" t="e">
        <f t="shared" si="6"/>
        <v>#DIV/0!</v>
      </c>
      <c r="T32" s="687" t="e">
        <f t="shared" si="6"/>
        <v>#DIV/0!</v>
      </c>
      <c r="U32" s="687" t="e">
        <f t="shared" si="6"/>
        <v>#DIV/0!</v>
      </c>
      <c r="V32" s="687" t="e">
        <f t="shared" si="6"/>
        <v>#DIV/0!</v>
      </c>
      <c r="W32" s="687" t="e">
        <f t="shared" si="6"/>
        <v>#DIV/0!</v>
      </c>
      <c r="X32" s="687" t="e">
        <f t="shared" si="6"/>
        <v>#DIV/0!</v>
      </c>
      <c r="Y32" s="687" t="e">
        <f t="shared" si="6"/>
        <v>#DIV/0!</v>
      </c>
      <c r="Z32" s="687" t="e">
        <f t="shared" si="6"/>
        <v>#DIV/0!</v>
      </c>
      <c r="AA32" s="687" t="e">
        <f t="shared" si="6"/>
        <v>#DIV/0!</v>
      </c>
      <c r="AB32" s="687" t="e">
        <f t="shared" si="6"/>
        <v>#DIV/0!</v>
      </c>
      <c r="AC32" s="687" t="e">
        <f t="shared" si="6"/>
        <v>#DIV/0!</v>
      </c>
      <c r="AD32" s="687" t="e">
        <f t="shared" si="6"/>
        <v>#DIV/0!</v>
      </c>
      <c r="AE32" s="687" t="e">
        <f t="shared" si="6"/>
        <v>#DIV/0!</v>
      </c>
      <c r="AF32" s="687" t="e">
        <f t="shared" si="6"/>
        <v>#DIV/0!</v>
      </c>
      <c r="AG32" s="687" t="e">
        <f t="shared" si="6"/>
        <v>#DIV/0!</v>
      </c>
      <c r="AH32" s="687" t="e">
        <f t="shared" si="6"/>
        <v>#DIV/0!</v>
      </c>
      <c r="AI32" s="687" t="e">
        <f t="shared" si="6"/>
        <v>#DIV/0!</v>
      </c>
      <c r="AJ32" s="687" t="e">
        <f t="shared" si="6"/>
        <v>#DIV/0!</v>
      </c>
    </row>
    <row r="33" spans="1:36" s="271" customFormat="1" ht="12.75" x14ac:dyDescent="0.2">
      <c r="A33" s="273" t="s">
        <v>91</v>
      </c>
      <c r="B33" s="659" t="e">
        <f t="shared" ref="B33:AG33" si="7">SUM(B30:B32)</f>
        <v>#DIV/0!</v>
      </c>
      <c r="C33" s="659" t="e">
        <f t="shared" si="7"/>
        <v>#DIV/0!</v>
      </c>
      <c r="D33" s="649" t="e">
        <f t="shared" si="7"/>
        <v>#DIV/0!</v>
      </c>
      <c r="E33" s="649" t="e">
        <f t="shared" si="7"/>
        <v>#DIV/0!</v>
      </c>
      <c r="F33" s="649" t="e">
        <f t="shared" si="7"/>
        <v>#DIV/0!</v>
      </c>
      <c r="G33" s="649" t="e">
        <f t="shared" si="7"/>
        <v>#DIV/0!</v>
      </c>
      <c r="H33" s="649" t="e">
        <f t="shared" si="7"/>
        <v>#DIV/0!</v>
      </c>
      <c r="I33" s="649" t="e">
        <f t="shared" si="7"/>
        <v>#DIV/0!</v>
      </c>
      <c r="J33" s="649" t="e">
        <f t="shared" si="7"/>
        <v>#DIV/0!</v>
      </c>
      <c r="K33" s="649" t="e">
        <f t="shared" si="7"/>
        <v>#DIV/0!</v>
      </c>
      <c r="L33" s="649" t="e">
        <f t="shared" si="7"/>
        <v>#DIV/0!</v>
      </c>
      <c r="M33" s="649" t="e">
        <f t="shared" si="7"/>
        <v>#DIV/0!</v>
      </c>
      <c r="N33" s="649" t="e">
        <f t="shared" si="7"/>
        <v>#DIV/0!</v>
      </c>
      <c r="O33" s="649" t="e">
        <f t="shared" si="7"/>
        <v>#DIV/0!</v>
      </c>
      <c r="P33" s="649" t="e">
        <f t="shared" si="7"/>
        <v>#DIV/0!</v>
      </c>
      <c r="Q33" s="649" t="e">
        <f t="shared" si="7"/>
        <v>#DIV/0!</v>
      </c>
      <c r="R33" s="649" t="e">
        <f t="shared" si="7"/>
        <v>#DIV/0!</v>
      </c>
      <c r="S33" s="649" t="e">
        <f t="shared" si="7"/>
        <v>#DIV/0!</v>
      </c>
      <c r="T33" s="649" t="e">
        <f t="shared" si="7"/>
        <v>#DIV/0!</v>
      </c>
      <c r="U33" s="649" t="e">
        <f t="shared" si="7"/>
        <v>#DIV/0!</v>
      </c>
      <c r="V33" s="649" t="e">
        <f t="shared" si="7"/>
        <v>#DIV/0!</v>
      </c>
      <c r="W33" s="649" t="e">
        <f t="shared" si="7"/>
        <v>#DIV/0!</v>
      </c>
      <c r="X33" s="649" t="e">
        <f t="shared" si="7"/>
        <v>#DIV/0!</v>
      </c>
      <c r="Y33" s="649" t="e">
        <f t="shared" si="7"/>
        <v>#DIV/0!</v>
      </c>
      <c r="Z33" s="649" t="e">
        <f t="shared" si="7"/>
        <v>#DIV/0!</v>
      </c>
      <c r="AA33" s="649" t="e">
        <f t="shared" si="7"/>
        <v>#DIV/0!</v>
      </c>
      <c r="AB33" s="649" t="e">
        <f t="shared" si="7"/>
        <v>#DIV/0!</v>
      </c>
      <c r="AC33" s="649" t="e">
        <f t="shared" si="7"/>
        <v>#DIV/0!</v>
      </c>
      <c r="AD33" s="649" t="e">
        <f t="shared" si="7"/>
        <v>#DIV/0!</v>
      </c>
      <c r="AE33" s="649" t="e">
        <f t="shared" si="7"/>
        <v>#DIV/0!</v>
      </c>
      <c r="AF33" s="649" t="e">
        <f t="shared" si="7"/>
        <v>#DIV/0!</v>
      </c>
      <c r="AG33" s="649" t="e">
        <f t="shared" si="7"/>
        <v>#DIV/0!</v>
      </c>
      <c r="AH33" s="649" t="e">
        <f>SUM(AH30:AH32)</f>
        <v>#DIV/0!</v>
      </c>
      <c r="AI33" s="649" t="e">
        <f>SUM(AI30:AI32)</f>
        <v>#DIV/0!</v>
      </c>
      <c r="AJ33" s="649" t="e">
        <f>SUM(AJ30:AJ32)</f>
        <v>#DIV/0!</v>
      </c>
    </row>
    <row r="34" spans="1:36" s="271" customFormat="1" ht="12.75" x14ac:dyDescent="0.2">
      <c r="A34" s="220" t="s">
        <v>92</v>
      </c>
      <c r="B34" s="685" t="e">
        <f>B49*B$59</f>
        <v>#DIV/0!</v>
      </c>
      <c r="C34" s="685" t="e">
        <f t="shared" ref="C34:AJ34" si="8">C49*C$59</f>
        <v>#DIV/0!</v>
      </c>
      <c r="D34" s="687" t="e">
        <f t="shared" si="8"/>
        <v>#DIV/0!</v>
      </c>
      <c r="E34" s="687" t="e">
        <f t="shared" si="8"/>
        <v>#DIV/0!</v>
      </c>
      <c r="F34" s="687" t="e">
        <f t="shared" si="8"/>
        <v>#DIV/0!</v>
      </c>
      <c r="G34" s="687" t="e">
        <f t="shared" si="8"/>
        <v>#DIV/0!</v>
      </c>
      <c r="H34" s="687" t="e">
        <f t="shared" si="8"/>
        <v>#DIV/0!</v>
      </c>
      <c r="I34" s="687" t="e">
        <f t="shared" si="8"/>
        <v>#DIV/0!</v>
      </c>
      <c r="J34" s="687" t="e">
        <f t="shared" si="8"/>
        <v>#DIV/0!</v>
      </c>
      <c r="K34" s="687" t="e">
        <f t="shared" si="8"/>
        <v>#DIV/0!</v>
      </c>
      <c r="L34" s="687" t="e">
        <f t="shared" si="8"/>
        <v>#DIV/0!</v>
      </c>
      <c r="M34" s="687" t="e">
        <f t="shared" si="8"/>
        <v>#DIV/0!</v>
      </c>
      <c r="N34" s="687" t="e">
        <f t="shared" si="8"/>
        <v>#DIV/0!</v>
      </c>
      <c r="O34" s="687" t="e">
        <f t="shared" si="8"/>
        <v>#DIV/0!</v>
      </c>
      <c r="P34" s="687" t="e">
        <f t="shared" si="8"/>
        <v>#DIV/0!</v>
      </c>
      <c r="Q34" s="687" t="e">
        <f t="shared" si="8"/>
        <v>#DIV/0!</v>
      </c>
      <c r="R34" s="687" t="e">
        <f t="shared" si="8"/>
        <v>#DIV/0!</v>
      </c>
      <c r="S34" s="687" t="e">
        <f t="shared" si="8"/>
        <v>#DIV/0!</v>
      </c>
      <c r="T34" s="687" t="e">
        <f t="shared" si="8"/>
        <v>#DIV/0!</v>
      </c>
      <c r="U34" s="687" t="e">
        <f t="shared" si="8"/>
        <v>#DIV/0!</v>
      </c>
      <c r="V34" s="687" t="e">
        <f t="shared" si="8"/>
        <v>#DIV/0!</v>
      </c>
      <c r="W34" s="687" t="e">
        <f t="shared" si="8"/>
        <v>#DIV/0!</v>
      </c>
      <c r="X34" s="687" t="e">
        <f t="shared" si="8"/>
        <v>#DIV/0!</v>
      </c>
      <c r="Y34" s="687" t="e">
        <f t="shared" si="8"/>
        <v>#DIV/0!</v>
      </c>
      <c r="Z34" s="687" t="e">
        <f t="shared" si="8"/>
        <v>#DIV/0!</v>
      </c>
      <c r="AA34" s="687" t="e">
        <f t="shared" si="8"/>
        <v>#DIV/0!</v>
      </c>
      <c r="AB34" s="687" t="e">
        <f t="shared" si="8"/>
        <v>#DIV/0!</v>
      </c>
      <c r="AC34" s="687" t="e">
        <f t="shared" si="8"/>
        <v>#DIV/0!</v>
      </c>
      <c r="AD34" s="687" t="e">
        <f t="shared" si="8"/>
        <v>#DIV/0!</v>
      </c>
      <c r="AE34" s="687" t="e">
        <f t="shared" si="8"/>
        <v>#DIV/0!</v>
      </c>
      <c r="AF34" s="687" t="e">
        <f t="shared" si="8"/>
        <v>#DIV/0!</v>
      </c>
      <c r="AG34" s="687" t="e">
        <f t="shared" si="8"/>
        <v>#DIV/0!</v>
      </c>
      <c r="AH34" s="687" t="e">
        <f t="shared" si="8"/>
        <v>#DIV/0!</v>
      </c>
      <c r="AI34" s="687" t="e">
        <f t="shared" si="8"/>
        <v>#DIV/0!</v>
      </c>
      <c r="AJ34" s="687" t="e">
        <f t="shared" si="8"/>
        <v>#DIV/0!</v>
      </c>
    </row>
    <row r="35" spans="1:36" s="271" customFormat="1" ht="12.75" x14ac:dyDescent="0.2">
      <c r="A35" s="220" t="s">
        <v>93</v>
      </c>
      <c r="B35" s="685" t="e">
        <f>B50*B59</f>
        <v>#DIV/0!</v>
      </c>
      <c r="C35" s="685" t="e">
        <f t="shared" ref="C35:AJ35" si="9">C50*C59</f>
        <v>#DIV/0!</v>
      </c>
      <c r="D35" s="687" t="e">
        <f t="shared" si="9"/>
        <v>#DIV/0!</v>
      </c>
      <c r="E35" s="687" t="e">
        <f t="shared" si="9"/>
        <v>#DIV/0!</v>
      </c>
      <c r="F35" s="687" t="e">
        <f t="shared" si="9"/>
        <v>#DIV/0!</v>
      </c>
      <c r="G35" s="687" t="e">
        <f t="shared" si="9"/>
        <v>#DIV/0!</v>
      </c>
      <c r="H35" s="687" t="e">
        <f t="shared" si="9"/>
        <v>#DIV/0!</v>
      </c>
      <c r="I35" s="687" t="e">
        <f t="shared" si="9"/>
        <v>#DIV/0!</v>
      </c>
      <c r="J35" s="687" t="e">
        <f t="shared" si="9"/>
        <v>#DIV/0!</v>
      </c>
      <c r="K35" s="687" t="e">
        <f t="shared" si="9"/>
        <v>#DIV/0!</v>
      </c>
      <c r="L35" s="687" t="e">
        <f t="shared" si="9"/>
        <v>#DIV/0!</v>
      </c>
      <c r="M35" s="687" t="e">
        <f t="shared" si="9"/>
        <v>#DIV/0!</v>
      </c>
      <c r="N35" s="687" t="e">
        <f t="shared" si="9"/>
        <v>#DIV/0!</v>
      </c>
      <c r="O35" s="687" t="e">
        <f t="shared" si="9"/>
        <v>#DIV/0!</v>
      </c>
      <c r="P35" s="687" t="e">
        <f t="shared" si="9"/>
        <v>#DIV/0!</v>
      </c>
      <c r="Q35" s="687" t="e">
        <f t="shared" si="9"/>
        <v>#DIV/0!</v>
      </c>
      <c r="R35" s="687" t="e">
        <f t="shared" si="9"/>
        <v>#DIV/0!</v>
      </c>
      <c r="S35" s="687" t="e">
        <f t="shared" si="9"/>
        <v>#DIV/0!</v>
      </c>
      <c r="T35" s="687" t="e">
        <f t="shared" si="9"/>
        <v>#DIV/0!</v>
      </c>
      <c r="U35" s="687" t="e">
        <f t="shared" si="9"/>
        <v>#DIV/0!</v>
      </c>
      <c r="V35" s="687" t="e">
        <f t="shared" si="9"/>
        <v>#DIV/0!</v>
      </c>
      <c r="W35" s="687" t="e">
        <f t="shared" si="9"/>
        <v>#DIV/0!</v>
      </c>
      <c r="X35" s="687" t="e">
        <f t="shared" si="9"/>
        <v>#DIV/0!</v>
      </c>
      <c r="Y35" s="687" t="e">
        <f t="shared" si="9"/>
        <v>#DIV/0!</v>
      </c>
      <c r="Z35" s="687" t="e">
        <f t="shared" si="9"/>
        <v>#DIV/0!</v>
      </c>
      <c r="AA35" s="687" t="e">
        <f t="shared" si="9"/>
        <v>#DIV/0!</v>
      </c>
      <c r="AB35" s="687" t="e">
        <f t="shared" si="9"/>
        <v>#DIV/0!</v>
      </c>
      <c r="AC35" s="687" t="e">
        <f t="shared" si="9"/>
        <v>#DIV/0!</v>
      </c>
      <c r="AD35" s="687" t="e">
        <f t="shared" si="9"/>
        <v>#DIV/0!</v>
      </c>
      <c r="AE35" s="687" t="e">
        <f t="shared" si="9"/>
        <v>#DIV/0!</v>
      </c>
      <c r="AF35" s="687" t="e">
        <f t="shared" si="9"/>
        <v>#DIV/0!</v>
      </c>
      <c r="AG35" s="687" t="e">
        <f t="shared" si="9"/>
        <v>#DIV/0!</v>
      </c>
      <c r="AH35" s="687" t="e">
        <f t="shared" si="9"/>
        <v>#DIV/0!</v>
      </c>
      <c r="AI35" s="687" t="e">
        <f t="shared" si="9"/>
        <v>#DIV/0!</v>
      </c>
      <c r="AJ35" s="687" t="e">
        <f t="shared" si="9"/>
        <v>#DIV/0!</v>
      </c>
    </row>
    <row r="36" spans="1:36" s="271" customFormat="1" ht="12.75" x14ac:dyDescent="0.2">
      <c r="A36" s="220" t="s">
        <v>94</v>
      </c>
      <c r="B36" s="685" t="e">
        <f>B51*B$59</f>
        <v>#DIV/0!</v>
      </c>
      <c r="C36" s="685" t="e">
        <f t="shared" ref="C36:AJ36" si="10">C51*C$59</f>
        <v>#DIV/0!</v>
      </c>
      <c r="D36" s="687" t="e">
        <f t="shared" si="10"/>
        <v>#DIV/0!</v>
      </c>
      <c r="E36" s="687" t="e">
        <f t="shared" si="10"/>
        <v>#DIV/0!</v>
      </c>
      <c r="F36" s="687" t="e">
        <f t="shared" si="10"/>
        <v>#DIV/0!</v>
      </c>
      <c r="G36" s="687" t="e">
        <f t="shared" si="10"/>
        <v>#DIV/0!</v>
      </c>
      <c r="H36" s="687" t="e">
        <f t="shared" si="10"/>
        <v>#DIV/0!</v>
      </c>
      <c r="I36" s="687" t="e">
        <f t="shared" si="10"/>
        <v>#DIV/0!</v>
      </c>
      <c r="J36" s="687" t="e">
        <f t="shared" si="10"/>
        <v>#DIV/0!</v>
      </c>
      <c r="K36" s="687" t="e">
        <f t="shared" si="10"/>
        <v>#DIV/0!</v>
      </c>
      <c r="L36" s="687" t="e">
        <f t="shared" si="10"/>
        <v>#DIV/0!</v>
      </c>
      <c r="M36" s="687" t="e">
        <f t="shared" si="10"/>
        <v>#DIV/0!</v>
      </c>
      <c r="N36" s="687" t="e">
        <f t="shared" si="10"/>
        <v>#DIV/0!</v>
      </c>
      <c r="O36" s="687" t="e">
        <f t="shared" si="10"/>
        <v>#DIV/0!</v>
      </c>
      <c r="P36" s="687" t="e">
        <f t="shared" si="10"/>
        <v>#DIV/0!</v>
      </c>
      <c r="Q36" s="687" t="e">
        <f t="shared" si="10"/>
        <v>#DIV/0!</v>
      </c>
      <c r="R36" s="687" t="e">
        <f t="shared" si="10"/>
        <v>#DIV/0!</v>
      </c>
      <c r="S36" s="687" t="e">
        <f t="shared" si="10"/>
        <v>#DIV/0!</v>
      </c>
      <c r="T36" s="687" t="e">
        <f t="shared" si="10"/>
        <v>#DIV/0!</v>
      </c>
      <c r="U36" s="687" t="e">
        <f t="shared" si="10"/>
        <v>#DIV/0!</v>
      </c>
      <c r="V36" s="687" t="e">
        <f t="shared" si="10"/>
        <v>#DIV/0!</v>
      </c>
      <c r="W36" s="687" t="e">
        <f t="shared" si="10"/>
        <v>#DIV/0!</v>
      </c>
      <c r="X36" s="687" t="e">
        <f t="shared" si="10"/>
        <v>#DIV/0!</v>
      </c>
      <c r="Y36" s="687" t="e">
        <f t="shared" si="10"/>
        <v>#DIV/0!</v>
      </c>
      <c r="Z36" s="687" t="e">
        <f t="shared" si="10"/>
        <v>#DIV/0!</v>
      </c>
      <c r="AA36" s="687" t="e">
        <f t="shared" si="10"/>
        <v>#DIV/0!</v>
      </c>
      <c r="AB36" s="687" t="e">
        <f t="shared" si="10"/>
        <v>#DIV/0!</v>
      </c>
      <c r="AC36" s="687" t="e">
        <f t="shared" si="10"/>
        <v>#DIV/0!</v>
      </c>
      <c r="AD36" s="687" t="e">
        <f t="shared" si="10"/>
        <v>#DIV/0!</v>
      </c>
      <c r="AE36" s="687" t="e">
        <f t="shared" si="10"/>
        <v>#DIV/0!</v>
      </c>
      <c r="AF36" s="687" t="e">
        <f t="shared" si="10"/>
        <v>#DIV/0!</v>
      </c>
      <c r="AG36" s="687" t="e">
        <f t="shared" si="10"/>
        <v>#DIV/0!</v>
      </c>
      <c r="AH36" s="687" t="e">
        <f t="shared" si="10"/>
        <v>#DIV/0!</v>
      </c>
      <c r="AI36" s="687" t="e">
        <f t="shared" si="10"/>
        <v>#DIV/0!</v>
      </c>
      <c r="AJ36" s="687" t="e">
        <f t="shared" si="10"/>
        <v>#DIV/0!</v>
      </c>
    </row>
    <row r="37" spans="1:36" s="265" customFormat="1" ht="12.75" x14ac:dyDescent="0.2">
      <c r="A37" s="274" t="s">
        <v>95</v>
      </c>
      <c r="B37" s="648" t="e">
        <f t="shared" ref="B37:AG37" si="11">SUM(B34:B36)</f>
        <v>#DIV/0!</v>
      </c>
      <c r="C37" s="648" t="e">
        <f t="shared" si="11"/>
        <v>#DIV/0!</v>
      </c>
      <c r="D37" s="648" t="e">
        <f t="shared" si="11"/>
        <v>#DIV/0!</v>
      </c>
      <c r="E37" s="648" t="e">
        <f t="shared" si="11"/>
        <v>#DIV/0!</v>
      </c>
      <c r="F37" s="648" t="e">
        <f t="shared" si="11"/>
        <v>#DIV/0!</v>
      </c>
      <c r="G37" s="648" t="e">
        <f t="shared" si="11"/>
        <v>#DIV/0!</v>
      </c>
      <c r="H37" s="648" t="e">
        <f t="shared" si="11"/>
        <v>#DIV/0!</v>
      </c>
      <c r="I37" s="648" t="e">
        <f t="shared" si="11"/>
        <v>#DIV/0!</v>
      </c>
      <c r="J37" s="648" t="e">
        <f t="shared" si="11"/>
        <v>#DIV/0!</v>
      </c>
      <c r="K37" s="648" t="e">
        <f t="shared" si="11"/>
        <v>#DIV/0!</v>
      </c>
      <c r="L37" s="648" t="e">
        <f t="shared" si="11"/>
        <v>#DIV/0!</v>
      </c>
      <c r="M37" s="648" t="e">
        <f t="shared" si="11"/>
        <v>#DIV/0!</v>
      </c>
      <c r="N37" s="648" t="e">
        <f t="shared" si="11"/>
        <v>#DIV/0!</v>
      </c>
      <c r="O37" s="648" t="e">
        <f t="shared" si="11"/>
        <v>#DIV/0!</v>
      </c>
      <c r="P37" s="648" t="e">
        <f t="shared" si="11"/>
        <v>#DIV/0!</v>
      </c>
      <c r="Q37" s="648" t="e">
        <f t="shared" si="11"/>
        <v>#DIV/0!</v>
      </c>
      <c r="R37" s="648" t="e">
        <f t="shared" si="11"/>
        <v>#DIV/0!</v>
      </c>
      <c r="S37" s="648" t="e">
        <f t="shared" si="11"/>
        <v>#DIV/0!</v>
      </c>
      <c r="T37" s="648" t="e">
        <f t="shared" si="11"/>
        <v>#DIV/0!</v>
      </c>
      <c r="U37" s="648" t="e">
        <f t="shared" si="11"/>
        <v>#DIV/0!</v>
      </c>
      <c r="V37" s="648" t="e">
        <f t="shared" si="11"/>
        <v>#DIV/0!</v>
      </c>
      <c r="W37" s="648" t="e">
        <f t="shared" si="11"/>
        <v>#DIV/0!</v>
      </c>
      <c r="X37" s="648" t="e">
        <f t="shared" si="11"/>
        <v>#DIV/0!</v>
      </c>
      <c r="Y37" s="648" t="e">
        <f t="shared" si="11"/>
        <v>#DIV/0!</v>
      </c>
      <c r="Z37" s="648" t="e">
        <f t="shared" si="11"/>
        <v>#DIV/0!</v>
      </c>
      <c r="AA37" s="648" t="e">
        <f t="shared" si="11"/>
        <v>#DIV/0!</v>
      </c>
      <c r="AB37" s="648" t="e">
        <f t="shared" si="11"/>
        <v>#DIV/0!</v>
      </c>
      <c r="AC37" s="648" t="e">
        <f t="shared" si="11"/>
        <v>#DIV/0!</v>
      </c>
      <c r="AD37" s="648" t="e">
        <f t="shared" si="11"/>
        <v>#DIV/0!</v>
      </c>
      <c r="AE37" s="648" t="e">
        <f t="shared" si="11"/>
        <v>#DIV/0!</v>
      </c>
      <c r="AF37" s="648" t="e">
        <f t="shared" si="11"/>
        <v>#DIV/0!</v>
      </c>
      <c r="AG37" s="648" t="e">
        <f t="shared" si="11"/>
        <v>#DIV/0!</v>
      </c>
      <c r="AH37" s="648" t="e">
        <f>SUM(AH34:AH36)</f>
        <v>#DIV/0!</v>
      </c>
      <c r="AI37" s="648" t="e">
        <f>SUM(AI34:AI36)</f>
        <v>#DIV/0!</v>
      </c>
      <c r="AJ37" s="648" t="e">
        <f>SUM(AJ34:AJ36)</f>
        <v>#DIV/0!</v>
      </c>
    </row>
    <row r="38" spans="1:36" s="265" customFormat="1" ht="25.5" x14ac:dyDescent="0.2">
      <c r="A38" s="186" t="s">
        <v>96</v>
      </c>
      <c r="B38" s="648" t="e">
        <f t="shared" ref="B38:AG38" si="12">SUM(B33,B37)</f>
        <v>#DIV/0!</v>
      </c>
      <c r="C38" s="648" t="e">
        <f t="shared" si="12"/>
        <v>#DIV/0!</v>
      </c>
      <c r="D38" s="648" t="e">
        <f t="shared" si="12"/>
        <v>#DIV/0!</v>
      </c>
      <c r="E38" s="648" t="e">
        <f t="shared" si="12"/>
        <v>#DIV/0!</v>
      </c>
      <c r="F38" s="648" t="e">
        <f t="shared" si="12"/>
        <v>#DIV/0!</v>
      </c>
      <c r="G38" s="648" t="e">
        <f t="shared" si="12"/>
        <v>#DIV/0!</v>
      </c>
      <c r="H38" s="648" t="e">
        <f t="shared" si="12"/>
        <v>#DIV/0!</v>
      </c>
      <c r="I38" s="648" t="e">
        <f t="shared" si="12"/>
        <v>#DIV/0!</v>
      </c>
      <c r="J38" s="648" t="e">
        <f t="shared" si="12"/>
        <v>#DIV/0!</v>
      </c>
      <c r="K38" s="648" t="e">
        <f t="shared" si="12"/>
        <v>#DIV/0!</v>
      </c>
      <c r="L38" s="648" t="e">
        <f t="shared" si="12"/>
        <v>#DIV/0!</v>
      </c>
      <c r="M38" s="648" t="e">
        <f t="shared" si="12"/>
        <v>#DIV/0!</v>
      </c>
      <c r="N38" s="648" t="e">
        <f t="shared" si="12"/>
        <v>#DIV/0!</v>
      </c>
      <c r="O38" s="648" t="e">
        <f t="shared" si="12"/>
        <v>#DIV/0!</v>
      </c>
      <c r="P38" s="648" t="e">
        <f t="shared" si="12"/>
        <v>#DIV/0!</v>
      </c>
      <c r="Q38" s="648" t="e">
        <f t="shared" si="12"/>
        <v>#DIV/0!</v>
      </c>
      <c r="R38" s="648" t="e">
        <f t="shared" si="12"/>
        <v>#DIV/0!</v>
      </c>
      <c r="S38" s="648" t="e">
        <f t="shared" si="12"/>
        <v>#DIV/0!</v>
      </c>
      <c r="T38" s="648" t="e">
        <f t="shared" si="12"/>
        <v>#DIV/0!</v>
      </c>
      <c r="U38" s="648" t="e">
        <f t="shared" si="12"/>
        <v>#DIV/0!</v>
      </c>
      <c r="V38" s="648" t="e">
        <f t="shared" si="12"/>
        <v>#DIV/0!</v>
      </c>
      <c r="W38" s="648" t="e">
        <f t="shared" si="12"/>
        <v>#DIV/0!</v>
      </c>
      <c r="X38" s="648" t="e">
        <f t="shared" si="12"/>
        <v>#DIV/0!</v>
      </c>
      <c r="Y38" s="648" t="e">
        <f t="shared" si="12"/>
        <v>#DIV/0!</v>
      </c>
      <c r="Z38" s="648" t="e">
        <f t="shared" si="12"/>
        <v>#DIV/0!</v>
      </c>
      <c r="AA38" s="648" t="e">
        <f t="shared" si="12"/>
        <v>#DIV/0!</v>
      </c>
      <c r="AB38" s="648" t="e">
        <f t="shared" si="12"/>
        <v>#DIV/0!</v>
      </c>
      <c r="AC38" s="648" t="e">
        <f t="shared" si="12"/>
        <v>#DIV/0!</v>
      </c>
      <c r="AD38" s="648" t="e">
        <f t="shared" si="12"/>
        <v>#DIV/0!</v>
      </c>
      <c r="AE38" s="648" t="e">
        <f t="shared" si="12"/>
        <v>#DIV/0!</v>
      </c>
      <c r="AF38" s="648" t="e">
        <f t="shared" si="12"/>
        <v>#DIV/0!</v>
      </c>
      <c r="AG38" s="648" t="e">
        <f t="shared" si="12"/>
        <v>#DIV/0!</v>
      </c>
      <c r="AH38" s="648" t="e">
        <f>SUM(AH33,AH37)</f>
        <v>#DIV/0!</v>
      </c>
      <c r="AI38" s="648" t="e">
        <f>SUM(AI33,AI37)</f>
        <v>#DIV/0!</v>
      </c>
      <c r="AJ38" s="648" t="e">
        <f>SUM(AJ33,AJ37)</f>
        <v>#DIV/0!</v>
      </c>
    </row>
    <row r="39" spans="1:36" s="265" customFormat="1" ht="25.5" x14ac:dyDescent="0.2">
      <c r="A39" s="186" t="s">
        <v>97</v>
      </c>
      <c r="B39" s="648" t="e">
        <f t="shared" ref="B39:AG39" si="13">B38-B29</f>
        <v>#DIV/0!</v>
      </c>
      <c r="C39" s="648" t="e">
        <f t="shared" si="13"/>
        <v>#DIV/0!</v>
      </c>
      <c r="D39" s="648" t="e">
        <f t="shared" si="13"/>
        <v>#DIV/0!</v>
      </c>
      <c r="E39" s="648" t="e">
        <f t="shared" si="13"/>
        <v>#DIV/0!</v>
      </c>
      <c r="F39" s="648" t="e">
        <f t="shared" si="13"/>
        <v>#DIV/0!</v>
      </c>
      <c r="G39" s="648" t="e">
        <f t="shared" si="13"/>
        <v>#DIV/0!</v>
      </c>
      <c r="H39" s="648" t="e">
        <f t="shared" si="13"/>
        <v>#DIV/0!</v>
      </c>
      <c r="I39" s="648" t="e">
        <f t="shared" si="13"/>
        <v>#DIV/0!</v>
      </c>
      <c r="J39" s="648" t="e">
        <f t="shared" si="13"/>
        <v>#DIV/0!</v>
      </c>
      <c r="K39" s="648" t="e">
        <f t="shared" si="13"/>
        <v>#DIV/0!</v>
      </c>
      <c r="L39" s="648" t="e">
        <f t="shared" si="13"/>
        <v>#DIV/0!</v>
      </c>
      <c r="M39" s="648" t="e">
        <f t="shared" si="13"/>
        <v>#DIV/0!</v>
      </c>
      <c r="N39" s="648" t="e">
        <f t="shared" si="13"/>
        <v>#DIV/0!</v>
      </c>
      <c r="O39" s="648" t="e">
        <f t="shared" si="13"/>
        <v>#DIV/0!</v>
      </c>
      <c r="P39" s="648" t="e">
        <f t="shared" si="13"/>
        <v>#DIV/0!</v>
      </c>
      <c r="Q39" s="648" t="e">
        <f t="shared" si="13"/>
        <v>#DIV/0!</v>
      </c>
      <c r="R39" s="648" t="e">
        <f t="shared" si="13"/>
        <v>#DIV/0!</v>
      </c>
      <c r="S39" s="648" t="e">
        <f t="shared" si="13"/>
        <v>#DIV/0!</v>
      </c>
      <c r="T39" s="648" t="e">
        <f t="shared" si="13"/>
        <v>#DIV/0!</v>
      </c>
      <c r="U39" s="648" t="e">
        <f t="shared" si="13"/>
        <v>#DIV/0!</v>
      </c>
      <c r="V39" s="648" t="e">
        <f t="shared" si="13"/>
        <v>#DIV/0!</v>
      </c>
      <c r="W39" s="648" t="e">
        <f t="shared" si="13"/>
        <v>#DIV/0!</v>
      </c>
      <c r="X39" s="648" t="e">
        <f t="shared" si="13"/>
        <v>#DIV/0!</v>
      </c>
      <c r="Y39" s="648" t="e">
        <f t="shared" si="13"/>
        <v>#DIV/0!</v>
      </c>
      <c r="Z39" s="648" t="e">
        <f t="shared" si="13"/>
        <v>#DIV/0!</v>
      </c>
      <c r="AA39" s="648" t="e">
        <f t="shared" si="13"/>
        <v>#DIV/0!</v>
      </c>
      <c r="AB39" s="648" t="e">
        <f t="shared" si="13"/>
        <v>#DIV/0!</v>
      </c>
      <c r="AC39" s="648" t="e">
        <f t="shared" si="13"/>
        <v>#DIV/0!</v>
      </c>
      <c r="AD39" s="648" t="e">
        <f t="shared" si="13"/>
        <v>#DIV/0!</v>
      </c>
      <c r="AE39" s="648" t="e">
        <f t="shared" si="13"/>
        <v>#DIV/0!</v>
      </c>
      <c r="AF39" s="648" t="e">
        <f t="shared" si="13"/>
        <v>#DIV/0!</v>
      </c>
      <c r="AG39" s="648" t="e">
        <f t="shared" si="13"/>
        <v>#DIV/0!</v>
      </c>
      <c r="AH39" s="648" t="e">
        <f>AH38-AH29</f>
        <v>#DIV/0!</v>
      </c>
      <c r="AI39" s="648" t="e">
        <f>AI38-AI29</f>
        <v>#DIV/0!</v>
      </c>
      <c r="AJ39" s="648" t="e">
        <f>AJ38-AJ29</f>
        <v>#DIV/0!</v>
      </c>
    </row>
    <row r="40" spans="1:36" s="265" customFormat="1" ht="12.75" x14ac:dyDescent="0.2">
      <c r="A40" s="171"/>
      <c r="B40" s="688"/>
      <c r="C40" s="688"/>
      <c r="D40" s="688"/>
      <c r="E40" s="688"/>
      <c r="F40" s="688"/>
      <c r="G40" s="688"/>
      <c r="H40" s="688"/>
      <c r="I40" s="688"/>
      <c r="J40" s="688"/>
      <c r="K40" s="688"/>
      <c r="L40" s="688"/>
      <c r="M40" s="688"/>
      <c r="N40" s="688"/>
      <c r="O40" s="688"/>
      <c r="P40" s="688"/>
      <c r="Q40" s="688"/>
      <c r="R40" s="688"/>
      <c r="S40" s="688"/>
      <c r="T40" s="688"/>
      <c r="U40" s="688"/>
      <c r="V40" s="688"/>
      <c r="W40" s="688"/>
      <c r="X40" s="688"/>
      <c r="Y40" s="688"/>
      <c r="Z40" s="688"/>
      <c r="AA40" s="688"/>
      <c r="AB40" s="688"/>
      <c r="AC40" s="688"/>
      <c r="AD40" s="688"/>
      <c r="AE40" s="688"/>
      <c r="AF40" s="688"/>
      <c r="AG40" s="688"/>
      <c r="AH40" s="688"/>
      <c r="AI40" s="688"/>
      <c r="AJ40" s="688"/>
    </row>
    <row r="41" spans="1:36" s="265" customFormat="1" ht="12.75" x14ac:dyDescent="0.2">
      <c r="A41" s="171" t="s">
        <v>368</v>
      </c>
      <c r="C41" s="275"/>
      <c r="D41" s="275"/>
      <c r="E41" s="275"/>
      <c r="F41" s="275"/>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row>
    <row r="42" spans="1:36" s="265" customFormat="1" ht="12.75" outlineLevel="1" x14ac:dyDescent="0.2">
      <c r="A42" s="64" t="s">
        <v>382</v>
      </c>
      <c r="B42" s="276">
        <f>'Datu ievade'!$B$132</f>
        <v>0</v>
      </c>
      <c r="C42" s="275"/>
      <c r="D42" s="275"/>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row>
    <row r="43" spans="1:36" s="265" customFormat="1" ht="12.75" outlineLevel="1" x14ac:dyDescent="0.2">
      <c r="A43" s="64" t="s">
        <v>387</v>
      </c>
      <c r="B43" s="277">
        <f>SUM(Aprekini!B19:B22)</f>
        <v>0</v>
      </c>
      <c r="C43" s="278">
        <f>SUM(Aprekini!C19:C22)</f>
        <v>0</v>
      </c>
      <c r="D43" s="278">
        <f>SUM(Aprekini!D19:D22)</f>
        <v>0</v>
      </c>
      <c r="E43" s="278">
        <f>SUM(Aprekini!E19:E22)</f>
        <v>0</v>
      </c>
      <c r="F43" s="278">
        <f>SUM(Aprekini!F19:F22)</f>
        <v>0</v>
      </c>
      <c r="G43" s="278">
        <f>SUM(Aprekini!G19:G22)</f>
        <v>0</v>
      </c>
      <c r="H43" s="278">
        <f>SUM(Aprekini!H19:H22)</f>
        <v>0</v>
      </c>
      <c r="I43" s="278">
        <f>SUM(Aprekini!I19:I22)</f>
        <v>0</v>
      </c>
      <c r="J43" s="278">
        <f>SUM(Aprekini!J19:J22)</f>
        <v>0</v>
      </c>
      <c r="K43" s="278">
        <f>SUM(Aprekini!K19:K22)</f>
        <v>0</v>
      </c>
      <c r="L43" s="278">
        <f>SUM(Aprekini!L19:L22)</f>
        <v>0</v>
      </c>
      <c r="M43" s="278">
        <f>SUM(Aprekini!M19:M22)</f>
        <v>0</v>
      </c>
      <c r="N43" s="689">
        <f>SUM(Aprekini!N19:N22)</f>
        <v>0</v>
      </c>
      <c r="O43" s="689">
        <f>SUM(Aprekini!O19:O22)</f>
        <v>0</v>
      </c>
      <c r="P43" s="689">
        <f>SUM(Aprekini!P19:P22)</f>
        <v>0</v>
      </c>
      <c r="Q43" s="689">
        <f>SUM(Aprekini!Q19:Q22)</f>
        <v>0</v>
      </c>
      <c r="R43" s="689">
        <f>SUM(Aprekini!R19:R22)</f>
        <v>0</v>
      </c>
      <c r="S43" s="689">
        <f>SUM(Aprekini!S19:S22)</f>
        <v>0</v>
      </c>
      <c r="T43" s="689">
        <f>SUM(Aprekini!T19:T22)</f>
        <v>0</v>
      </c>
      <c r="U43" s="689">
        <f>SUM(Aprekini!U19:U22)</f>
        <v>0</v>
      </c>
      <c r="V43" s="689">
        <f>SUM(Aprekini!V19:V22)</f>
        <v>0</v>
      </c>
      <c r="W43" s="689">
        <f>SUM(Aprekini!W19:W22)</f>
        <v>0</v>
      </c>
      <c r="X43" s="689">
        <f>SUM(Aprekini!X19:X22)</f>
        <v>0</v>
      </c>
      <c r="Y43" s="689">
        <f>SUM(Aprekini!Y19:Y22)</f>
        <v>0</v>
      </c>
      <c r="Z43" s="689">
        <f>SUM(Aprekini!Z19:Z22)</f>
        <v>0</v>
      </c>
      <c r="AA43" s="689">
        <f>SUM(Aprekini!AA19:AA22)</f>
        <v>0</v>
      </c>
      <c r="AB43" s="689">
        <f>SUM(Aprekini!AB19:AB22)</f>
        <v>0</v>
      </c>
      <c r="AC43" s="689">
        <f>SUM(Aprekini!AC19:AC22)</f>
        <v>0</v>
      </c>
      <c r="AD43" s="689">
        <f>SUM(Aprekini!AD19:AD22)</f>
        <v>0</v>
      </c>
      <c r="AE43" s="689">
        <f>SUM(Aprekini!AE19:AE22)</f>
        <v>0</v>
      </c>
      <c r="AF43" s="689">
        <f>SUM(Aprekini!AF19:AF22)</f>
        <v>0</v>
      </c>
      <c r="AG43" s="689">
        <f>SUM(Aprekini!AG19:AG22)</f>
        <v>0</v>
      </c>
      <c r="AH43" s="689">
        <f>SUM(Aprekini!AH19:AH22)</f>
        <v>0</v>
      </c>
      <c r="AI43" s="689">
        <f>SUM(Aprekini!AI19:AI22)</f>
        <v>0</v>
      </c>
      <c r="AJ43" s="689">
        <f>SUM(Aprekini!AJ19:AJ22)</f>
        <v>0</v>
      </c>
    </row>
    <row r="44" spans="1:36" s="265" customFormat="1" ht="12.75" outlineLevel="1" x14ac:dyDescent="0.2">
      <c r="A44" s="70" t="s">
        <v>416</v>
      </c>
      <c r="B44" s="689">
        <f>'Datu ievade'!B80*'Datu ievade'!B81/1000*365</f>
        <v>0</v>
      </c>
      <c r="C44" s="689">
        <f>('Datu ievade'!C80-SUM('Datu ievade'!B84:C84))*'Datu ievade'!C81/1000*365</f>
        <v>0</v>
      </c>
      <c r="D44" s="689">
        <f>('Datu ievade'!D80-SUM('Datu ievade'!B84:D84))*'Datu ievade'!D81/1000*365</f>
        <v>0</v>
      </c>
      <c r="E44" s="689">
        <f>('Datu ievade'!E80-SUM('Datu ievade'!$B$84:E84))*'Datu ievade'!E81/1000*365</f>
        <v>0</v>
      </c>
      <c r="F44" s="689">
        <f>('Datu ievade'!F80-SUM('Datu ievade'!$B$84:F84))*'Datu ievade'!F81/1000*365</f>
        <v>0</v>
      </c>
      <c r="G44" s="689">
        <f>('Datu ievade'!G80-SUM('Datu ievade'!$B$84:G84))*'Datu ievade'!G81/1000*365</f>
        <v>0</v>
      </c>
      <c r="H44" s="689">
        <f>('Datu ievade'!H80-SUM('Datu ievade'!$B$84:H84))*'Datu ievade'!H81/1000*365</f>
        <v>0</v>
      </c>
      <c r="I44" s="689">
        <f>H44</f>
        <v>0</v>
      </c>
      <c r="J44" s="689">
        <f>I44</f>
        <v>0</v>
      </c>
      <c r="K44" s="689">
        <f t="shared" ref="K44:AJ46" si="14">J44</f>
        <v>0</v>
      </c>
      <c r="L44" s="689">
        <f t="shared" si="14"/>
        <v>0</v>
      </c>
      <c r="M44" s="689">
        <f t="shared" si="14"/>
        <v>0</v>
      </c>
      <c r="N44" s="689">
        <f t="shared" si="14"/>
        <v>0</v>
      </c>
      <c r="O44" s="689">
        <f t="shared" si="14"/>
        <v>0</v>
      </c>
      <c r="P44" s="689">
        <f t="shared" si="14"/>
        <v>0</v>
      </c>
      <c r="Q44" s="689">
        <f t="shared" si="14"/>
        <v>0</v>
      </c>
      <c r="R44" s="689">
        <f t="shared" si="14"/>
        <v>0</v>
      </c>
      <c r="S44" s="689">
        <f t="shared" si="14"/>
        <v>0</v>
      </c>
      <c r="T44" s="689">
        <f t="shared" si="14"/>
        <v>0</v>
      </c>
      <c r="U44" s="689">
        <f t="shared" si="14"/>
        <v>0</v>
      </c>
      <c r="V44" s="689">
        <f t="shared" si="14"/>
        <v>0</v>
      </c>
      <c r="W44" s="689">
        <f t="shared" si="14"/>
        <v>0</v>
      </c>
      <c r="X44" s="689">
        <f t="shared" si="14"/>
        <v>0</v>
      </c>
      <c r="Y44" s="689">
        <f t="shared" si="14"/>
        <v>0</v>
      </c>
      <c r="Z44" s="689">
        <f t="shared" si="14"/>
        <v>0</v>
      </c>
      <c r="AA44" s="689">
        <f t="shared" si="14"/>
        <v>0</v>
      </c>
      <c r="AB44" s="689">
        <f t="shared" si="14"/>
        <v>0</v>
      </c>
      <c r="AC44" s="689">
        <f t="shared" si="14"/>
        <v>0</v>
      </c>
      <c r="AD44" s="689">
        <f t="shared" si="14"/>
        <v>0</v>
      </c>
      <c r="AE44" s="689">
        <f t="shared" si="14"/>
        <v>0</v>
      </c>
      <c r="AF44" s="689">
        <f t="shared" si="14"/>
        <v>0</v>
      </c>
      <c r="AG44" s="689">
        <f t="shared" si="14"/>
        <v>0</v>
      </c>
      <c r="AH44" s="689">
        <f t="shared" si="14"/>
        <v>0</v>
      </c>
      <c r="AI44" s="689">
        <f t="shared" si="14"/>
        <v>0</v>
      </c>
      <c r="AJ44" s="689">
        <f t="shared" si="14"/>
        <v>0</v>
      </c>
    </row>
    <row r="45" spans="1:36" s="265" customFormat="1" ht="12.75" outlineLevel="1" x14ac:dyDescent="0.2">
      <c r="A45" s="70" t="s">
        <v>417</v>
      </c>
      <c r="B45" s="689">
        <f>'Datu ievade'!B82</f>
        <v>0</v>
      </c>
      <c r="C45" s="689">
        <f>'Datu ievade'!C82</f>
        <v>0</v>
      </c>
      <c r="D45" s="689">
        <f>'Datu ievade'!D82</f>
        <v>0</v>
      </c>
      <c r="E45" s="689">
        <f>'Datu ievade'!E82</f>
        <v>0</v>
      </c>
      <c r="F45" s="689">
        <f>'Datu ievade'!F82</f>
        <v>0</v>
      </c>
      <c r="G45" s="689">
        <f>'Datu ievade'!G82</f>
        <v>0</v>
      </c>
      <c r="H45" s="689">
        <f>'Datu ievade'!H82</f>
        <v>0</v>
      </c>
      <c r="I45" s="689">
        <f>H45</f>
        <v>0</v>
      </c>
      <c r="J45" s="689">
        <f t="shared" ref="J45" si="15">I45</f>
        <v>0</v>
      </c>
      <c r="K45" s="689">
        <f t="shared" si="14"/>
        <v>0</v>
      </c>
      <c r="L45" s="689">
        <f t="shared" si="14"/>
        <v>0</v>
      </c>
      <c r="M45" s="689">
        <f t="shared" si="14"/>
        <v>0</v>
      </c>
      <c r="N45" s="689">
        <f t="shared" si="14"/>
        <v>0</v>
      </c>
      <c r="O45" s="689">
        <f t="shared" si="14"/>
        <v>0</v>
      </c>
      <c r="P45" s="689">
        <f t="shared" si="14"/>
        <v>0</v>
      </c>
      <c r="Q45" s="689">
        <f t="shared" si="14"/>
        <v>0</v>
      </c>
      <c r="R45" s="689">
        <f t="shared" si="14"/>
        <v>0</v>
      </c>
      <c r="S45" s="689">
        <f t="shared" si="14"/>
        <v>0</v>
      </c>
      <c r="T45" s="689">
        <f t="shared" si="14"/>
        <v>0</v>
      </c>
      <c r="U45" s="689">
        <f t="shared" si="14"/>
        <v>0</v>
      </c>
      <c r="V45" s="689">
        <f t="shared" si="14"/>
        <v>0</v>
      </c>
      <c r="W45" s="689">
        <f t="shared" si="14"/>
        <v>0</v>
      </c>
      <c r="X45" s="689">
        <f t="shared" si="14"/>
        <v>0</v>
      </c>
      <c r="Y45" s="689">
        <f t="shared" si="14"/>
        <v>0</v>
      </c>
      <c r="Z45" s="689">
        <f t="shared" si="14"/>
        <v>0</v>
      </c>
      <c r="AA45" s="689">
        <f t="shared" si="14"/>
        <v>0</v>
      </c>
      <c r="AB45" s="689">
        <f t="shared" si="14"/>
        <v>0</v>
      </c>
      <c r="AC45" s="689">
        <f t="shared" si="14"/>
        <v>0</v>
      </c>
      <c r="AD45" s="689">
        <f t="shared" si="14"/>
        <v>0</v>
      </c>
      <c r="AE45" s="689">
        <f t="shared" si="14"/>
        <v>0</v>
      </c>
      <c r="AF45" s="689">
        <f t="shared" si="14"/>
        <v>0</v>
      </c>
      <c r="AG45" s="689">
        <f t="shared" si="14"/>
        <v>0</v>
      </c>
      <c r="AH45" s="689">
        <f t="shared" si="14"/>
        <v>0</v>
      </c>
      <c r="AI45" s="689">
        <f t="shared" si="14"/>
        <v>0</v>
      </c>
      <c r="AJ45" s="689">
        <f t="shared" si="14"/>
        <v>0</v>
      </c>
    </row>
    <row r="46" spans="1:36" s="265" customFormat="1" ht="12.75" outlineLevel="1" x14ac:dyDescent="0.2">
      <c r="A46" s="70" t="s">
        <v>418</v>
      </c>
      <c r="B46" s="689">
        <f>'Datu ievade'!B83</f>
        <v>0</v>
      </c>
      <c r="C46" s="689">
        <f>'Datu ievade'!C83</f>
        <v>0</v>
      </c>
      <c r="D46" s="689">
        <f>'Datu ievade'!D83</f>
        <v>0</v>
      </c>
      <c r="E46" s="689">
        <f>'Datu ievade'!E83</f>
        <v>0</v>
      </c>
      <c r="F46" s="689">
        <f>'Datu ievade'!F83</f>
        <v>0</v>
      </c>
      <c r="G46" s="689">
        <f>'Datu ievade'!G83</f>
        <v>0</v>
      </c>
      <c r="H46" s="689">
        <f>'Datu ievade'!H83</f>
        <v>0</v>
      </c>
      <c r="I46" s="689">
        <f>H46</f>
        <v>0</v>
      </c>
      <c r="J46" s="689">
        <f t="shared" ref="J46" si="16">I46</f>
        <v>0</v>
      </c>
      <c r="K46" s="689">
        <f t="shared" si="14"/>
        <v>0</v>
      </c>
      <c r="L46" s="689">
        <f t="shared" si="14"/>
        <v>0</v>
      </c>
      <c r="M46" s="689">
        <f t="shared" si="14"/>
        <v>0</v>
      </c>
      <c r="N46" s="689">
        <f t="shared" si="14"/>
        <v>0</v>
      </c>
      <c r="O46" s="689">
        <f t="shared" si="14"/>
        <v>0</v>
      </c>
      <c r="P46" s="689">
        <f t="shared" si="14"/>
        <v>0</v>
      </c>
      <c r="Q46" s="689">
        <f t="shared" si="14"/>
        <v>0</v>
      </c>
      <c r="R46" s="689">
        <f t="shared" si="14"/>
        <v>0</v>
      </c>
      <c r="S46" s="689">
        <f t="shared" si="14"/>
        <v>0</v>
      </c>
      <c r="T46" s="689">
        <f t="shared" si="14"/>
        <v>0</v>
      </c>
      <c r="U46" s="689">
        <f t="shared" si="14"/>
        <v>0</v>
      </c>
      <c r="V46" s="689">
        <f t="shared" si="14"/>
        <v>0</v>
      </c>
      <c r="W46" s="689">
        <f t="shared" si="14"/>
        <v>0</v>
      </c>
      <c r="X46" s="689">
        <f t="shared" si="14"/>
        <v>0</v>
      </c>
      <c r="Y46" s="689">
        <f t="shared" si="14"/>
        <v>0</v>
      </c>
      <c r="Z46" s="689">
        <f t="shared" si="14"/>
        <v>0</v>
      </c>
      <c r="AA46" s="689">
        <f t="shared" si="14"/>
        <v>0</v>
      </c>
      <c r="AB46" s="689">
        <f t="shared" si="14"/>
        <v>0</v>
      </c>
      <c r="AC46" s="689">
        <f t="shared" si="14"/>
        <v>0</v>
      </c>
      <c r="AD46" s="689">
        <f t="shared" si="14"/>
        <v>0</v>
      </c>
      <c r="AE46" s="689">
        <f t="shared" si="14"/>
        <v>0</v>
      </c>
      <c r="AF46" s="689">
        <f t="shared" si="14"/>
        <v>0</v>
      </c>
      <c r="AG46" s="689">
        <f t="shared" si="14"/>
        <v>0</v>
      </c>
      <c r="AH46" s="689">
        <f t="shared" si="14"/>
        <v>0</v>
      </c>
      <c r="AI46" s="689">
        <f t="shared" si="14"/>
        <v>0</v>
      </c>
      <c r="AJ46" s="689">
        <f t="shared" si="14"/>
        <v>0</v>
      </c>
    </row>
    <row r="47" spans="1:36" s="265" customFormat="1" ht="12.75" outlineLevel="1" x14ac:dyDescent="0.2">
      <c r="A47" s="64" t="s">
        <v>388</v>
      </c>
      <c r="B47" s="689">
        <f t="shared" ref="B47:AJ47" si="17">SUM(B44:B46)</f>
        <v>0</v>
      </c>
      <c r="C47" s="689">
        <f t="shared" si="17"/>
        <v>0</v>
      </c>
      <c r="D47" s="689">
        <f t="shared" si="17"/>
        <v>0</v>
      </c>
      <c r="E47" s="689">
        <f t="shared" si="17"/>
        <v>0</v>
      </c>
      <c r="F47" s="689">
        <f t="shared" si="17"/>
        <v>0</v>
      </c>
      <c r="G47" s="689">
        <f t="shared" si="17"/>
        <v>0</v>
      </c>
      <c r="H47" s="689">
        <f t="shared" si="17"/>
        <v>0</v>
      </c>
      <c r="I47" s="689">
        <f t="shared" si="17"/>
        <v>0</v>
      </c>
      <c r="J47" s="689">
        <f t="shared" si="17"/>
        <v>0</v>
      </c>
      <c r="K47" s="689">
        <f t="shared" si="17"/>
        <v>0</v>
      </c>
      <c r="L47" s="689">
        <f t="shared" si="17"/>
        <v>0</v>
      </c>
      <c r="M47" s="689">
        <f t="shared" si="17"/>
        <v>0</v>
      </c>
      <c r="N47" s="689">
        <f t="shared" si="17"/>
        <v>0</v>
      </c>
      <c r="O47" s="689">
        <f t="shared" si="17"/>
        <v>0</v>
      </c>
      <c r="P47" s="689">
        <f t="shared" si="17"/>
        <v>0</v>
      </c>
      <c r="Q47" s="689">
        <f t="shared" si="17"/>
        <v>0</v>
      </c>
      <c r="R47" s="689">
        <f t="shared" si="17"/>
        <v>0</v>
      </c>
      <c r="S47" s="689">
        <f t="shared" si="17"/>
        <v>0</v>
      </c>
      <c r="T47" s="689">
        <f t="shared" si="17"/>
        <v>0</v>
      </c>
      <c r="U47" s="689">
        <f t="shared" si="17"/>
        <v>0</v>
      </c>
      <c r="V47" s="689">
        <f t="shared" si="17"/>
        <v>0</v>
      </c>
      <c r="W47" s="689">
        <f t="shared" si="17"/>
        <v>0</v>
      </c>
      <c r="X47" s="689">
        <f t="shared" si="17"/>
        <v>0</v>
      </c>
      <c r="Y47" s="689">
        <f t="shared" si="17"/>
        <v>0</v>
      </c>
      <c r="Z47" s="689">
        <f t="shared" si="17"/>
        <v>0</v>
      </c>
      <c r="AA47" s="689">
        <f t="shared" si="17"/>
        <v>0</v>
      </c>
      <c r="AB47" s="689">
        <f t="shared" si="17"/>
        <v>0</v>
      </c>
      <c r="AC47" s="689">
        <f t="shared" si="17"/>
        <v>0</v>
      </c>
      <c r="AD47" s="689">
        <f t="shared" si="17"/>
        <v>0</v>
      </c>
      <c r="AE47" s="689">
        <f t="shared" si="17"/>
        <v>0</v>
      </c>
      <c r="AF47" s="689">
        <f t="shared" si="17"/>
        <v>0</v>
      </c>
      <c r="AG47" s="689">
        <f t="shared" si="17"/>
        <v>0</v>
      </c>
      <c r="AH47" s="689">
        <f t="shared" si="17"/>
        <v>0</v>
      </c>
      <c r="AI47" s="689">
        <f t="shared" si="17"/>
        <v>0</v>
      </c>
      <c r="AJ47" s="689">
        <f t="shared" si="17"/>
        <v>0</v>
      </c>
    </row>
    <row r="48" spans="1:36" s="265" customFormat="1" ht="12.75" outlineLevel="1" x14ac:dyDescent="0.2">
      <c r="A48" s="64" t="s">
        <v>389</v>
      </c>
      <c r="B48" s="690">
        <f>SUM(Aprekini!B24:B27)</f>
        <v>0</v>
      </c>
      <c r="C48" s="689">
        <f>SUM(Aprekini!C24:C27)</f>
        <v>0</v>
      </c>
      <c r="D48" s="689">
        <f>SUM(Aprekini!D24:D27)</f>
        <v>0</v>
      </c>
      <c r="E48" s="689">
        <f>SUM(Aprekini!E24:E27)</f>
        <v>0</v>
      </c>
      <c r="F48" s="689">
        <f>SUM(Aprekini!F24:F27)</f>
        <v>0</v>
      </c>
      <c r="G48" s="689">
        <f>SUM(Aprekini!G24:G27)</f>
        <v>0</v>
      </c>
      <c r="H48" s="689">
        <f>SUM(Aprekini!H24:H27)</f>
        <v>0</v>
      </c>
      <c r="I48" s="689">
        <f>SUM(Aprekini!I24:I27)</f>
        <v>0</v>
      </c>
      <c r="J48" s="689">
        <f>SUM(Aprekini!J24:J27)</f>
        <v>0</v>
      </c>
      <c r="K48" s="689">
        <f>SUM(Aprekini!K24:K27)</f>
        <v>0</v>
      </c>
      <c r="L48" s="689">
        <f>SUM(Aprekini!L24:L27)</f>
        <v>0</v>
      </c>
      <c r="M48" s="689">
        <f>SUM(Aprekini!M24:M27)</f>
        <v>0</v>
      </c>
      <c r="N48" s="689">
        <f>SUM(Aprekini!N24:N27)</f>
        <v>0</v>
      </c>
      <c r="O48" s="689">
        <f>SUM(Aprekini!O24:O27)</f>
        <v>0</v>
      </c>
      <c r="P48" s="689">
        <f>SUM(Aprekini!P24:P27)</f>
        <v>0</v>
      </c>
      <c r="Q48" s="689">
        <f>SUM(Aprekini!Q24:Q27)</f>
        <v>0</v>
      </c>
      <c r="R48" s="689">
        <f>SUM(Aprekini!R24:R27)</f>
        <v>0</v>
      </c>
      <c r="S48" s="689">
        <f>SUM(Aprekini!S24:S27)</f>
        <v>0</v>
      </c>
      <c r="T48" s="689">
        <f>SUM(Aprekini!T24:T27)</f>
        <v>0</v>
      </c>
      <c r="U48" s="689">
        <f>SUM(Aprekini!U24:U27)</f>
        <v>0</v>
      </c>
      <c r="V48" s="689">
        <f>SUM(Aprekini!V24:V27)</f>
        <v>0</v>
      </c>
      <c r="W48" s="689">
        <f>SUM(Aprekini!W24:W27)</f>
        <v>0</v>
      </c>
      <c r="X48" s="689">
        <f>SUM(Aprekini!X24:X27)</f>
        <v>0</v>
      </c>
      <c r="Y48" s="689">
        <f>SUM(Aprekini!Y24:Y27)</f>
        <v>0</v>
      </c>
      <c r="Z48" s="689">
        <f>SUM(Aprekini!Z24:Z27)</f>
        <v>0</v>
      </c>
      <c r="AA48" s="689">
        <f>SUM(Aprekini!AA24:AA27)</f>
        <v>0</v>
      </c>
      <c r="AB48" s="689">
        <f>SUM(Aprekini!AB24:AB27)</f>
        <v>0</v>
      </c>
      <c r="AC48" s="689">
        <f>SUM(Aprekini!AC24:AC27)</f>
        <v>0</v>
      </c>
      <c r="AD48" s="689">
        <f>SUM(Aprekini!AD24:AD27)</f>
        <v>0</v>
      </c>
      <c r="AE48" s="689">
        <f>SUM(Aprekini!AE24:AE27)</f>
        <v>0</v>
      </c>
      <c r="AF48" s="689">
        <f>SUM(Aprekini!AF24:AF27)</f>
        <v>0</v>
      </c>
      <c r="AG48" s="689">
        <f>SUM(Aprekini!AG24:AG27)</f>
        <v>0</v>
      </c>
      <c r="AH48" s="689">
        <f>SUM(Aprekini!AH24:AH27)</f>
        <v>0</v>
      </c>
      <c r="AI48" s="689">
        <f>SUM(Aprekini!AI24:AI27)</f>
        <v>0</v>
      </c>
      <c r="AJ48" s="689">
        <f>SUM(Aprekini!AJ24:AJ27)</f>
        <v>0</v>
      </c>
    </row>
    <row r="49" spans="1:36" s="265" customFormat="1" ht="12.75" outlineLevel="1" x14ac:dyDescent="0.2">
      <c r="A49" s="70" t="s">
        <v>420</v>
      </c>
      <c r="B49" s="689">
        <f>'Datu ievade'!B88*'Datu ievade'!B89/1000*365</f>
        <v>0</v>
      </c>
      <c r="C49" s="689">
        <f>(('Datu ievade'!C88-'Datu ievade'!C92)*'Datu ievade'!C89)/1000*365</f>
        <v>0</v>
      </c>
      <c r="D49" s="689">
        <f>('Datu ievade'!D88-SUM('Datu ievade'!B92:D92))*'Datu ievade'!D89/1000*365</f>
        <v>0</v>
      </c>
      <c r="E49" s="689">
        <f>('Datu ievade'!E88-SUM('Datu ievade'!B92:E92))*'Datu ievade'!E89/1000*365</f>
        <v>0</v>
      </c>
      <c r="F49" s="689">
        <f>('Datu ievade'!F88-SUM('Datu ievade'!B92:F92))*'Datu ievade'!F89/1000*365</f>
        <v>0</v>
      </c>
      <c r="G49" s="689">
        <f>('Datu ievade'!G88-SUM('Datu ievade'!B92:G92))*'Datu ievade'!G89/1000*365</f>
        <v>0</v>
      </c>
      <c r="H49" s="689">
        <f>('Datu ievade'!H88-SUM('Datu ievade'!B92:H92))*'Datu ievade'!H89/1000*365</f>
        <v>0</v>
      </c>
      <c r="I49" s="689">
        <f>H49</f>
        <v>0</v>
      </c>
      <c r="J49" s="689">
        <f>I49</f>
        <v>0</v>
      </c>
      <c r="K49" s="689">
        <f t="shared" ref="K49:R49" si="18">J49</f>
        <v>0</v>
      </c>
      <c r="L49" s="689">
        <f t="shared" si="18"/>
        <v>0</v>
      </c>
      <c r="M49" s="689">
        <f t="shared" si="18"/>
        <v>0</v>
      </c>
      <c r="N49" s="689">
        <f t="shared" si="18"/>
        <v>0</v>
      </c>
      <c r="O49" s="689">
        <f t="shared" si="18"/>
        <v>0</v>
      </c>
      <c r="P49" s="689">
        <f t="shared" si="18"/>
        <v>0</v>
      </c>
      <c r="Q49" s="689">
        <f t="shared" si="18"/>
        <v>0</v>
      </c>
      <c r="R49" s="689">
        <f t="shared" si="18"/>
        <v>0</v>
      </c>
      <c r="S49" s="689">
        <f t="shared" ref="S49:AJ49" si="19">R49</f>
        <v>0</v>
      </c>
      <c r="T49" s="689">
        <f t="shared" si="19"/>
        <v>0</v>
      </c>
      <c r="U49" s="689">
        <f t="shared" si="19"/>
        <v>0</v>
      </c>
      <c r="V49" s="689">
        <f t="shared" si="19"/>
        <v>0</v>
      </c>
      <c r="W49" s="689">
        <f t="shared" si="19"/>
        <v>0</v>
      </c>
      <c r="X49" s="689">
        <f t="shared" si="19"/>
        <v>0</v>
      </c>
      <c r="Y49" s="689">
        <f t="shared" si="19"/>
        <v>0</v>
      </c>
      <c r="Z49" s="689">
        <f t="shared" si="19"/>
        <v>0</v>
      </c>
      <c r="AA49" s="689">
        <f t="shared" si="19"/>
        <v>0</v>
      </c>
      <c r="AB49" s="689">
        <f t="shared" si="19"/>
        <v>0</v>
      </c>
      <c r="AC49" s="689">
        <f t="shared" si="19"/>
        <v>0</v>
      </c>
      <c r="AD49" s="689">
        <f t="shared" si="19"/>
        <v>0</v>
      </c>
      <c r="AE49" s="689">
        <f t="shared" si="19"/>
        <v>0</v>
      </c>
      <c r="AF49" s="689">
        <f t="shared" si="19"/>
        <v>0</v>
      </c>
      <c r="AG49" s="689">
        <f t="shared" si="19"/>
        <v>0</v>
      </c>
      <c r="AH49" s="689">
        <f t="shared" si="19"/>
        <v>0</v>
      </c>
      <c r="AI49" s="689">
        <f t="shared" si="19"/>
        <v>0</v>
      </c>
      <c r="AJ49" s="689">
        <f t="shared" si="19"/>
        <v>0</v>
      </c>
    </row>
    <row r="50" spans="1:36" s="265" customFormat="1" ht="12.75" outlineLevel="1" x14ac:dyDescent="0.2">
      <c r="A50" s="70" t="s">
        <v>421</v>
      </c>
      <c r="B50" s="689">
        <f>'Datu ievade'!B90</f>
        <v>0</v>
      </c>
      <c r="C50" s="689">
        <f>'Datu ievade'!B90</f>
        <v>0</v>
      </c>
      <c r="D50" s="689">
        <f>'Datu ievade'!C90</f>
        <v>0</v>
      </c>
      <c r="E50" s="689">
        <f>'Datu ievade'!D90</f>
        <v>0</v>
      </c>
      <c r="F50" s="689">
        <f>'Datu ievade'!E90</f>
        <v>0</v>
      </c>
      <c r="G50" s="689">
        <f>'Datu ievade'!F90</f>
        <v>0</v>
      </c>
      <c r="H50" s="689">
        <f>'Datu ievade'!G90</f>
        <v>0</v>
      </c>
      <c r="I50" s="689">
        <f>'Datu ievade'!H90</f>
        <v>0</v>
      </c>
      <c r="J50" s="689">
        <f>I50</f>
        <v>0</v>
      </c>
      <c r="K50" s="689">
        <f t="shared" ref="K50:R50" si="20">J50</f>
        <v>0</v>
      </c>
      <c r="L50" s="689">
        <f t="shared" si="20"/>
        <v>0</v>
      </c>
      <c r="M50" s="689">
        <f t="shared" si="20"/>
        <v>0</v>
      </c>
      <c r="N50" s="689">
        <f t="shared" si="20"/>
        <v>0</v>
      </c>
      <c r="O50" s="689">
        <f t="shared" si="20"/>
        <v>0</v>
      </c>
      <c r="P50" s="689">
        <f t="shared" si="20"/>
        <v>0</v>
      </c>
      <c r="Q50" s="689">
        <f t="shared" si="20"/>
        <v>0</v>
      </c>
      <c r="R50" s="689">
        <f t="shared" si="20"/>
        <v>0</v>
      </c>
      <c r="S50" s="689">
        <f t="shared" ref="S50:AJ50" si="21">R50</f>
        <v>0</v>
      </c>
      <c r="T50" s="689">
        <f t="shared" si="21"/>
        <v>0</v>
      </c>
      <c r="U50" s="689">
        <f t="shared" si="21"/>
        <v>0</v>
      </c>
      <c r="V50" s="689">
        <f t="shared" si="21"/>
        <v>0</v>
      </c>
      <c r="W50" s="689">
        <f t="shared" si="21"/>
        <v>0</v>
      </c>
      <c r="X50" s="689">
        <f t="shared" si="21"/>
        <v>0</v>
      </c>
      <c r="Y50" s="689">
        <f t="shared" si="21"/>
        <v>0</v>
      </c>
      <c r="Z50" s="689">
        <f t="shared" si="21"/>
        <v>0</v>
      </c>
      <c r="AA50" s="689">
        <f t="shared" si="21"/>
        <v>0</v>
      </c>
      <c r="AB50" s="689">
        <f t="shared" si="21"/>
        <v>0</v>
      </c>
      <c r="AC50" s="689">
        <f t="shared" si="21"/>
        <v>0</v>
      </c>
      <c r="AD50" s="689">
        <f t="shared" si="21"/>
        <v>0</v>
      </c>
      <c r="AE50" s="689">
        <f t="shared" si="21"/>
        <v>0</v>
      </c>
      <c r="AF50" s="689">
        <f t="shared" si="21"/>
        <v>0</v>
      </c>
      <c r="AG50" s="689">
        <f t="shared" si="21"/>
        <v>0</v>
      </c>
      <c r="AH50" s="689">
        <f t="shared" si="21"/>
        <v>0</v>
      </c>
      <c r="AI50" s="689">
        <f t="shared" si="21"/>
        <v>0</v>
      </c>
      <c r="AJ50" s="689">
        <f t="shared" si="21"/>
        <v>0</v>
      </c>
    </row>
    <row r="51" spans="1:36" s="265" customFormat="1" ht="12.75" outlineLevel="1" x14ac:dyDescent="0.2">
      <c r="A51" s="70" t="s">
        <v>422</v>
      </c>
      <c r="B51" s="689">
        <f>'Datu ievade'!B91</f>
        <v>0</v>
      </c>
      <c r="C51" s="689">
        <f>'Datu ievade'!B91</f>
        <v>0</v>
      </c>
      <c r="D51" s="689">
        <f>'Datu ievade'!C91</f>
        <v>0</v>
      </c>
      <c r="E51" s="689">
        <f>'Datu ievade'!D91</f>
        <v>0</v>
      </c>
      <c r="F51" s="689">
        <f>'Datu ievade'!E91</f>
        <v>0</v>
      </c>
      <c r="G51" s="689">
        <f>'Datu ievade'!F91</f>
        <v>0</v>
      </c>
      <c r="H51" s="689">
        <f>'Datu ievade'!G91</f>
        <v>0</v>
      </c>
      <c r="I51" s="689">
        <f>'Datu ievade'!H91</f>
        <v>0</v>
      </c>
      <c r="J51" s="689">
        <f>I51</f>
        <v>0</v>
      </c>
      <c r="K51" s="689">
        <f t="shared" ref="K51:R51" si="22">J51</f>
        <v>0</v>
      </c>
      <c r="L51" s="689">
        <f t="shared" si="22"/>
        <v>0</v>
      </c>
      <c r="M51" s="689">
        <f t="shared" si="22"/>
        <v>0</v>
      </c>
      <c r="N51" s="689">
        <f t="shared" si="22"/>
        <v>0</v>
      </c>
      <c r="O51" s="689">
        <f t="shared" si="22"/>
        <v>0</v>
      </c>
      <c r="P51" s="689">
        <f t="shared" si="22"/>
        <v>0</v>
      </c>
      <c r="Q51" s="689">
        <f t="shared" si="22"/>
        <v>0</v>
      </c>
      <c r="R51" s="689">
        <f t="shared" si="22"/>
        <v>0</v>
      </c>
      <c r="S51" s="689">
        <f t="shared" ref="S51:AJ51" si="23">R51</f>
        <v>0</v>
      </c>
      <c r="T51" s="689">
        <f t="shared" si="23"/>
        <v>0</v>
      </c>
      <c r="U51" s="689">
        <f t="shared" si="23"/>
        <v>0</v>
      </c>
      <c r="V51" s="689">
        <f t="shared" si="23"/>
        <v>0</v>
      </c>
      <c r="W51" s="689">
        <f t="shared" si="23"/>
        <v>0</v>
      </c>
      <c r="X51" s="689">
        <f t="shared" si="23"/>
        <v>0</v>
      </c>
      <c r="Y51" s="689">
        <f t="shared" si="23"/>
        <v>0</v>
      </c>
      <c r="Z51" s="689">
        <f t="shared" si="23"/>
        <v>0</v>
      </c>
      <c r="AA51" s="689">
        <f t="shared" si="23"/>
        <v>0</v>
      </c>
      <c r="AB51" s="689">
        <f t="shared" si="23"/>
        <v>0</v>
      </c>
      <c r="AC51" s="689">
        <f t="shared" si="23"/>
        <v>0</v>
      </c>
      <c r="AD51" s="689">
        <f t="shared" si="23"/>
        <v>0</v>
      </c>
      <c r="AE51" s="689">
        <f t="shared" si="23"/>
        <v>0</v>
      </c>
      <c r="AF51" s="689">
        <f t="shared" si="23"/>
        <v>0</v>
      </c>
      <c r="AG51" s="689">
        <f t="shared" si="23"/>
        <v>0</v>
      </c>
      <c r="AH51" s="689">
        <f t="shared" si="23"/>
        <v>0</v>
      </c>
      <c r="AI51" s="689">
        <f t="shared" si="23"/>
        <v>0</v>
      </c>
      <c r="AJ51" s="689">
        <f t="shared" si="23"/>
        <v>0</v>
      </c>
    </row>
    <row r="52" spans="1:36" s="265" customFormat="1" ht="12.75" outlineLevel="1" x14ac:dyDescent="0.2">
      <c r="A52" s="64" t="s">
        <v>419</v>
      </c>
      <c r="B52" s="689">
        <f>SUM(B49:B51)</f>
        <v>0</v>
      </c>
      <c r="C52" s="689">
        <f>SUM(C49:C51)</f>
        <v>0</v>
      </c>
      <c r="D52" s="689">
        <f t="shared" ref="D52:J52" si="24">SUM(D49:D51)</f>
        <v>0</v>
      </c>
      <c r="E52" s="689">
        <f t="shared" si="24"/>
        <v>0</v>
      </c>
      <c r="F52" s="689">
        <f t="shared" si="24"/>
        <v>0</v>
      </c>
      <c r="G52" s="689">
        <f t="shared" si="24"/>
        <v>0</v>
      </c>
      <c r="H52" s="689">
        <f t="shared" si="24"/>
        <v>0</v>
      </c>
      <c r="I52" s="689">
        <f t="shared" si="24"/>
        <v>0</v>
      </c>
      <c r="J52" s="689">
        <f t="shared" si="24"/>
        <v>0</v>
      </c>
      <c r="K52" s="689">
        <f t="shared" ref="K52:AJ52" si="25">SUM(K49:K51)</f>
        <v>0</v>
      </c>
      <c r="L52" s="689">
        <f t="shared" si="25"/>
        <v>0</v>
      </c>
      <c r="M52" s="689">
        <f t="shared" si="25"/>
        <v>0</v>
      </c>
      <c r="N52" s="689">
        <f t="shared" si="25"/>
        <v>0</v>
      </c>
      <c r="O52" s="689">
        <f t="shared" si="25"/>
        <v>0</v>
      </c>
      <c r="P52" s="689">
        <f t="shared" si="25"/>
        <v>0</v>
      </c>
      <c r="Q52" s="689">
        <f t="shared" si="25"/>
        <v>0</v>
      </c>
      <c r="R52" s="689">
        <f t="shared" si="25"/>
        <v>0</v>
      </c>
      <c r="S52" s="689">
        <f t="shared" si="25"/>
        <v>0</v>
      </c>
      <c r="T52" s="689">
        <f t="shared" si="25"/>
        <v>0</v>
      </c>
      <c r="U52" s="689">
        <f t="shared" si="25"/>
        <v>0</v>
      </c>
      <c r="V52" s="689">
        <f t="shared" si="25"/>
        <v>0</v>
      </c>
      <c r="W52" s="689">
        <f t="shared" si="25"/>
        <v>0</v>
      </c>
      <c r="X52" s="689">
        <f t="shared" si="25"/>
        <v>0</v>
      </c>
      <c r="Y52" s="689">
        <f t="shared" si="25"/>
        <v>0</v>
      </c>
      <c r="Z52" s="689">
        <f t="shared" si="25"/>
        <v>0</v>
      </c>
      <c r="AA52" s="689">
        <f t="shared" si="25"/>
        <v>0</v>
      </c>
      <c r="AB52" s="689">
        <f t="shared" si="25"/>
        <v>0</v>
      </c>
      <c r="AC52" s="689">
        <f t="shared" si="25"/>
        <v>0</v>
      </c>
      <c r="AD52" s="689">
        <f t="shared" si="25"/>
        <v>0</v>
      </c>
      <c r="AE52" s="689">
        <f t="shared" si="25"/>
        <v>0</v>
      </c>
      <c r="AF52" s="689">
        <f t="shared" si="25"/>
        <v>0</v>
      </c>
      <c r="AG52" s="689">
        <f t="shared" si="25"/>
        <v>0</v>
      </c>
      <c r="AH52" s="689">
        <f t="shared" si="25"/>
        <v>0</v>
      </c>
      <c r="AI52" s="689">
        <f t="shared" si="25"/>
        <v>0</v>
      </c>
      <c r="AJ52" s="689">
        <f t="shared" si="25"/>
        <v>0</v>
      </c>
    </row>
    <row r="53" spans="1:36" s="265" customFormat="1" ht="12.75" outlineLevel="1" x14ac:dyDescent="0.2">
      <c r="A53" s="171"/>
      <c r="C53" s="275"/>
      <c r="D53" s="275"/>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row>
    <row r="54" spans="1:36" outlineLevel="1" x14ac:dyDescent="0.2">
      <c r="A54" s="64" t="s">
        <v>364</v>
      </c>
      <c r="B54" s="279">
        <f>'Datu ievade'!B126</f>
        <v>0</v>
      </c>
      <c r="C54" s="279">
        <f>'Datu ievade'!C126</f>
        <v>0</v>
      </c>
      <c r="D54" s="279">
        <f>'Datu ievade'!D126</f>
        <v>0</v>
      </c>
    </row>
    <row r="55" spans="1:36" outlineLevel="1" x14ac:dyDescent="0.2">
      <c r="A55" s="64" t="s">
        <v>366</v>
      </c>
      <c r="B55" s="279">
        <f>'Datu ievade'!B129</f>
        <v>0</v>
      </c>
      <c r="C55" s="279">
        <f>'Datu ievade'!C129</f>
        <v>0</v>
      </c>
      <c r="D55" s="279">
        <f>'Datu ievade'!D129</f>
        <v>0</v>
      </c>
      <c r="E55" s="279"/>
      <c r="F55" s="279"/>
      <c r="G55" s="279"/>
      <c r="H55" s="279"/>
      <c r="I55" s="280"/>
      <c r="J55" s="280"/>
      <c r="K55" s="280"/>
      <c r="L55" s="280"/>
      <c r="M55" s="280"/>
      <c r="N55" s="280"/>
      <c r="O55" s="280"/>
      <c r="P55" s="280"/>
      <c r="Q55" s="280"/>
      <c r="R55" s="280"/>
      <c r="S55" s="280"/>
      <c r="T55" s="280"/>
      <c r="U55" s="280"/>
      <c r="V55" s="280"/>
      <c r="W55" s="280"/>
      <c r="X55" s="280"/>
      <c r="Y55" s="280"/>
      <c r="Z55" s="280"/>
      <c r="AA55" s="280"/>
      <c r="AB55" s="280"/>
      <c r="AC55" s="280"/>
      <c r="AD55" s="280"/>
      <c r="AE55" s="280"/>
      <c r="AF55" s="280"/>
      <c r="AG55" s="280"/>
      <c r="AH55" s="280"/>
      <c r="AI55" s="280"/>
      <c r="AJ55" s="280"/>
    </row>
    <row r="56" spans="1:36" outlineLevel="1" x14ac:dyDescent="0.2">
      <c r="A56" s="281" t="s">
        <v>480</v>
      </c>
      <c r="B56" s="282" t="e">
        <f>(B54*B44+B55*B45+B55*B46)/B47</f>
        <v>#DIV/0!</v>
      </c>
      <c r="C56" s="282" t="e">
        <f>(C54*C44+C55*C45+C55*C46)/C47</f>
        <v>#DIV/0!</v>
      </c>
      <c r="D56" s="282" t="e">
        <f>(D54*D44+D55*D45+D55*D46)/D47</f>
        <v>#DIV/0!</v>
      </c>
      <c r="E56" s="283" t="e">
        <f>ROUND((1+$B$42)*((SUM(E8:E12,E21:E23)+E43)/E47),3)</f>
        <v>#DIV/0!</v>
      </c>
      <c r="F56" s="283" t="e">
        <f>ROUND((1+$B$42)*((SUM(F8:F12,F21:F23)+F43)/F47),3)</f>
        <v>#DIV/0!</v>
      </c>
      <c r="G56" s="283" t="e">
        <f>ROUND((1+$B$42)*((SUM(G8:G12,G21:G23)+G43)/G47),3)</f>
        <v>#DIV/0!</v>
      </c>
      <c r="H56" s="283" t="e">
        <f>ROUND((1+$B$42)*((SUM(H8:H12,H21:H23)+H43)/H47),3)</f>
        <v>#DIV/0!</v>
      </c>
      <c r="I56" s="283" t="e">
        <f t="shared" ref="I56:N56" si="26">ROUND((1+$B$42)*((SUM(I8:I12,I21:I23)+I43)/I47),3)</f>
        <v>#DIV/0!</v>
      </c>
      <c r="J56" s="283" t="e">
        <f t="shared" si="26"/>
        <v>#DIV/0!</v>
      </c>
      <c r="K56" s="283" t="e">
        <f t="shared" si="26"/>
        <v>#DIV/0!</v>
      </c>
      <c r="L56" s="283" t="e">
        <f t="shared" si="26"/>
        <v>#DIV/0!</v>
      </c>
      <c r="M56" s="283" t="e">
        <f t="shared" si="26"/>
        <v>#DIV/0!</v>
      </c>
      <c r="N56" s="283" t="e">
        <f t="shared" si="26"/>
        <v>#DIV/0!</v>
      </c>
      <c r="O56" s="283" t="e">
        <f t="shared" ref="O56:X56" si="27">ROUND((1+$B$42)*((SUM(O8:O12,O21:O23)+O43)/O47),3)</f>
        <v>#DIV/0!</v>
      </c>
      <c r="P56" s="283" t="e">
        <f t="shared" si="27"/>
        <v>#DIV/0!</v>
      </c>
      <c r="Q56" s="283" t="e">
        <f t="shared" si="27"/>
        <v>#DIV/0!</v>
      </c>
      <c r="R56" s="283" t="e">
        <f t="shared" si="27"/>
        <v>#DIV/0!</v>
      </c>
      <c r="S56" s="283" t="e">
        <f t="shared" si="27"/>
        <v>#DIV/0!</v>
      </c>
      <c r="T56" s="283" t="e">
        <f t="shared" si="27"/>
        <v>#DIV/0!</v>
      </c>
      <c r="U56" s="283" t="e">
        <f t="shared" si="27"/>
        <v>#DIV/0!</v>
      </c>
      <c r="V56" s="283" t="e">
        <f t="shared" si="27"/>
        <v>#DIV/0!</v>
      </c>
      <c r="W56" s="283" t="e">
        <f t="shared" si="27"/>
        <v>#DIV/0!</v>
      </c>
      <c r="X56" s="283" t="e">
        <f t="shared" si="27"/>
        <v>#DIV/0!</v>
      </c>
      <c r="Y56" s="283" t="e">
        <f t="shared" ref="Y56:AJ56" si="28">ROUND((1+$B$42)*((SUM(Y8:Y12,Y21:Y23)+Y43)/Y47),3)</f>
        <v>#DIV/0!</v>
      </c>
      <c r="Z56" s="283" t="e">
        <f t="shared" si="28"/>
        <v>#DIV/0!</v>
      </c>
      <c r="AA56" s="283" t="e">
        <f t="shared" si="28"/>
        <v>#DIV/0!</v>
      </c>
      <c r="AB56" s="283" t="e">
        <f t="shared" si="28"/>
        <v>#DIV/0!</v>
      </c>
      <c r="AC56" s="283" t="e">
        <f t="shared" si="28"/>
        <v>#DIV/0!</v>
      </c>
      <c r="AD56" s="283" t="e">
        <f t="shared" si="28"/>
        <v>#DIV/0!</v>
      </c>
      <c r="AE56" s="283" t="e">
        <f t="shared" si="28"/>
        <v>#DIV/0!</v>
      </c>
      <c r="AF56" s="283" t="e">
        <f t="shared" si="28"/>
        <v>#DIV/0!</v>
      </c>
      <c r="AG56" s="283" t="e">
        <f t="shared" si="28"/>
        <v>#DIV/0!</v>
      </c>
      <c r="AH56" s="283" t="e">
        <f t="shared" si="28"/>
        <v>#DIV/0!</v>
      </c>
      <c r="AI56" s="283" t="e">
        <f t="shared" si="28"/>
        <v>#DIV/0!</v>
      </c>
      <c r="AJ56" s="283" t="e">
        <f t="shared" si="28"/>
        <v>#DIV/0!</v>
      </c>
    </row>
    <row r="57" spans="1:36" outlineLevel="1" x14ac:dyDescent="0.2">
      <c r="A57" s="64" t="s">
        <v>365</v>
      </c>
      <c r="B57" s="279">
        <f>'Datu ievade'!B127</f>
        <v>0</v>
      </c>
      <c r="C57" s="279">
        <f>'Datu ievade'!C127</f>
        <v>0</v>
      </c>
      <c r="D57" s="279">
        <f>'Datu ievade'!D127</f>
        <v>0</v>
      </c>
      <c r="E57" s="280"/>
      <c r="F57" s="280"/>
      <c r="G57" s="280"/>
      <c r="H57" s="280"/>
      <c r="I57" s="280"/>
      <c r="J57" s="280"/>
      <c r="K57" s="280"/>
      <c r="L57" s="280"/>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c r="AJ57" s="280"/>
    </row>
    <row r="58" spans="1:36" outlineLevel="1" x14ac:dyDescent="0.2">
      <c r="A58" s="64" t="s">
        <v>367</v>
      </c>
      <c r="B58" s="279">
        <f>'Datu ievade'!B130</f>
        <v>0</v>
      </c>
      <c r="C58" s="279">
        <f>'Datu ievade'!C130</f>
        <v>0</v>
      </c>
      <c r="D58" s="279">
        <f>'Datu ievade'!D130</f>
        <v>0</v>
      </c>
      <c r="E58" s="280"/>
      <c r="F58" s="280"/>
      <c r="G58" s="280"/>
      <c r="H58" s="280"/>
      <c r="I58" s="280"/>
      <c r="J58" s="280"/>
      <c r="K58" s="280"/>
      <c r="L58" s="280"/>
      <c r="M58" s="280"/>
      <c r="N58" s="280"/>
      <c r="O58" s="280"/>
      <c r="P58" s="280"/>
      <c r="Q58" s="280"/>
      <c r="R58" s="280"/>
      <c r="S58" s="280"/>
      <c r="T58" s="280"/>
      <c r="U58" s="280"/>
      <c r="V58" s="280"/>
      <c r="W58" s="280"/>
      <c r="X58" s="280"/>
      <c r="Y58" s="280"/>
      <c r="Z58" s="280"/>
      <c r="AA58" s="280"/>
      <c r="AB58" s="280"/>
      <c r="AC58" s="280"/>
      <c r="AD58" s="280"/>
      <c r="AE58" s="280"/>
      <c r="AF58" s="280"/>
      <c r="AG58" s="280"/>
      <c r="AH58" s="280"/>
      <c r="AI58" s="280"/>
      <c r="AJ58" s="280"/>
    </row>
    <row r="59" spans="1:36" outlineLevel="1" x14ac:dyDescent="0.2">
      <c r="A59" s="281" t="s">
        <v>480</v>
      </c>
      <c r="B59" s="282" t="e">
        <f>(B57*B49+B58*B50+B58*B51)/B52</f>
        <v>#DIV/0!</v>
      </c>
      <c r="C59" s="282" t="e">
        <f>(C57*C49+C58*C50+C58*C51)/C52</f>
        <v>#DIV/0!</v>
      </c>
      <c r="D59" s="282" t="e">
        <f>(D57*D49+D58*D50+D58*D51)/D52</f>
        <v>#DIV/0!</v>
      </c>
      <c r="E59" s="283" t="e">
        <f>ROUND((1+$B$42)*((SUM(E14:E18,E25:E27)+E48)/E52),3)</f>
        <v>#DIV/0!</v>
      </c>
      <c r="F59" s="283" t="e">
        <f>ROUND((1+$B$42)*((SUM(F14:F18,F25:F27)+F48)/F52),3)</f>
        <v>#DIV/0!</v>
      </c>
      <c r="G59" s="283" t="e">
        <f>ROUND((1+$B$42)*((SUM(G14:G18,G25:G27)+G48)/G52),3)</f>
        <v>#DIV/0!</v>
      </c>
      <c r="H59" s="283" t="e">
        <f>ROUND((1+$B$42)*((SUM(H14:H18,H25:H27)+H48)/H52),3)</f>
        <v>#DIV/0!</v>
      </c>
      <c r="I59" s="283" t="e">
        <f t="shared" ref="I59:N59" si="29">ROUND((1+$B$42)*((SUM(I14:I18,I25:I27)+I48)/I52),3)</f>
        <v>#DIV/0!</v>
      </c>
      <c r="J59" s="283" t="e">
        <f t="shared" si="29"/>
        <v>#DIV/0!</v>
      </c>
      <c r="K59" s="283" t="e">
        <f t="shared" si="29"/>
        <v>#DIV/0!</v>
      </c>
      <c r="L59" s="283" t="e">
        <f t="shared" si="29"/>
        <v>#DIV/0!</v>
      </c>
      <c r="M59" s="283" t="e">
        <f t="shared" si="29"/>
        <v>#DIV/0!</v>
      </c>
      <c r="N59" s="283" t="e">
        <f t="shared" si="29"/>
        <v>#DIV/0!</v>
      </c>
      <c r="O59" s="283" t="e">
        <f t="shared" ref="O59:X59" si="30">ROUND((1+$B$42)*((SUM(O14:O18,O25:O27)+O48)/O52),3)</f>
        <v>#DIV/0!</v>
      </c>
      <c r="P59" s="283" t="e">
        <f t="shared" si="30"/>
        <v>#DIV/0!</v>
      </c>
      <c r="Q59" s="283" t="e">
        <f t="shared" si="30"/>
        <v>#DIV/0!</v>
      </c>
      <c r="R59" s="283" t="e">
        <f t="shared" si="30"/>
        <v>#DIV/0!</v>
      </c>
      <c r="S59" s="283" t="e">
        <f t="shared" si="30"/>
        <v>#DIV/0!</v>
      </c>
      <c r="T59" s="283" t="e">
        <f t="shared" si="30"/>
        <v>#DIV/0!</v>
      </c>
      <c r="U59" s="283" t="e">
        <f t="shared" si="30"/>
        <v>#DIV/0!</v>
      </c>
      <c r="V59" s="283" t="e">
        <f t="shared" si="30"/>
        <v>#DIV/0!</v>
      </c>
      <c r="W59" s="283" t="e">
        <f t="shared" si="30"/>
        <v>#DIV/0!</v>
      </c>
      <c r="X59" s="283" t="e">
        <f t="shared" si="30"/>
        <v>#DIV/0!</v>
      </c>
      <c r="Y59" s="283" t="e">
        <f t="shared" ref="Y59:AJ59" si="31">ROUND((1+$B$42)*((SUM(Y14:Y18,Y25:Y27)+Y48)/Y52),3)</f>
        <v>#DIV/0!</v>
      </c>
      <c r="Z59" s="283" t="e">
        <f t="shared" si="31"/>
        <v>#DIV/0!</v>
      </c>
      <c r="AA59" s="283" t="e">
        <f t="shared" si="31"/>
        <v>#DIV/0!</v>
      </c>
      <c r="AB59" s="283" t="e">
        <f t="shared" si="31"/>
        <v>#DIV/0!</v>
      </c>
      <c r="AC59" s="283" t="e">
        <f t="shared" si="31"/>
        <v>#DIV/0!</v>
      </c>
      <c r="AD59" s="283" t="e">
        <f t="shared" si="31"/>
        <v>#DIV/0!</v>
      </c>
      <c r="AE59" s="283" t="e">
        <f t="shared" si="31"/>
        <v>#DIV/0!</v>
      </c>
      <c r="AF59" s="283" t="e">
        <f t="shared" si="31"/>
        <v>#DIV/0!</v>
      </c>
      <c r="AG59" s="283" t="e">
        <f t="shared" si="31"/>
        <v>#DIV/0!</v>
      </c>
      <c r="AH59" s="283" t="e">
        <f t="shared" si="31"/>
        <v>#DIV/0!</v>
      </c>
      <c r="AI59" s="283" t="e">
        <f t="shared" si="31"/>
        <v>#DIV/0!</v>
      </c>
      <c r="AJ59" s="283" t="e">
        <f t="shared" si="31"/>
        <v>#DIV/0!</v>
      </c>
    </row>
    <row r="60" spans="1:36" s="265" customFormat="1" ht="12.75" x14ac:dyDescent="0.2">
      <c r="A60" s="55"/>
      <c r="B60" s="284"/>
      <c r="C60" s="284"/>
      <c r="D60" s="284"/>
      <c r="E60" s="284"/>
      <c r="F60" s="284"/>
      <c r="G60" s="284"/>
      <c r="H60" s="284"/>
      <c r="I60" s="284"/>
      <c r="J60" s="284"/>
      <c r="K60" s="284"/>
      <c r="L60" s="284"/>
      <c r="M60" s="284"/>
      <c r="N60" s="284"/>
      <c r="O60" s="284"/>
      <c r="P60" s="284"/>
      <c r="Q60" s="284"/>
      <c r="R60" s="284"/>
      <c r="S60" s="284"/>
      <c r="T60" s="284"/>
      <c r="U60" s="284"/>
      <c r="V60" s="284"/>
      <c r="W60" s="284"/>
      <c r="X60" s="284"/>
      <c r="Y60" s="284"/>
      <c r="Z60" s="284"/>
      <c r="AA60" s="284"/>
      <c r="AB60" s="284"/>
      <c r="AC60" s="284"/>
      <c r="AD60" s="284"/>
      <c r="AE60" s="284"/>
      <c r="AF60" s="284"/>
      <c r="AG60" s="284"/>
      <c r="AH60" s="284"/>
      <c r="AI60" s="284"/>
      <c r="AJ60" s="284"/>
    </row>
    <row r="61" spans="1:36" s="265" customFormat="1" ht="31.5" x14ac:dyDescent="0.2">
      <c r="A61" s="285" t="s">
        <v>228</v>
      </c>
      <c r="B61" s="286"/>
      <c r="C61" s="286"/>
      <c r="D61" s="286"/>
      <c r="E61" s="286"/>
      <c r="F61" s="286"/>
      <c r="G61" s="286"/>
      <c r="H61" s="286"/>
      <c r="I61" s="286"/>
      <c r="J61" s="286"/>
      <c r="K61" s="286"/>
      <c r="L61" s="286"/>
      <c r="M61" s="286"/>
      <c r="N61" s="286"/>
      <c r="O61" s="286"/>
      <c r="P61" s="286"/>
      <c r="Q61" s="286"/>
      <c r="R61" s="286"/>
      <c r="S61" s="286"/>
      <c r="T61" s="286"/>
      <c r="U61" s="286"/>
      <c r="V61" s="286"/>
      <c r="W61" s="286"/>
      <c r="X61" s="286"/>
      <c r="Y61" s="286"/>
      <c r="Z61" s="286"/>
      <c r="AA61" s="286"/>
      <c r="AB61" s="286"/>
      <c r="AC61" s="286"/>
      <c r="AD61" s="286"/>
      <c r="AE61" s="286"/>
      <c r="AF61" s="286"/>
      <c r="AG61" s="286"/>
      <c r="AH61" s="286"/>
      <c r="AI61" s="286"/>
      <c r="AJ61" s="286"/>
    </row>
    <row r="62" spans="1:36" s="265" customFormat="1" ht="12.75" x14ac:dyDescent="0.2">
      <c r="A62" s="287"/>
      <c r="B62" s="286"/>
      <c r="C62" s="286"/>
      <c r="D62" s="286"/>
      <c r="E62" s="286"/>
      <c r="F62" s="286"/>
      <c r="G62" s="286"/>
      <c r="H62" s="286"/>
      <c r="I62" s="286"/>
      <c r="J62" s="286"/>
      <c r="K62" s="286"/>
      <c r="L62" s="286"/>
      <c r="M62" s="286"/>
      <c r="N62" s="286"/>
      <c r="O62" s="286"/>
      <c r="P62" s="286"/>
      <c r="Q62" s="286"/>
      <c r="R62" s="286"/>
      <c r="S62" s="286"/>
      <c r="T62" s="286"/>
      <c r="U62" s="286"/>
      <c r="V62" s="286"/>
      <c r="W62" s="286"/>
      <c r="X62" s="286"/>
      <c r="Y62" s="286"/>
      <c r="Z62" s="286"/>
      <c r="AA62" s="286"/>
      <c r="AB62" s="286"/>
      <c r="AC62" s="286"/>
      <c r="AD62" s="286"/>
      <c r="AE62" s="286"/>
      <c r="AF62" s="286"/>
      <c r="AG62" s="286"/>
      <c r="AH62" s="286"/>
      <c r="AI62" s="286"/>
      <c r="AJ62" s="286"/>
    </row>
    <row r="63" spans="1:36" s="265" customFormat="1" ht="12.75" x14ac:dyDescent="0.2">
      <c r="A63" s="288"/>
      <c r="B63" s="286">
        <f t="shared" ref="B63:AH63" si="32">B6</f>
        <v>2016</v>
      </c>
      <c r="C63" s="286">
        <f t="shared" si="32"/>
        <v>2017</v>
      </c>
      <c r="D63" s="286">
        <f t="shared" si="32"/>
        <v>2018</v>
      </c>
      <c r="E63" s="286">
        <f t="shared" si="32"/>
        <v>2019</v>
      </c>
      <c r="F63" s="286">
        <f t="shared" si="32"/>
        <v>2020</v>
      </c>
      <c r="G63" s="286">
        <f t="shared" si="32"/>
        <v>2021</v>
      </c>
      <c r="H63" s="286">
        <f t="shared" si="32"/>
        <v>2022</v>
      </c>
      <c r="I63" s="286">
        <f t="shared" si="32"/>
        <v>2023</v>
      </c>
      <c r="J63" s="286">
        <f t="shared" si="32"/>
        <v>2024</v>
      </c>
      <c r="K63" s="286">
        <f t="shared" si="32"/>
        <v>2025</v>
      </c>
      <c r="L63" s="286">
        <f t="shared" si="32"/>
        <v>2026</v>
      </c>
      <c r="M63" s="286">
        <f t="shared" si="32"/>
        <v>2027</v>
      </c>
      <c r="N63" s="286">
        <f t="shared" si="32"/>
        <v>2028</v>
      </c>
      <c r="O63" s="286">
        <f t="shared" si="32"/>
        <v>2029</v>
      </c>
      <c r="P63" s="286">
        <f t="shared" si="32"/>
        <v>2030</v>
      </c>
      <c r="Q63" s="286">
        <f t="shared" si="32"/>
        <v>2031</v>
      </c>
      <c r="R63" s="286">
        <f t="shared" si="32"/>
        <v>2032</v>
      </c>
      <c r="S63" s="286">
        <f t="shared" si="32"/>
        <v>2033</v>
      </c>
      <c r="T63" s="286">
        <f t="shared" si="32"/>
        <v>2034</v>
      </c>
      <c r="U63" s="286">
        <f t="shared" si="32"/>
        <v>2035</v>
      </c>
      <c r="V63" s="286">
        <f t="shared" si="32"/>
        <v>2036</v>
      </c>
      <c r="W63" s="286">
        <f t="shared" si="32"/>
        <v>2037</v>
      </c>
      <c r="X63" s="286">
        <f t="shared" si="32"/>
        <v>2038</v>
      </c>
      <c r="Y63" s="286">
        <f t="shared" si="32"/>
        <v>2039</v>
      </c>
      <c r="Z63" s="286">
        <f t="shared" si="32"/>
        <v>2040</v>
      </c>
      <c r="AA63" s="286">
        <f t="shared" si="32"/>
        <v>2041</v>
      </c>
      <c r="AB63" s="286">
        <f t="shared" si="32"/>
        <v>2042</v>
      </c>
      <c r="AC63" s="286">
        <f t="shared" si="32"/>
        <v>2043</v>
      </c>
      <c r="AD63" s="286">
        <f t="shared" si="32"/>
        <v>2044</v>
      </c>
      <c r="AE63" s="286">
        <f t="shared" si="32"/>
        <v>2045</v>
      </c>
      <c r="AF63" s="286">
        <f t="shared" si="32"/>
        <v>2046</v>
      </c>
      <c r="AG63" s="286">
        <f t="shared" si="32"/>
        <v>2047</v>
      </c>
      <c r="AH63" s="286">
        <f t="shared" si="32"/>
        <v>2048</v>
      </c>
      <c r="AI63" s="286">
        <f>AI6</f>
        <v>2049</v>
      </c>
      <c r="AJ63" s="286">
        <f>AJ6</f>
        <v>2050</v>
      </c>
    </row>
    <row r="64" spans="1:36" s="265" customFormat="1" ht="12.75" x14ac:dyDescent="0.2">
      <c r="A64" s="266" t="s">
        <v>67</v>
      </c>
      <c r="B64" s="286"/>
      <c r="C64" s="286"/>
      <c r="D64" s="286"/>
      <c r="E64" s="286"/>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c r="AG64" s="286"/>
      <c r="AH64" s="286"/>
      <c r="AI64" s="286"/>
      <c r="AJ64" s="286"/>
    </row>
    <row r="65" spans="1:36" s="272" customFormat="1" ht="12.75" x14ac:dyDescent="0.2">
      <c r="A65" s="289" t="s">
        <v>68</v>
      </c>
      <c r="B65" s="687">
        <f>'gadu šķirošana'!C34</f>
        <v>0</v>
      </c>
      <c r="C65" s="687">
        <f>'gadu šķirošana'!D34*'gadu šķirošana'!D$67</f>
        <v>0</v>
      </c>
      <c r="D65" s="687">
        <f>'gadu šķirošana'!E34*'gadu šķirošana'!E$67</f>
        <v>0</v>
      </c>
      <c r="E65" s="687">
        <f>'gadu šķirošana'!F34*'gadu šķirošana'!F$67</f>
        <v>0</v>
      </c>
      <c r="F65" s="687">
        <f>'gadu šķirošana'!G34*'gadu šķirošana'!G$67</f>
        <v>0</v>
      </c>
      <c r="G65" s="687">
        <f>'gadu šķirošana'!H34*'gadu šķirošana'!H$67</f>
        <v>0</v>
      </c>
      <c r="H65" s="687">
        <f>'gadu šķirošana'!I34*'gadu šķirošana'!I$67</f>
        <v>0</v>
      </c>
      <c r="I65" s="687">
        <f>'gadu šķirošana'!J34*'gadu šķirošana'!J$67</f>
        <v>0</v>
      </c>
      <c r="J65" s="687">
        <f>'gadu šķirošana'!K34*'gadu šķirošana'!K$67</f>
        <v>0</v>
      </c>
      <c r="K65" s="687">
        <f>'gadu šķirošana'!L34*'gadu šķirošana'!L$67</f>
        <v>0</v>
      </c>
      <c r="L65" s="687">
        <f>'gadu šķirošana'!M34*'gadu šķirošana'!M$67</f>
        <v>0</v>
      </c>
      <c r="M65" s="687">
        <f>'gadu šķirošana'!N34*'gadu šķirošana'!N$67</f>
        <v>0</v>
      </c>
      <c r="N65" s="687">
        <f>'gadu šķirošana'!O34*'gadu šķirošana'!O$67</f>
        <v>0</v>
      </c>
      <c r="O65" s="687">
        <f>'gadu šķirošana'!P34*'gadu šķirošana'!P$67</f>
        <v>0</v>
      </c>
      <c r="P65" s="687">
        <f>'gadu šķirošana'!Q34*'gadu šķirošana'!Q$67</f>
        <v>0</v>
      </c>
      <c r="Q65" s="687">
        <f>'gadu šķirošana'!R34*'gadu šķirošana'!R$67</f>
        <v>0</v>
      </c>
      <c r="R65" s="687">
        <f>'gadu šķirošana'!S34*'gadu šķirošana'!S$67</f>
        <v>0</v>
      </c>
      <c r="S65" s="687">
        <f>'gadu šķirošana'!T34*'gadu šķirošana'!T$67</f>
        <v>0</v>
      </c>
      <c r="T65" s="687">
        <f>'gadu šķirošana'!U34*'gadu šķirošana'!U$67</f>
        <v>0</v>
      </c>
      <c r="U65" s="687">
        <f>'gadu šķirošana'!V34*'gadu šķirošana'!V$67</f>
        <v>0</v>
      </c>
      <c r="V65" s="687">
        <f>'gadu šķirošana'!W34*'gadu šķirošana'!W$67</f>
        <v>0</v>
      </c>
      <c r="W65" s="687">
        <f>'gadu šķirošana'!X34*'gadu šķirošana'!X$67</f>
        <v>0</v>
      </c>
      <c r="X65" s="687">
        <f>'gadu šķirošana'!Y34*'gadu šķirošana'!Y$67</f>
        <v>0</v>
      </c>
      <c r="Y65" s="687">
        <f>'gadu šķirošana'!Z34*'gadu šķirošana'!Z$67</f>
        <v>0</v>
      </c>
      <c r="Z65" s="687">
        <f>'gadu šķirošana'!AA34*'gadu šķirošana'!AA$67</f>
        <v>0</v>
      </c>
      <c r="AA65" s="687">
        <f>'gadu šķirošana'!AB34*'gadu šķirošana'!AB$67</f>
        <v>0</v>
      </c>
      <c r="AB65" s="687">
        <f>'gadu šķirošana'!AC34*'gadu šķirošana'!AC$67</f>
        <v>0</v>
      </c>
      <c r="AC65" s="687">
        <f>'gadu šķirošana'!AD34*'gadu šķirošana'!AD$67</f>
        <v>0</v>
      </c>
      <c r="AD65" s="687">
        <f>'gadu šķirošana'!AE34*'gadu šķirošana'!AE$67</f>
        <v>0</v>
      </c>
      <c r="AE65" s="687">
        <f>'gadu šķirošana'!AF34*'gadu šķirošana'!AF$67</f>
        <v>0</v>
      </c>
      <c r="AF65" s="687">
        <f>'gadu šķirošana'!AG34*'gadu šķirošana'!AG$67</f>
        <v>0</v>
      </c>
      <c r="AG65" s="687">
        <f>'gadu šķirošana'!AH34*'gadu šķirošana'!AH$67</f>
        <v>0</v>
      </c>
      <c r="AH65" s="687">
        <f>'gadu šķirošana'!AI34*'gadu šķirošana'!AI$67</f>
        <v>0</v>
      </c>
      <c r="AI65" s="687">
        <f>'gadu šķirošana'!AJ34*'gadu šķirošana'!AJ$67</f>
        <v>0</v>
      </c>
      <c r="AJ65" s="687">
        <f>'gadu šķirošana'!AK34*'gadu šķirošana'!AK$67</f>
        <v>0</v>
      </c>
    </row>
    <row r="66" spans="1:36" s="272" customFormat="1" ht="12.75" x14ac:dyDescent="0.2">
      <c r="A66" s="290" t="s">
        <v>69</v>
      </c>
      <c r="B66" s="687">
        <f>'gadu šķirošana'!C35</f>
        <v>0</v>
      </c>
      <c r="C66" s="687">
        <f>'gadu šķirošana'!D35*'gadu šķirošana'!D$67</f>
        <v>0</v>
      </c>
      <c r="D66" s="687">
        <f>'gadu šķirošana'!E35*'gadu šķirošana'!E$67</f>
        <v>0</v>
      </c>
      <c r="E66" s="687">
        <f>'gadu šķirošana'!F35*'gadu šķirošana'!F$67</f>
        <v>0</v>
      </c>
      <c r="F66" s="687">
        <f>'gadu šķirošana'!G35*'gadu šķirošana'!G$67</f>
        <v>0</v>
      </c>
      <c r="G66" s="687">
        <f>'gadu šķirošana'!H35*'gadu šķirošana'!H$67</f>
        <v>0</v>
      </c>
      <c r="H66" s="687">
        <f>'gadu šķirošana'!I35*'gadu šķirošana'!I$67</f>
        <v>0</v>
      </c>
      <c r="I66" s="687">
        <f>'gadu šķirošana'!J35*'gadu šķirošana'!J$67</f>
        <v>0</v>
      </c>
      <c r="J66" s="687">
        <f>'gadu šķirošana'!K35*'gadu šķirošana'!K$67</f>
        <v>0</v>
      </c>
      <c r="K66" s="687">
        <f>'gadu šķirošana'!L35*'gadu šķirošana'!L$67</f>
        <v>0</v>
      </c>
      <c r="L66" s="687">
        <f>'gadu šķirošana'!M35*'gadu šķirošana'!M$67</f>
        <v>0</v>
      </c>
      <c r="M66" s="687">
        <f>'gadu šķirošana'!N35*'gadu šķirošana'!N$67</f>
        <v>0</v>
      </c>
      <c r="N66" s="687">
        <f>'gadu šķirošana'!O35*'gadu šķirošana'!O$67</f>
        <v>0</v>
      </c>
      <c r="O66" s="687">
        <f>'gadu šķirošana'!P35*'gadu šķirošana'!P$67</f>
        <v>0</v>
      </c>
      <c r="P66" s="687">
        <f>'gadu šķirošana'!Q35*'gadu šķirošana'!Q$67</f>
        <v>0</v>
      </c>
      <c r="Q66" s="687">
        <f>'gadu šķirošana'!R35*'gadu šķirošana'!R$67</f>
        <v>0</v>
      </c>
      <c r="R66" s="687">
        <f>'gadu šķirošana'!S35*'gadu šķirošana'!S$67</f>
        <v>0</v>
      </c>
      <c r="S66" s="687">
        <f>'gadu šķirošana'!T35*'gadu šķirošana'!T$67</f>
        <v>0</v>
      </c>
      <c r="T66" s="687">
        <f>'gadu šķirošana'!U35*'gadu šķirošana'!U$67</f>
        <v>0</v>
      </c>
      <c r="U66" s="687">
        <f>'gadu šķirošana'!V35*'gadu šķirošana'!V$67</f>
        <v>0</v>
      </c>
      <c r="V66" s="687">
        <f>'gadu šķirošana'!W35*'gadu šķirošana'!W$67</f>
        <v>0</v>
      </c>
      <c r="W66" s="687">
        <f>'gadu šķirošana'!X35*'gadu šķirošana'!X$67</f>
        <v>0</v>
      </c>
      <c r="X66" s="687">
        <f>'gadu šķirošana'!Y35*'gadu šķirošana'!Y$67</f>
        <v>0</v>
      </c>
      <c r="Y66" s="687">
        <f>'gadu šķirošana'!Z35*'gadu šķirošana'!Z$67</f>
        <v>0</v>
      </c>
      <c r="Z66" s="687">
        <f>'gadu šķirošana'!AA35*'gadu šķirošana'!AA$67</f>
        <v>0</v>
      </c>
      <c r="AA66" s="687">
        <f>'gadu šķirošana'!AB35*'gadu šķirošana'!AB$67</f>
        <v>0</v>
      </c>
      <c r="AB66" s="687">
        <f>'gadu šķirošana'!AC35*'gadu šķirošana'!AC$67</f>
        <v>0</v>
      </c>
      <c r="AC66" s="687">
        <f>'gadu šķirošana'!AD35*'gadu šķirošana'!AD$67</f>
        <v>0</v>
      </c>
      <c r="AD66" s="687">
        <f>'gadu šķirošana'!AE35*'gadu šķirošana'!AE$67</f>
        <v>0</v>
      </c>
      <c r="AE66" s="687">
        <f>'gadu šķirošana'!AF35*'gadu šķirošana'!AF$67</f>
        <v>0</v>
      </c>
      <c r="AF66" s="687">
        <f>'gadu šķirošana'!AG35*'gadu šķirošana'!AG$67</f>
        <v>0</v>
      </c>
      <c r="AG66" s="687">
        <f>'gadu šķirošana'!AH35*'gadu šķirošana'!AH$67</f>
        <v>0</v>
      </c>
      <c r="AH66" s="687">
        <f>'gadu šķirošana'!AI35*'gadu šķirošana'!AI$67</f>
        <v>0</v>
      </c>
      <c r="AI66" s="687">
        <f>'gadu šķirošana'!AJ35*'gadu šķirošana'!AJ$67</f>
        <v>0</v>
      </c>
      <c r="AJ66" s="687">
        <f>'gadu šķirošana'!AK35*'gadu šķirošana'!AK$67</f>
        <v>0</v>
      </c>
    </row>
    <row r="67" spans="1:36" s="272" customFormat="1" ht="12.75" x14ac:dyDescent="0.2">
      <c r="A67" s="290" t="s">
        <v>70</v>
      </c>
      <c r="B67" s="687">
        <f>'gadu šķirošana'!C36</f>
        <v>0</v>
      </c>
      <c r="C67" s="687">
        <f>'gadu šķirošana'!D36*'gadu šķirošana'!D$67</f>
        <v>0</v>
      </c>
      <c r="D67" s="687">
        <f>'gadu šķirošana'!E36*'gadu šķirošana'!E$67</f>
        <v>0</v>
      </c>
      <c r="E67" s="687">
        <f>'gadu šķirošana'!F36*'gadu šķirošana'!F$67</f>
        <v>0</v>
      </c>
      <c r="F67" s="687">
        <f>'gadu šķirošana'!G36*'gadu šķirošana'!G$67</f>
        <v>0</v>
      </c>
      <c r="G67" s="687">
        <f>'gadu šķirošana'!H36*'gadu šķirošana'!H$67</f>
        <v>0</v>
      </c>
      <c r="H67" s="687">
        <f>'gadu šķirošana'!I36*'gadu šķirošana'!I$67</f>
        <v>0</v>
      </c>
      <c r="I67" s="687">
        <f>'gadu šķirošana'!J36*'gadu šķirošana'!J$67</f>
        <v>0</v>
      </c>
      <c r="J67" s="687">
        <f>'gadu šķirošana'!K36*'gadu šķirošana'!K$67</f>
        <v>0</v>
      </c>
      <c r="K67" s="687">
        <f>'gadu šķirošana'!L36*'gadu šķirošana'!L$67</f>
        <v>0</v>
      </c>
      <c r="L67" s="687">
        <f>'gadu šķirošana'!M36*'gadu šķirošana'!M$67</f>
        <v>0</v>
      </c>
      <c r="M67" s="687">
        <f>'gadu šķirošana'!N36*'gadu šķirošana'!N$67</f>
        <v>0</v>
      </c>
      <c r="N67" s="687">
        <f>'gadu šķirošana'!O36*'gadu šķirošana'!O$67</f>
        <v>0</v>
      </c>
      <c r="O67" s="687">
        <f>'gadu šķirošana'!P36*'gadu šķirošana'!P$67</f>
        <v>0</v>
      </c>
      <c r="P67" s="687">
        <f>'gadu šķirošana'!Q36*'gadu šķirošana'!Q$67</f>
        <v>0</v>
      </c>
      <c r="Q67" s="687">
        <f>'gadu šķirošana'!R36*'gadu šķirošana'!R$67</f>
        <v>0</v>
      </c>
      <c r="R67" s="687">
        <f>'gadu šķirošana'!S36*'gadu šķirošana'!S$67</f>
        <v>0</v>
      </c>
      <c r="S67" s="687">
        <f>'gadu šķirošana'!T36*'gadu šķirošana'!T$67</f>
        <v>0</v>
      </c>
      <c r="T67" s="687">
        <f>'gadu šķirošana'!U36*'gadu šķirošana'!U$67</f>
        <v>0</v>
      </c>
      <c r="U67" s="687">
        <f>'gadu šķirošana'!V36*'gadu šķirošana'!V$67</f>
        <v>0</v>
      </c>
      <c r="V67" s="687">
        <f>'gadu šķirošana'!W36*'gadu šķirošana'!W$67</f>
        <v>0</v>
      </c>
      <c r="W67" s="687">
        <f>'gadu šķirošana'!X36*'gadu šķirošana'!X$67</f>
        <v>0</v>
      </c>
      <c r="X67" s="687">
        <f>'gadu šķirošana'!Y36*'gadu šķirošana'!Y$67</f>
        <v>0</v>
      </c>
      <c r="Y67" s="687">
        <f>'gadu šķirošana'!Z36*'gadu šķirošana'!Z$67</f>
        <v>0</v>
      </c>
      <c r="Z67" s="687">
        <f>'gadu šķirošana'!AA36*'gadu šķirošana'!AA$67</f>
        <v>0</v>
      </c>
      <c r="AA67" s="687">
        <f>'gadu šķirošana'!AB36*'gadu šķirošana'!AB$67</f>
        <v>0</v>
      </c>
      <c r="AB67" s="687">
        <f>'gadu šķirošana'!AC36*'gadu šķirošana'!AC$67</f>
        <v>0</v>
      </c>
      <c r="AC67" s="687">
        <f>'gadu šķirošana'!AD36*'gadu šķirošana'!AD$67</f>
        <v>0</v>
      </c>
      <c r="AD67" s="687">
        <f>'gadu šķirošana'!AE36*'gadu šķirošana'!AE$67</f>
        <v>0</v>
      </c>
      <c r="AE67" s="687">
        <f>'gadu šķirošana'!AF36*'gadu šķirošana'!AF$67</f>
        <v>0</v>
      </c>
      <c r="AF67" s="687">
        <f>'gadu šķirošana'!AG36*'gadu šķirošana'!AG$67</f>
        <v>0</v>
      </c>
      <c r="AG67" s="687">
        <f>'gadu šķirošana'!AH36*'gadu šķirošana'!AH$67</f>
        <v>0</v>
      </c>
      <c r="AH67" s="687">
        <f>'gadu šķirošana'!AI36*'gadu šķirošana'!AI$67</f>
        <v>0</v>
      </c>
      <c r="AI67" s="687">
        <f>'gadu šķirošana'!AJ36*'gadu šķirošana'!AJ$67</f>
        <v>0</v>
      </c>
      <c r="AJ67" s="687">
        <f>'gadu šķirošana'!AK36*'gadu šķirošana'!AK$67</f>
        <v>0</v>
      </c>
    </row>
    <row r="68" spans="1:36" s="272" customFormat="1" ht="12.75" x14ac:dyDescent="0.2">
      <c r="A68" s="290" t="s">
        <v>71</v>
      </c>
      <c r="B68" s="687">
        <f>'gadu šķirošana'!C37</f>
        <v>0</v>
      </c>
      <c r="C68" s="687">
        <f>'gadu šķirošana'!D37*'gadu šķirošana'!D$67</f>
        <v>0</v>
      </c>
      <c r="D68" s="687">
        <f>'gadu šķirošana'!E37*'gadu šķirošana'!E$67</f>
        <v>0</v>
      </c>
      <c r="E68" s="687">
        <f>'gadu šķirošana'!F37*'gadu šķirošana'!F$67</f>
        <v>0</v>
      </c>
      <c r="F68" s="687">
        <f>'gadu šķirošana'!G37*'gadu šķirošana'!G$67</f>
        <v>0</v>
      </c>
      <c r="G68" s="687">
        <f>'gadu šķirošana'!H37*'gadu šķirošana'!H$67</f>
        <v>0</v>
      </c>
      <c r="H68" s="687">
        <f>'gadu šķirošana'!I37*'gadu šķirošana'!I$67</f>
        <v>0</v>
      </c>
      <c r="I68" s="687">
        <f>'gadu šķirošana'!J37*'gadu šķirošana'!J$67</f>
        <v>0</v>
      </c>
      <c r="J68" s="687">
        <f>'gadu šķirošana'!K37*'gadu šķirošana'!K$67</f>
        <v>0</v>
      </c>
      <c r="K68" s="687">
        <f>'gadu šķirošana'!L37*'gadu šķirošana'!L$67</f>
        <v>0</v>
      </c>
      <c r="L68" s="687">
        <f>'gadu šķirošana'!M37*'gadu šķirošana'!M$67</f>
        <v>0</v>
      </c>
      <c r="M68" s="687">
        <f>'gadu šķirošana'!N37*'gadu šķirošana'!N$67</f>
        <v>0</v>
      </c>
      <c r="N68" s="687">
        <f>'gadu šķirošana'!O37*'gadu šķirošana'!O$67</f>
        <v>0</v>
      </c>
      <c r="O68" s="687">
        <f>'gadu šķirošana'!P37*'gadu šķirošana'!P$67</f>
        <v>0</v>
      </c>
      <c r="P68" s="687">
        <f>'gadu šķirošana'!Q37*'gadu šķirošana'!Q$67</f>
        <v>0</v>
      </c>
      <c r="Q68" s="687">
        <f>'gadu šķirošana'!R37*'gadu šķirošana'!R$67</f>
        <v>0</v>
      </c>
      <c r="R68" s="687">
        <f>'gadu šķirošana'!S37*'gadu šķirošana'!S$67</f>
        <v>0</v>
      </c>
      <c r="S68" s="687">
        <f>'gadu šķirošana'!T37*'gadu šķirošana'!T$67</f>
        <v>0</v>
      </c>
      <c r="T68" s="687">
        <f>'gadu šķirošana'!U37*'gadu šķirošana'!U$67</f>
        <v>0</v>
      </c>
      <c r="U68" s="687">
        <f>'gadu šķirošana'!V37*'gadu šķirošana'!V$67</f>
        <v>0</v>
      </c>
      <c r="V68" s="687">
        <f>'gadu šķirošana'!W37*'gadu šķirošana'!W$67</f>
        <v>0</v>
      </c>
      <c r="W68" s="687">
        <f>'gadu šķirošana'!X37*'gadu šķirošana'!X$67</f>
        <v>0</v>
      </c>
      <c r="X68" s="687">
        <f>'gadu šķirošana'!Y37*'gadu šķirošana'!Y$67</f>
        <v>0</v>
      </c>
      <c r="Y68" s="687">
        <f>'gadu šķirošana'!Z37*'gadu šķirošana'!Z$67</f>
        <v>0</v>
      </c>
      <c r="Z68" s="687">
        <f>'gadu šķirošana'!AA37*'gadu šķirošana'!AA$67</f>
        <v>0</v>
      </c>
      <c r="AA68" s="687">
        <f>'gadu šķirošana'!AB37*'gadu šķirošana'!AB$67</f>
        <v>0</v>
      </c>
      <c r="AB68" s="687">
        <f>'gadu šķirošana'!AC37*'gadu šķirošana'!AC$67</f>
        <v>0</v>
      </c>
      <c r="AC68" s="687">
        <f>'gadu šķirošana'!AD37*'gadu šķirošana'!AD$67</f>
        <v>0</v>
      </c>
      <c r="AD68" s="687">
        <f>'gadu šķirošana'!AE37*'gadu šķirošana'!AE$67</f>
        <v>0</v>
      </c>
      <c r="AE68" s="687">
        <f>'gadu šķirošana'!AF37*'gadu šķirošana'!AF$67</f>
        <v>0</v>
      </c>
      <c r="AF68" s="687">
        <f>'gadu šķirošana'!AG37*'gadu šķirošana'!AG$67</f>
        <v>0</v>
      </c>
      <c r="AG68" s="687">
        <f>'gadu šķirošana'!AH37*'gadu šķirošana'!AH$67</f>
        <v>0</v>
      </c>
      <c r="AH68" s="687">
        <f>'gadu šķirošana'!AI37*'gadu šķirošana'!AI$67</f>
        <v>0</v>
      </c>
      <c r="AI68" s="687">
        <f>'gadu šķirošana'!AJ37*'gadu šķirošana'!AJ$67</f>
        <v>0</v>
      </c>
      <c r="AJ68" s="687">
        <f>'gadu šķirošana'!AK37*'gadu šķirošana'!AK$67</f>
        <v>0</v>
      </c>
    </row>
    <row r="69" spans="1:36" s="272" customFormat="1" ht="25.5" x14ac:dyDescent="0.2">
      <c r="A69" s="290" t="s">
        <v>320</v>
      </c>
      <c r="B69" s="687">
        <f>'gadu šķirošana'!C38</f>
        <v>0</v>
      </c>
      <c r="C69" s="687">
        <f>'gadu šķirošana'!D38*'gadu šķirošana'!D$67</f>
        <v>0</v>
      </c>
      <c r="D69" s="687">
        <f>'gadu šķirošana'!E38*'gadu šķirošana'!E$67</f>
        <v>0</v>
      </c>
      <c r="E69" s="687">
        <f>'gadu šķirošana'!F38*'gadu šķirošana'!F$67</f>
        <v>0</v>
      </c>
      <c r="F69" s="687">
        <f>'gadu šķirošana'!G38*'gadu šķirošana'!G$67</f>
        <v>0</v>
      </c>
      <c r="G69" s="687">
        <f>'gadu šķirošana'!H38*'gadu šķirošana'!H$67</f>
        <v>0</v>
      </c>
      <c r="H69" s="687">
        <f>'gadu šķirošana'!I38*'gadu šķirošana'!I$67</f>
        <v>0</v>
      </c>
      <c r="I69" s="687">
        <f>'gadu šķirošana'!J38*'gadu šķirošana'!J$67</f>
        <v>0</v>
      </c>
      <c r="J69" s="687">
        <f>'gadu šķirošana'!K38*'gadu šķirošana'!K$67</f>
        <v>0</v>
      </c>
      <c r="K69" s="687">
        <f>'gadu šķirošana'!L38*'gadu šķirošana'!L$67</f>
        <v>0</v>
      </c>
      <c r="L69" s="687">
        <f>'gadu šķirošana'!M38*'gadu šķirošana'!M$67</f>
        <v>0</v>
      </c>
      <c r="M69" s="687">
        <f>'gadu šķirošana'!N38*'gadu šķirošana'!N$67</f>
        <v>0</v>
      </c>
      <c r="N69" s="687">
        <f>'gadu šķirošana'!O38*'gadu šķirošana'!O$67</f>
        <v>0</v>
      </c>
      <c r="O69" s="687">
        <f>'gadu šķirošana'!P38*'gadu šķirošana'!P$67</f>
        <v>0</v>
      </c>
      <c r="P69" s="687">
        <f>'gadu šķirošana'!Q38*'gadu šķirošana'!Q$67</f>
        <v>0</v>
      </c>
      <c r="Q69" s="687">
        <f>'gadu šķirošana'!R38*'gadu šķirošana'!R$67</f>
        <v>0</v>
      </c>
      <c r="R69" s="687">
        <f>'gadu šķirošana'!S38*'gadu šķirošana'!S$67</f>
        <v>0</v>
      </c>
      <c r="S69" s="687">
        <f>'gadu šķirošana'!T38*'gadu šķirošana'!T$67</f>
        <v>0</v>
      </c>
      <c r="T69" s="687">
        <f>'gadu šķirošana'!U38*'gadu šķirošana'!U$67</f>
        <v>0</v>
      </c>
      <c r="U69" s="687">
        <f>'gadu šķirošana'!V38*'gadu šķirošana'!V$67</f>
        <v>0</v>
      </c>
      <c r="V69" s="687">
        <f>'gadu šķirošana'!W38*'gadu šķirošana'!W$67</f>
        <v>0</v>
      </c>
      <c r="W69" s="687">
        <f>'gadu šķirošana'!X38*'gadu šķirošana'!X$67</f>
        <v>0</v>
      </c>
      <c r="X69" s="687">
        <f>'gadu šķirošana'!Y38*'gadu šķirošana'!Y$67</f>
        <v>0</v>
      </c>
      <c r="Y69" s="687">
        <f>'gadu šķirošana'!Z38*'gadu šķirošana'!Z$67</f>
        <v>0</v>
      </c>
      <c r="Z69" s="687">
        <f>'gadu šķirošana'!AA38*'gadu šķirošana'!AA$67</f>
        <v>0</v>
      </c>
      <c r="AA69" s="687">
        <f>'gadu šķirošana'!AB38*'gadu šķirošana'!AB$67</f>
        <v>0</v>
      </c>
      <c r="AB69" s="687">
        <f>'gadu šķirošana'!AC38*'gadu šķirošana'!AC$67</f>
        <v>0</v>
      </c>
      <c r="AC69" s="687">
        <f>'gadu šķirošana'!AD38*'gadu šķirošana'!AD$67</f>
        <v>0</v>
      </c>
      <c r="AD69" s="687">
        <f>'gadu šķirošana'!AE38*'gadu šķirošana'!AE$67</f>
        <v>0</v>
      </c>
      <c r="AE69" s="687">
        <f>'gadu šķirošana'!AF38*'gadu šķirošana'!AF$67</f>
        <v>0</v>
      </c>
      <c r="AF69" s="687">
        <f>'gadu šķirošana'!AG38*'gadu šķirošana'!AG$67</f>
        <v>0</v>
      </c>
      <c r="AG69" s="687">
        <f>'gadu šķirošana'!AH38*'gadu šķirošana'!AH$67</f>
        <v>0</v>
      </c>
      <c r="AH69" s="687">
        <f>'gadu šķirošana'!AI38*'gadu šķirošana'!AI$67</f>
        <v>0</v>
      </c>
      <c r="AI69" s="687">
        <f>'gadu šķirošana'!AJ38*'gadu šķirošana'!AJ$67</f>
        <v>0</v>
      </c>
      <c r="AJ69" s="687">
        <f>'gadu šķirošana'!AK38*'gadu šķirošana'!AK$67</f>
        <v>0</v>
      </c>
    </row>
    <row r="70" spans="1:36" s="272" customFormat="1" ht="12.75" x14ac:dyDescent="0.2">
      <c r="A70" s="291" t="s">
        <v>72</v>
      </c>
      <c r="B70" s="687"/>
      <c r="C70" s="687"/>
      <c r="D70" s="687"/>
      <c r="E70" s="687"/>
      <c r="F70" s="687"/>
      <c r="G70" s="687"/>
      <c r="H70" s="687"/>
      <c r="I70" s="687"/>
      <c r="J70" s="687"/>
      <c r="K70" s="687"/>
      <c r="L70" s="687"/>
      <c r="M70" s="687"/>
      <c r="N70" s="687"/>
      <c r="O70" s="687"/>
      <c r="P70" s="687"/>
      <c r="Q70" s="687"/>
      <c r="R70" s="687"/>
      <c r="S70" s="687"/>
      <c r="T70" s="687"/>
      <c r="U70" s="687"/>
      <c r="V70" s="687"/>
      <c r="W70" s="687"/>
      <c r="X70" s="687"/>
      <c r="Y70" s="687"/>
      <c r="Z70" s="687"/>
      <c r="AA70" s="687"/>
      <c r="AB70" s="687"/>
      <c r="AC70" s="687"/>
      <c r="AD70" s="687"/>
      <c r="AE70" s="687"/>
      <c r="AF70" s="687"/>
      <c r="AG70" s="687"/>
      <c r="AH70" s="687"/>
      <c r="AI70" s="687"/>
      <c r="AJ70" s="687"/>
    </row>
    <row r="71" spans="1:36" s="272" customFormat="1" ht="12.75" x14ac:dyDescent="0.2">
      <c r="A71" s="289" t="s">
        <v>73</v>
      </c>
      <c r="B71" s="687">
        <f>'gadu šķirošana'!C45</f>
        <v>0</v>
      </c>
      <c r="C71" s="687">
        <f>'gadu šķirošana'!D45*'gadu šķirošana'!D$67</f>
        <v>0</v>
      </c>
      <c r="D71" s="687">
        <f>'gadu šķirošana'!E45*'gadu šķirošana'!E$67</f>
        <v>0</v>
      </c>
      <c r="E71" s="687">
        <f>'gadu šķirošana'!F45*'gadu šķirošana'!F$67</f>
        <v>0</v>
      </c>
      <c r="F71" s="687">
        <f>'gadu šķirošana'!G45*'gadu šķirošana'!G$67</f>
        <v>0</v>
      </c>
      <c r="G71" s="687">
        <f>'gadu šķirošana'!H45*'gadu šķirošana'!H$67</f>
        <v>0</v>
      </c>
      <c r="H71" s="687">
        <f>'gadu šķirošana'!I45*'gadu šķirošana'!I$67</f>
        <v>0</v>
      </c>
      <c r="I71" s="687">
        <f>'gadu šķirošana'!J45*'gadu šķirošana'!J$67</f>
        <v>0</v>
      </c>
      <c r="J71" s="687">
        <f>'gadu šķirošana'!K45*'gadu šķirošana'!K$67</f>
        <v>0</v>
      </c>
      <c r="K71" s="687">
        <f>'gadu šķirošana'!L45*'gadu šķirošana'!L$67</f>
        <v>0</v>
      </c>
      <c r="L71" s="687">
        <f>'gadu šķirošana'!M45*'gadu šķirošana'!M$67</f>
        <v>0</v>
      </c>
      <c r="M71" s="687">
        <f>'gadu šķirošana'!N45*'gadu šķirošana'!N$67</f>
        <v>0</v>
      </c>
      <c r="N71" s="687">
        <f>'gadu šķirošana'!O45*'gadu šķirošana'!O$67</f>
        <v>0</v>
      </c>
      <c r="O71" s="687">
        <f>'gadu šķirošana'!P45*'gadu šķirošana'!P$67</f>
        <v>0</v>
      </c>
      <c r="P71" s="687">
        <f>'gadu šķirošana'!Q45*'gadu šķirošana'!Q$67</f>
        <v>0</v>
      </c>
      <c r="Q71" s="687">
        <f>'gadu šķirošana'!R45*'gadu šķirošana'!R$67</f>
        <v>0</v>
      </c>
      <c r="R71" s="687">
        <f>'gadu šķirošana'!S45*'gadu šķirošana'!S$67</f>
        <v>0</v>
      </c>
      <c r="S71" s="687">
        <f>'gadu šķirošana'!T45*'gadu šķirošana'!T$67</f>
        <v>0</v>
      </c>
      <c r="T71" s="687">
        <f>'gadu šķirošana'!U45*'gadu šķirošana'!U$67</f>
        <v>0</v>
      </c>
      <c r="U71" s="687">
        <f>'gadu šķirošana'!V45*'gadu šķirošana'!V$67</f>
        <v>0</v>
      </c>
      <c r="V71" s="687">
        <f>'gadu šķirošana'!W45*'gadu šķirošana'!W$67</f>
        <v>0</v>
      </c>
      <c r="W71" s="687">
        <f>'gadu šķirošana'!X45*'gadu šķirošana'!X$67</f>
        <v>0</v>
      </c>
      <c r="X71" s="687">
        <f>'gadu šķirošana'!Y45*'gadu šķirošana'!Y$67</f>
        <v>0</v>
      </c>
      <c r="Y71" s="687">
        <f>'gadu šķirošana'!Z45*'gadu šķirošana'!Z$67</f>
        <v>0</v>
      </c>
      <c r="Z71" s="687">
        <f>'gadu šķirošana'!AA45*'gadu šķirošana'!AA$67</f>
        <v>0</v>
      </c>
      <c r="AA71" s="687">
        <f>'gadu šķirošana'!AB45*'gadu šķirošana'!AB$67</f>
        <v>0</v>
      </c>
      <c r="AB71" s="687">
        <f>'gadu šķirošana'!AC45*'gadu šķirošana'!AC$67</f>
        <v>0</v>
      </c>
      <c r="AC71" s="687">
        <f>'gadu šķirošana'!AD45*'gadu šķirošana'!AD$67</f>
        <v>0</v>
      </c>
      <c r="AD71" s="687">
        <f>'gadu šķirošana'!AE45*'gadu šķirošana'!AE$67</f>
        <v>0</v>
      </c>
      <c r="AE71" s="687">
        <f>'gadu šķirošana'!AF45*'gadu šķirošana'!AF$67</f>
        <v>0</v>
      </c>
      <c r="AF71" s="687">
        <f>'gadu šķirošana'!AG45*'gadu šķirošana'!AG$67</f>
        <v>0</v>
      </c>
      <c r="AG71" s="687">
        <f>'gadu šķirošana'!AH45*'gadu šķirošana'!AH$67</f>
        <v>0</v>
      </c>
      <c r="AH71" s="687">
        <f>'gadu šķirošana'!AI45*'gadu šķirošana'!AI$67</f>
        <v>0</v>
      </c>
      <c r="AI71" s="687">
        <f>'gadu šķirošana'!AJ45*'gadu šķirošana'!AJ$67</f>
        <v>0</v>
      </c>
      <c r="AJ71" s="687">
        <f>'gadu šķirošana'!AK45*'gadu šķirošana'!AK$67</f>
        <v>0</v>
      </c>
    </row>
    <row r="72" spans="1:36" s="272" customFormat="1" ht="12.75" x14ac:dyDescent="0.2">
      <c r="A72" s="290" t="s">
        <v>74</v>
      </c>
      <c r="B72" s="687">
        <f>'gadu šķirošana'!C46</f>
        <v>0</v>
      </c>
      <c r="C72" s="687">
        <f>'gadu šķirošana'!D46*'gadu šķirošana'!D$67</f>
        <v>0</v>
      </c>
      <c r="D72" s="687">
        <f>'gadu šķirošana'!E46*'gadu šķirošana'!E$67</f>
        <v>0</v>
      </c>
      <c r="E72" s="687">
        <f>'gadu šķirošana'!F46*'gadu šķirošana'!F$67</f>
        <v>0</v>
      </c>
      <c r="F72" s="687">
        <f>'gadu šķirošana'!G46*'gadu šķirošana'!G$67</f>
        <v>0</v>
      </c>
      <c r="G72" s="687">
        <f>'gadu šķirošana'!H46*'gadu šķirošana'!H$67</f>
        <v>0</v>
      </c>
      <c r="H72" s="687">
        <f>'gadu šķirošana'!I46*'gadu šķirošana'!I$67</f>
        <v>0</v>
      </c>
      <c r="I72" s="687">
        <f>'gadu šķirošana'!J46*'gadu šķirošana'!J$67</f>
        <v>0</v>
      </c>
      <c r="J72" s="687">
        <f>'gadu šķirošana'!K46*'gadu šķirošana'!K$67</f>
        <v>0</v>
      </c>
      <c r="K72" s="687">
        <f>'gadu šķirošana'!L46*'gadu šķirošana'!L$67</f>
        <v>0</v>
      </c>
      <c r="L72" s="687">
        <f>'gadu šķirošana'!M46*'gadu šķirošana'!M$67</f>
        <v>0</v>
      </c>
      <c r="M72" s="687">
        <f>'gadu šķirošana'!N46*'gadu šķirošana'!N$67</f>
        <v>0</v>
      </c>
      <c r="N72" s="687">
        <f>'gadu šķirošana'!O46*'gadu šķirošana'!O$67</f>
        <v>0</v>
      </c>
      <c r="O72" s="687">
        <f>'gadu šķirošana'!P46*'gadu šķirošana'!P$67</f>
        <v>0</v>
      </c>
      <c r="P72" s="687">
        <f>'gadu šķirošana'!Q46*'gadu šķirošana'!Q$67</f>
        <v>0</v>
      </c>
      <c r="Q72" s="687">
        <f>'gadu šķirošana'!R46*'gadu šķirošana'!R$67</f>
        <v>0</v>
      </c>
      <c r="R72" s="687">
        <f>'gadu šķirošana'!S46*'gadu šķirošana'!S$67</f>
        <v>0</v>
      </c>
      <c r="S72" s="687">
        <f>'gadu šķirošana'!T46*'gadu šķirošana'!T$67</f>
        <v>0</v>
      </c>
      <c r="T72" s="687">
        <f>'gadu šķirošana'!U46*'gadu šķirošana'!U$67</f>
        <v>0</v>
      </c>
      <c r="U72" s="687">
        <f>'gadu šķirošana'!V46*'gadu šķirošana'!V$67</f>
        <v>0</v>
      </c>
      <c r="V72" s="687">
        <f>'gadu šķirošana'!W46*'gadu šķirošana'!W$67</f>
        <v>0</v>
      </c>
      <c r="W72" s="687">
        <f>'gadu šķirošana'!X46*'gadu šķirošana'!X$67</f>
        <v>0</v>
      </c>
      <c r="X72" s="687">
        <f>'gadu šķirošana'!Y46*'gadu šķirošana'!Y$67</f>
        <v>0</v>
      </c>
      <c r="Y72" s="687">
        <f>'gadu šķirošana'!Z46*'gadu šķirošana'!Z$67</f>
        <v>0</v>
      </c>
      <c r="Z72" s="687">
        <f>'gadu šķirošana'!AA46*'gadu šķirošana'!AA$67</f>
        <v>0</v>
      </c>
      <c r="AA72" s="687">
        <f>'gadu šķirošana'!AB46*'gadu šķirošana'!AB$67</f>
        <v>0</v>
      </c>
      <c r="AB72" s="687">
        <f>'gadu šķirošana'!AC46*'gadu šķirošana'!AC$67</f>
        <v>0</v>
      </c>
      <c r="AC72" s="687">
        <f>'gadu šķirošana'!AD46*'gadu šķirošana'!AD$67</f>
        <v>0</v>
      </c>
      <c r="AD72" s="687">
        <f>'gadu šķirošana'!AE46*'gadu šķirošana'!AE$67</f>
        <v>0</v>
      </c>
      <c r="AE72" s="687">
        <f>'gadu šķirošana'!AF46*'gadu šķirošana'!AF$67</f>
        <v>0</v>
      </c>
      <c r="AF72" s="687">
        <f>'gadu šķirošana'!AG46*'gadu šķirošana'!AG$67</f>
        <v>0</v>
      </c>
      <c r="AG72" s="687">
        <f>'gadu šķirošana'!AH46*'gadu šķirošana'!AH$67</f>
        <v>0</v>
      </c>
      <c r="AH72" s="687">
        <f>'gadu šķirošana'!AI46*'gadu šķirošana'!AI$67</f>
        <v>0</v>
      </c>
      <c r="AI72" s="687">
        <f>'gadu šķirošana'!AJ46*'gadu šķirošana'!AJ$67</f>
        <v>0</v>
      </c>
      <c r="AJ72" s="687">
        <f>'gadu šķirošana'!AK46*'gadu šķirošana'!AK$67</f>
        <v>0</v>
      </c>
    </row>
    <row r="73" spans="1:36" s="272" customFormat="1" ht="12.75" x14ac:dyDescent="0.2">
      <c r="A73" s="290" t="s">
        <v>75</v>
      </c>
      <c r="B73" s="687">
        <f>'gadu šķirošana'!C47</f>
        <v>0</v>
      </c>
      <c r="C73" s="687">
        <f>'gadu šķirošana'!D47*'gadu šķirošana'!D$67</f>
        <v>0</v>
      </c>
      <c r="D73" s="687">
        <f>'gadu šķirošana'!E47*'gadu šķirošana'!E$67</f>
        <v>0</v>
      </c>
      <c r="E73" s="687">
        <f>'gadu šķirošana'!F47*'gadu šķirošana'!F$67</f>
        <v>0</v>
      </c>
      <c r="F73" s="687">
        <f>'gadu šķirošana'!G47*'gadu šķirošana'!G$67</f>
        <v>0</v>
      </c>
      <c r="G73" s="687">
        <f>'gadu šķirošana'!H47*'gadu šķirošana'!H$67</f>
        <v>0</v>
      </c>
      <c r="H73" s="687">
        <f>'gadu šķirošana'!I47*'gadu šķirošana'!I$67</f>
        <v>0</v>
      </c>
      <c r="I73" s="687">
        <f>'gadu šķirošana'!J47*'gadu šķirošana'!J$67</f>
        <v>0</v>
      </c>
      <c r="J73" s="687">
        <f>'gadu šķirošana'!K47*'gadu šķirošana'!K$67</f>
        <v>0</v>
      </c>
      <c r="K73" s="687">
        <f>'gadu šķirošana'!L47*'gadu šķirošana'!L$67</f>
        <v>0</v>
      </c>
      <c r="L73" s="687">
        <f>'gadu šķirošana'!M47*'gadu šķirošana'!M$67</f>
        <v>0</v>
      </c>
      <c r="M73" s="687">
        <f>'gadu šķirošana'!N47*'gadu šķirošana'!N$67</f>
        <v>0</v>
      </c>
      <c r="N73" s="687">
        <f>'gadu šķirošana'!O47*'gadu šķirošana'!O$67</f>
        <v>0</v>
      </c>
      <c r="O73" s="687">
        <f>'gadu šķirošana'!P47*'gadu šķirošana'!P$67</f>
        <v>0</v>
      </c>
      <c r="P73" s="687">
        <f>'gadu šķirošana'!Q47*'gadu šķirošana'!Q$67</f>
        <v>0</v>
      </c>
      <c r="Q73" s="687">
        <f>'gadu šķirošana'!R47*'gadu šķirošana'!R$67</f>
        <v>0</v>
      </c>
      <c r="R73" s="687">
        <f>'gadu šķirošana'!S47*'gadu šķirošana'!S$67</f>
        <v>0</v>
      </c>
      <c r="S73" s="687">
        <f>'gadu šķirošana'!T47*'gadu šķirošana'!T$67</f>
        <v>0</v>
      </c>
      <c r="T73" s="687">
        <f>'gadu šķirošana'!U47*'gadu šķirošana'!U$67</f>
        <v>0</v>
      </c>
      <c r="U73" s="687">
        <f>'gadu šķirošana'!V47*'gadu šķirošana'!V$67</f>
        <v>0</v>
      </c>
      <c r="V73" s="687">
        <f>'gadu šķirošana'!W47*'gadu šķirošana'!W$67</f>
        <v>0</v>
      </c>
      <c r="W73" s="687">
        <f>'gadu šķirošana'!X47*'gadu šķirošana'!X$67</f>
        <v>0</v>
      </c>
      <c r="X73" s="687">
        <f>'gadu šķirošana'!Y47*'gadu šķirošana'!Y$67</f>
        <v>0</v>
      </c>
      <c r="Y73" s="687">
        <f>'gadu šķirošana'!Z47*'gadu šķirošana'!Z$67</f>
        <v>0</v>
      </c>
      <c r="Z73" s="687">
        <f>'gadu šķirošana'!AA47*'gadu šķirošana'!AA$67</f>
        <v>0</v>
      </c>
      <c r="AA73" s="687">
        <f>'gadu šķirošana'!AB47*'gadu šķirošana'!AB$67</f>
        <v>0</v>
      </c>
      <c r="AB73" s="687">
        <f>'gadu šķirošana'!AC47*'gadu šķirošana'!AC$67</f>
        <v>0</v>
      </c>
      <c r="AC73" s="687">
        <f>'gadu šķirošana'!AD47*'gadu šķirošana'!AD$67</f>
        <v>0</v>
      </c>
      <c r="AD73" s="687">
        <f>'gadu šķirošana'!AE47*'gadu šķirošana'!AE$67</f>
        <v>0</v>
      </c>
      <c r="AE73" s="687">
        <f>'gadu šķirošana'!AF47*'gadu šķirošana'!AF$67</f>
        <v>0</v>
      </c>
      <c r="AF73" s="687">
        <f>'gadu šķirošana'!AG47*'gadu šķirošana'!AG$67</f>
        <v>0</v>
      </c>
      <c r="AG73" s="687">
        <f>'gadu šķirošana'!AH47*'gadu šķirošana'!AH$67</f>
        <v>0</v>
      </c>
      <c r="AH73" s="687">
        <f>'gadu šķirošana'!AI47*'gadu šķirošana'!AI$67</f>
        <v>0</v>
      </c>
      <c r="AI73" s="687">
        <f>'gadu šķirošana'!AJ47*'gadu šķirošana'!AJ$67</f>
        <v>0</v>
      </c>
      <c r="AJ73" s="687">
        <f>'gadu šķirošana'!AK47*'gadu šķirošana'!AK$67</f>
        <v>0</v>
      </c>
    </row>
    <row r="74" spans="1:36" s="272" customFormat="1" ht="12.75" x14ac:dyDescent="0.2">
      <c r="A74" s="290" t="s">
        <v>76</v>
      </c>
      <c r="B74" s="687">
        <f>'gadu šķirošana'!C48</f>
        <v>0</v>
      </c>
      <c r="C74" s="687">
        <f>'gadu šķirošana'!D48*'gadu šķirošana'!D$67</f>
        <v>0</v>
      </c>
      <c r="D74" s="687">
        <f>'gadu šķirošana'!E48*'gadu šķirošana'!E$67</f>
        <v>0</v>
      </c>
      <c r="E74" s="687">
        <f>'gadu šķirošana'!F48*'gadu šķirošana'!F$67</f>
        <v>0</v>
      </c>
      <c r="F74" s="687">
        <f>'gadu šķirošana'!G48*'gadu šķirošana'!G$67</f>
        <v>0</v>
      </c>
      <c r="G74" s="687">
        <f>'gadu šķirošana'!H48*'gadu šķirošana'!H$67</f>
        <v>0</v>
      </c>
      <c r="H74" s="687">
        <f>'gadu šķirošana'!I48*'gadu šķirošana'!I$67</f>
        <v>0</v>
      </c>
      <c r="I74" s="687">
        <f>'gadu šķirošana'!J48*'gadu šķirošana'!J$67</f>
        <v>0</v>
      </c>
      <c r="J74" s="687">
        <f>'gadu šķirošana'!K48*'gadu šķirošana'!K$67</f>
        <v>0</v>
      </c>
      <c r="K74" s="687">
        <f>'gadu šķirošana'!L48*'gadu šķirošana'!L$67</f>
        <v>0</v>
      </c>
      <c r="L74" s="687">
        <f>'gadu šķirošana'!M48*'gadu šķirošana'!M$67</f>
        <v>0</v>
      </c>
      <c r="M74" s="687">
        <f>'gadu šķirošana'!N48*'gadu šķirošana'!N$67</f>
        <v>0</v>
      </c>
      <c r="N74" s="687">
        <f>'gadu šķirošana'!O48*'gadu šķirošana'!O$67</f>
        <v>0</v>
      </c>
      <c r="O74" s="687">
        <f>'gadu šķirošana'!P48*'gadu šķirošana'!P$67</f>
        <v>0</v>
      </c>
      <c r="P74" s="687">
        <f>'gadu šķirošana'!Q48*'gadu šķirošana'!Q$67</f>
        <v>0</v>
      </c>
      <c r="Q74" s="687">
        <f>'gadu šķirošana'!R48*'gadu šķirošana'!R$67</f>
        <v>0</v>
      </c>
      <c r="R74" s="687">
        <f>'gadu šķirošana'!S48*'gadu šķirošana'!S$67</f>
        <v>0</v>
      </c>
      <c r="S74" s="687">
        <f>'gadu šķirošana'!T48*'gadu šķirošana'!T$67</f>
        <v>0</v>
      </c>
      <c r="T74" s="687">
        <f>'gadu šķirošana'!U48*'gadu šķirošana'!U$67</f>
        <v>0</v>
      </c>
      <c r="U74" s="687">
        <f>'gadu šķirošana'!V48*'gadu šķirošana'!V$67</f>
        <v>0</v>
      </c>
      <c r="V74" s="687">
        <f>'gadu šķirošana'!W48*'gadu šķirošana'!W$67</f>
        <v>0</v>
      </c>
      <c r="W74" s="687">
        <f>'gadu šķirošana'!X48*'gadu šķirošana'!X$67</f>
        <v>0</v>
      </c>
      <c r="X74" s="687">
        <f>'gadu šķirošana'!Y48*'gadu šķirošana'!Y$67</f>
        <v>0</v>
      </c>
      <c r="Y74" s="687">
        <f>'gadu šķirošana'!Z48*'gadu šķirošana'!Z$67</f>
        <v>0</v>
      </c>
      <c r="Z74" s="687">
        <f>'gadu šķirošana'!AA48*'gadu šķirošana'!AA$67</f>
        <v>0</v>
      </c>
      <c r="AA74" s="687">
        <f>'gadu šķirošana'!AB48*'gadu šķirošana'!AB$67</f>
        <v>0</v>
      </c>
      <c r="AB74" s="687">
        <f>'gadu šķirošana'!AC48*'gadu šķirošana'!AC$67</f>
        <v>0</v>
      </c>
      <c r="AC74" s="687">
        <f>'gadu šķirošana'!AD48*'gadu šķirošana'!AD$67</f>
        <v>0</v>
      </c>
      <c r="AD74" s="687">
        <f>'gadu šķirošana'!AE48*'gadu šķirošana'!AE$67</f>
        <v>0</v>
      </c>
      <c r="AE74" s="687">
        <f>'gadu šķirošana'!AF48*'gadu šķirošana'!AF$67</f>
        <v>0</v>
      </c>
      <c r="AF74" s="687">
        <f>'gadu šķirošana'!AG48*'gadu šķirošana'!AG$67</f>
        <v>0</v>
      </c>
      <c r="AG74" s="687">
        <f>'gadu šķirošana'!AH48*'gadu šķirošana'!AH$67</f>
        <v>0</v>
      </c>
      <c r="AH74" s="687">
        <f>'gadu šķirošana'!AI48*'gadu šķirošana'!AI$67</f>
        <v>0</v>
      </c>
      <c r="AI74" s="687">
        <f>'gadu šķirošana'!AJ48*'gadu šķirošana'!AJ$67</f>
        <v>0</v>
      </c>
      <c r="AJ74" s="687">
        <f>'gadu šķirošana'!AK48*'gadu šķirošana'!AK$67</f>
        <v>0</v>
      </c>
    </row>
    <row r="75" spans="1:36" s="272" customFormat="1" ht="25.5" x14ac:dyDescent="0.2">
      <c r="A75" s="290" t="s">
        <v>321</v>
      </c>
      <c r="B75" s="687">
        <f>'gadu šķirošana'!C49</f>
        <v>0</v>
      </c>
      <c r="C75" s="687">
        <f>'gadu šķirošana'!D49*'gadu šķirošana'!D$67</f>
        <v>0</v>
      </c>
      <c r="D75" s="687">
        <f>'gadu šķirošana'!E49*'gadu šķirošana'!E$67</f>
        <v>0</v>
      </c>
      <c r="E75" s="687">
        <f>'gadu šķirošana'!F49*'gadu šķirošana'!F$67</f>
        <v>0</v>
      </c>
      <c r="F75" s="687">
        <f>'gadu šķirošana'!G49*'gadu šķirošana'!G$67</f>
        <v>0</v>
      </c>
      <c r="G75" s="687">
        <f>'gadu šķirošana'!H49*'gadu šķirošana'!H$67</f>
        <v>0</v>
      </c>
      <c r="H75" s="687">
        <f>'gadu šķirošana'!I49*'gadu šķirošana'!I$67</f>
        <v>0</v>
      </c>
      <c r="I75" s="687">
        <f>'gadu šķirošana'!J49*'gadu šķirošana'!J$67</f>
        <v>0</v>
      </c>
      <c r="J75" s="687">
        <f>'gadu šķirošana'!K49*'gadu šķirošana'!K$67</f>
        <v>0</v>
      </c>
      <c r="K75" s="687">
        <f>'gadu šķirošana'!L49*'gadu šķirošana'!L$67</f>
        <v>0</v>
      </c>
      <c r="L75" s="687">
        <f>'gadu šķirošana'!M49*'gadu šķirošana'!M$67</f>
        <v>0</v>
      </c>
      <c r="M75" s="687">
        <f>'gadu šķirošana'!N49*'gadu šķirošana'!N$67</f>
        <v>0</v>
      </c>
      <c r="N75" s="687">
        <f>'gadu šķirošana'!O49*'gadu šķirošana'!O$67</f>
        <v>0</v>
      </c>
      <c r="O75" s="687">
        <f>'gadu šķirošana'!P49*'gadu šķirošana'!P$67</f>
        <v>0</v>
      </c>
      <c r="P75" s="687">
        <f>'gadu šķirošana'!Q49*'gadu šķirošana'!Q$67</f>
        <v>0</v>
      </c>
      <c r="Q75" s="687">
        <f>'gadu šķirošana'!R49*'gadu šķirošana'!R$67</f>
        <v>0</v>
      </c>
      <c r="R75" s="687">
        <f>'gadu šķirošana'!S49*'gadu šķirošana'!S$67</f>
        <v>0</v>
      </c>
      <c r="S75" s="687">
        <f>'gadu šķirošana'!T49*'gadu šķirošana'!T$67</f>
        <v>0</v>
      </c>
      <c r="T75" s="687">
        <f>'gadu šķirošana'!U49*'gadu šķirošana'!U$67</f>
        <v>0</v>
      </c>
      <c r="U75" s="687">
        <f>'gadu šķirošana'!V49*'gadu šķirošana'!V$67</f>
        <v>0</v>
      </c>
      <c r="V75" s="687">
        <f>'gadu šķirošana'!W49*'gadu šķirošana'!W$67</f>
        <v>0</v>
      </c>
      <c r="W75" s="687">
        <f>'gadu šķirošana'!X49*'gadu šķirošana'!X$67</f>
        <v>0</v>
      </c>
      <c r="X75" s="687">
        <f>'gadu šķirošana'!Y49*'gadu šķirošana'!Y$67</f>
        <v>0</v>
      </c>
      <c r="Y75" s="687">
        <f>'gadu šķirošana'!Z49*'gadu šķirošana'!Z$67</f>
        <v>0</v>
      </c>
      <c r="Z75" s="687">
        <f>'gadu šķirošana'!AA49*'gadu šķirošana'!AA$67</f>
        <v>0</v>
      </c>
      <c r="AA75" s="687">
        <f>'gadu šķirošana'!AB49*'gadu šķirošana'!AB$67</f>
        <v>0</v>
      </c>
      <c r="AB75" s="687">
        <f>'gadu šķirošana'!AC49*'gadu šķirošana'!AC$67</f>
        <v>0</v>
      </c>
      <c r="AC75" s="687">
        <f>'gadu šķirošana'!AD49*'gadu šķirošana'!AD$67</f>
        <v>0</v>
      </c>
      <c r="AD75" s="687">
        <f>'gadu šķirošana'!AE49*'gadu šķirošana'!AE$67</f>
        <v>0</v>
      </c>
      <c r="AE75" s="687">
        <f>'gadu šķirošana'!AF49*'gadu šķirošana'!AF$67</f>
        <v>0</v>
      </c>
      <c r="AF75" s="687">
        <f>'gadu šķirošana'!AG49*'gadu šķirošana'!AG$67</f>
        <v>0</v>
      </c>
      <c r="AG75" s="687">
        <f>'gadu šķirošana'!AH49*'gadu šķirošana'!AH$67</f>
        <v>0</v>
      </c>
      <c r="AH75" s="687">
        <f>'gadu šķirošana'!AI49*'gadu šķirošana'!AI$67</f>
        <v>0</v>
      </c>
      <c r="AI75" s="687">
        <f>'gadu šķirošana'!AJ49*'gadu šķirošana'!AJ$67</f>
        <v>0</v>
      </c>
      <c r="AJ75" s="687">
        <f>'gadu šķirošana'!AK49*'gadu šķirošana'!AK$67</f>
        <v>0</v>
      </c>
    </row>
    <row r="76" spans="1:36" s="265" customFormat="1" ht="12.75" x14ac:dyDescent="0.2">
      <c r="A76" s="269" t="s">
        <v>77</v>
      </c>
      <c r="B76" s="648">
        <f>SUM(B65:B75)</f>
        <v>0</v>
      </c>
      <c r="C76" s="659">
        <f t="shared" ref="C76:AH76" si="33">SUM(C65:C75)</f>
        <v>0</v>
      </c>
      <c r="D76" s="659">
        <f t="shared" si="33"/>
        <v>0</v>
      </c>
      <c r="E76" s="659">
        <f t="shared" si="33"/>
        <v>0</v>
      </c>
      <c r="F76" s="659">
        <f t="shared" si="33"/>
        <v>0</v>
      </c>
      <c r="G76" s="659">
        <f t="shared" si="33"/>
        <v>0</v>
      </c>
      <c r="H76" s="659">
        <f t="shared" si="33"/>
        <v>0</v>
      </c>
      <c r="I76" s="659">
        <f t="shared" si="33"/>
        <v>0</v>
      </c>
      <c r="J76" s="659">
        <f t="shared" si="33"/>
        <v>0</v>
      </c>
      <c r="K76" s="659">
        <f t="shared" si="33"/>
        <v>0</v>
      </c>
      <c r="L76" s="659">
        <f t="shared" si="33"/>
        <v>0</v>
      </c>
      <c r="M76" s="659">
        <f t="shared" si="33"/>
        <v>0</v>
      </c>
      <c r="N76" s="659">
        <f t="shared" si="33"/>
        <v>0</v>
      </c>
      <c r="O76" s="659">
        <f t="shared" si="33"/>
        <v>0</v>
      </c>
      <c r="P76" s="659">
        <f t="shared" si="33"/>
        <v>0</v>
      </c>
      <c r="Q76" s="659">
        <f t="shared" si="33"/>
        <v>0</v>
      </c>
      <c r="R76" s="659">
        <f t="shared" si="33"/>
        <v>0</v>
      </c>
      <c r="S76" s="659">
        <f t="shared" si="33"/>
        <v>0</v>
      </c>
      <c r="T76" s="659">
        <f t="shared" si="33"/>
        <v>0</v>
      </c>
      <c r="U76" s="659">
        <f t="shared" si="33"/>
        <v>0</v>
      </c>
      <c r="V76" s="659">
        <f t="shared" si="33"/>
        <v>0</v>
      </c>
      <c r="W76" s="659">
        <f t="shared" si="33"/>
        <v>0</v>
      </c>
      <c r="X76" s="659">
        <f t="shared" si="33"/>
        <v>0</v>
      </c>
      <c r="Y76" s="659">
        <f t="shared" si="33"/>
        <v>0</v>
      </c>
      <c r="Z76" s="659">
        <f t="shared" si="33"/>
        <v>0</v>
      </c>
      <c r="AA76" s="659">
        <f t="shared" si="33"/>
        <v>0</v>
      </c>
      <c r="AB76" s="659">
        <f t="shared" si="33"/>
        <v>0</v>
      </c>
      <c r="AC76" s="659">
        <f t="shared" si="33"/>
        <v>0</v>
      </c>
      <c r="AD76" s="659">
        <f t="shared" si="33"/>
        <v>0</v>
      </c>
      <c r="AE76" s="659">
        <f t="shared" si="33"/>
        <v>0</v>
      </c>
      <c r="AF76" s="659">
        <f t="shared" si="33"/>
        <v>0</v>
      </c>
      <c r="AG76" s="659">
        <f t="shared" si="33"/>
        <v>0</v>
      </c>
      <c r="AH76" s="659">
        <f t="shared" si="33"/>
        <v>0</v>
      </c>
      <c r="AI76" s="659">
        <f>SUM(AI65:AI75)</f>
        <v>0</v>
      </c>
      <c r="AJ76" s="659">
        <f>SUM(AJ65:AJ75)</f>
        <v>0</v>
      </c>
    </row>
    <row r="77" spans="1:36" s="265" customFormat="1" ht="12.75" x14ac:dyDescent="0.2">
      <c r="A77" s="270" t="s">
        <v>78</v>
      </c>
      <c r="B77" s="673"/>
      <c r="C77" s="691"/>
      <c r="D77" s="691"/>
      <c r="E77" s="691"/>
      <c r="F77" s="691"/>
      <c r="G77" s="691"/>
      <c r="H77" s="691"/>
      <c r="I77" s="691"/>
      <c r="J77" s="691"/>
      <c r="K77" s="691"/>
      <c r="L77" s="691"/>
      <c r="M77" s="691"/>
      <c r="N77" s="691"/>
      <c r="O77" s="691"/>
      <c r="P77" s="691"/>
      <c r="Q77" s="691"/>
      <c r="R77" s="691"/>
      <c r="S77" s="691"/>
      <c r="T77" s="691"/>
      <c r="U77" s="691"/>
      <c r="V77" s="691"/>
      <c r="W77" s="691"/>
      <c r="X77" s="691"/>
      <c r="Y77" s="691"/>
      <c r="Z77" s="691"/>
      <c r="AA77" s="691"/>
      <c r="AB77" s="691"/>
      <c r="AC77" s="691"/>
      <c r="AD77" s="691"/>
      <c r="AE77" s="691"/>
      <c r="AF77" s="691"/>
      <c r="AG77" s="691"/>
      <c r="AH77" s="691"/>
      <c r="AI77" s="691"/>
      <c r="AJ77" s="691"/>
    </row>
    <row r="78" spans="1:36" s="265" customFormat="1" ht="12.75" x14ac:dyDescent="0.2">
      <c r="A78" s="268" t="s">
        <v>79</v>
      </c>
      <c r="B78" s="685">
        <f>'gadu šķirošana'!C40</f>
        <v>0</v>
      </c>
      <c r="C78" s="685">
        <f>'gadu šķirošana'!D40*'gadu šķirošana'!D$69</f>
        <v>0</v>
      </c>
      <c r="D78" s="686">
        <f>'gadu šķirošana'!E40*'gadu šķirošana'!E$69</f>
        <v>0</v>
      </c>
      <c r="E78" s="686">
        <f>'gadu šķirošana'!F40*'gadu šķirošana'!F$69</f>
        <v>0</v>
      </c>
      <c r="F78" s="686">
        <f>'gadu šķirošana'!G40*'gadu šķirošana'!G$69</f>
        <v>0</v>
      </c>
      <c r="G78" s="686">
        <f>'gadu šķirošana'!H40*'gadu šķirošana'!H$69</f>
        <v>0</v>
      </c>
      <c r="H78" s="686">
        <f>'gadu šķirošana'!I40*'gadu šķirošana'!I$69</f>
        <v>0</v>
      </c>
      <c r="I78" s="686">
        <f>'gadu šķirošana'!J40*'gadu šķirošana'!J$69</f>
        <v>0</v>
      </c>
      <c r="J78" s="686">
        <f>'gadu šķirošana'!K40*'gadu šķirošana'!K$69</f>
        <v>0</v>
      </c>
      <c r="K78" s="686">
        <f>'gadu šķirošana'!L40*'gadu šķirošana'!L$69</f>
        <v>0</v>
      </c>
      <c r="L78" s="686">
        <f>'gadu šķirošana'!M40*'gadu šķirošana'!M$69</f>
        <v>0</v>
      </c>
      <c r="M78" s="686">
        <f>'gadu šķirošana'!N40*'gadu šķirošana'!N$69</f>
        <v>0</v>
      </c>
      <c r="N78" s="686">
        <f>'gadu šķirošana'!O40*'gadu šķirošana'!O$69</f>
        <v>0</v>
      </c>
      <c r="O78" s="686">
        <f>'gadu šķirošana'!P40*'gadu šķirošana'!P$69</f>
        <v>0</v>
      </c>
      <c r="P78" s="686">
        <f>'gadu šķirošana'!Q40*'gadu šķirošana'!Q$69</f>
        <v>0</v>
      </c>
      <c r="Q78" s="686">
        <f>'gadu šķirošana'!R40*'gadu šķirošana'!R$69</f>
        <v>0</v>
      </c>
      <c r="R78" s="686">
        <f>'gadu šķirošana'!S40*'gadu šķirošana'!S$69</f>
        <v>0</v>
      </c>
      <c r="S78" s="686">
        <f>'gadu šķirošana'!T40*'gadu šķirošana'!T$69</f>
        <v>0</v>
      </c>
      <c r="T78" s="686">
        <f>'gadu šķirošana'!U40*'gadu šķirošana'!U$69</f>
        <v>0</v>
      </c>
      <c r="U78" s="686">
        <f>'gadu šķirošana'!V40*'gadu šķirošana'!V$69</f>
        <v>0</v>
      </c>
      <c r="V78" s="686">
        <f>'gadu šķirošana'!W40*'gadu šķirošana'!W$69</f>
        <v>0</v>
      </c>
      <c r="W78" s="686">
        <f>'gadu šķirošana'!X40*'gadu šķirošana'!X$69</f>
        <v>0</v>
      </c>
      <c r="X78" s="686">
        <f>'gadu šķirošana'!Y40*'gadu šķirošana'!Y$69</f>
        <v>0</v>
      </c>
      <c r="Y78" s="686">
        <f>'gadu šķirošana'!Z40*'gadu šķirošana'!Z$69</f>
        <v>0</v>
      </c>
      <c r="Z78" s="686">
        <f>'gadu šķirošana'!AA40*'gadu šķirošana'!AA$69</f>
        <v>0</v>
      </c>
      <c r="AA78" s="686">
        <f>'gadu šķirošana'!AB40*'gadu šķirošana'!AB$69</f>
        <v>0</v>
      </c>
      <c r="AB78" s="686">
        <f>'gadu šķirošana'!AC40*'gadu šķirošana'!AC$69</f>
        <v>0</v>
      </c>
      <c r="AC78" s="686">
        <f>'gadu šķirošana'!AD40*'gadu šķirošana'!AD$69</f>
        <v>0</v>
      </c>
      <c r="AD78" s="686">
        <f>'gadu šķirošana'!AE40*'gadu šķirošana'!AE$69</f>
        <v>0</v>
      </c>
      <c r="AE78" s="686">
        <f>'gadu šķirošana'!AF40*'gadu šķirošana'!AF$69</f>
        <v>0</v>
      </c>
      <c r="AF78" s="686">
        <f>'gadu šķirošana'!AG40*'gadu šķirošana'!AG$69</f>
        <v>0</v>
      </c>
      <c r="AG78" s="686">
        <f>'gadu šķirošana'!AH40*'gadu šķirošana'!AH$69</f>
        <v>0</v>
      </c>
      <c r="AH78" s="686">
        <f>'gadu šķirošana'!AI40*'gadu šķirošana'!AI$69</f>
        <v>0</v>
      </c>
      <c r="AI78" s="686">
        <f>'gadu šķirošana'!AJ40*'gadu šķirošana'!AJ$69</f>
        <v>0</v>
      </c>
      <c r="AJ78" s="686">
        <f>'gadu šķirošana'!AK40*'gadu šķirošana'!AK$69</f>
        <v>0</v>
      </c>
    </row>
    <row r="79" spans="1:36" s="265" customFormat="1" ht="12.75" x14ac:dyDescent="0.2">
      <c r="A79" s="268" t="s">
        <v>80</v>
      </c>
      <c r="B79" s="685">
        <f>'gadu šķirošana'!C41</f>
        <v>0</v>
      </c>
      <c r="C79" s="685">
        <f>C78*'Kopējie pieņēmumi'!F14</f>
        <v>0</v>
      </c>
      <c r="D79" s="687">
        <f>D78*'Kopējie pieņēmumi'!G14</f>
        <v>0</v>
      </c>
      <c r="E79" s="687">
        <f>E78*'Kopējie pieņēmumi'!H14</f>
        <v>0</v>
      </c>
      <c r="F79" s="687">
        <f>F78*'Kopējie pieņēmumi'!I14</f>
        <v>0</v>
      </c>
      <c r="G79" s="687">
        <f>G78*'Kopējie pieņēmumi'!J14</f>
        <v>0</v>
      </c>
      <c r="H79" s="687">
        <f>H78*'Kopējie pieņēmumi'!K14</f>
        <v>0</v>
      </c>
      <c r="I79" s="687">
        <f>I78*'Kopējie pieņēmumi'!L14</f>
        <v>0</v>
      </c>
      <c r="J79" s="687">
        <f>J78*'Kopējie pieņēmumi'!M14</f>
        <v>0</v>
      </c>
      <c r="K79" s="687">
        <f>K78*'Kopējie pieņēmumi'!N14</f>
        <v>0</v>
      </c>
      <c r="L79" s="687">
        <f>L78*'Kopējie pieņēmumi'!O14</f>
        <v>0</v>
      </c>
      <c r="M79" s="687">
        <f>M78*'Kopējie pieņēmumi'!P14</f>
        <v>0</v>
      </c>
      <c r="N79" s="687">
        <f>N78*'Kopējie pieņēmumi'!Q14</f>
        <v>0</v>
      </c>
      <c r="O79" s="687">
        <f>O78*'Kopējie pieņēmumi'!R14</f>
        <v>0</v>
      </c>
      <c r="P79" s="687">
        <f>P78*'Kopējie pieņēmumi'!S14</f>
        <v>0</v>
      </c>
      <c r="Q79" s="687">
        <f>Q78*'Kopējie pieņēmumi'!T14</f>
        <v>0</v>
      </c>
      <c r="R79" s="687">
        <f>R78*'Kopējie pieņēmumi'!U14</f>
        <v>0</v>
      </c>
      <c r="S79" s="687">
        <f>S78*'Kopējie pieņēmumi'!V14</f>
        <v>0</v>
      </c>
      <c r="T79" s="687">
        <f>T78*'Kopējie pieņēmumi'!W14</f>
        <v>0</v>
      </c>
      <c r="U79" s="687">
        <f>U78*'Kopējie pieņēmumi'!X14</f>
        <v>0</v>
      </c>
      <c r="V79" s="687">
        <f>V78*'Kopējie pieņēmumi'!Y14</f>
        <v>0</v>
      </c>
      <c r="W79" s="687">
        <f>W78*'Kopējie pieņēmumi'!Z14</f>
        <v>0</v>
      </c>
      <c r="X79" s="687">
        <f>X78*'Kopējie pieņēmumi'!AA14</f>
        <v>0</v>
      </c>
      <c r="Y79" s="687">
        <f>Y78*'Kopējie pieņēmumi'!AB14</f>
        <v>0</v>
      </c>
      <c r="Z79" s="687">
        <f>Z78*'Kopējie pieņēmumi'!AC14</f>
        <v>0</v>
      </c>
      <c r="AA79" s="687">
        <f>AA78*'Kopējie pieņēmumi'!AD14</f>
        <v>0</v>
      </c>
      <c r="AB79" s="687">
        <f>AB78*'Kopējie pieņēmumi'!AE14</f>
        <v>0</v>
      </c>
      <c r="AC79" s="687">
        <f>AC78*'Kopējie pieņēmumi'!AF14</f>
        <v>0</v>
      </c>
      <c r="AD79" s="687">
        <f>AD78*'Kopējie pieņēmumi'!AG14</f>
        <v>0</v>
      </c>
      <c r="AE79" s="687">
        <f>AE78*'Kopējie pieņēmumi'!AH14</f>
        <v>0</v>
      </c>
      <c r="AF79" s="687">
        <f>AF78*'Kopējie pieņēmumi'!AI14</f>
        <v>0</v>
      </c>
      <c r="AG79" s="687">
        <f>AG78*'Kopējie pieņēmumi'!AJ14</f>
        <v>0</v>
      </c>
      <c r="AH79" s="687">
        <f>AH78*'Kopējie pieņēmumi'!AK14</f>
        <v>0</v>
      </c>
      <c r="AI79" s="687">
        <f>AI78*'Kopējie pieņēmumi'!AL14</f>
        <v>0</v>
      </c>
      <c r="AJ79" s="687">
        <f>AJ78*'Kopējie pieņēmumi'!AM14</f>
        <v>0</v>
      </c>
    </row>
    <row r="80" spans="1:36" s="265" customFormat="1" ht="12.75" x14ac:dyDescent="0.2">
      <c r="A80" s="268" t="s">
        <v>81</v>
      </c>
      <c r="B80" s="685">
        <f>'gadu šķirošana'!C42</f>
        <v>0</v>
      </c>
      <c r="C80" s="685">
        <f>'gadu šķirošana'!D42*'gadu šķirošana'!D$69</f>
        <v>0</v>
      </c>
      <c r="D80" s="687">
        <f>'gadu šķirošana'!E42*'gadu šķirošana'!E$69</f>
        <v>0</v>
      </c>
      <c r="E80" s="687">
        <f>'gadu šķirošana'!F42*'gadu šķirošana'!F$69</f>
        <v>0</v>
      </c>
      <c r="F80" s="687">
        <f>'gadu šķirošana'!G42*'gadu šķirošana'!G$69</f>
        <v>0</v>
      </c>
      <c r="G80" s="687">
        <f>'gadu šķirošana'!H42*'gadu šķirošana'!H$69</f>
        <v>0</v>
      </c>
      <c r="H80" s="687">
        <f>'gadu šķirošana'!I42*'gadu šķirošana'!I$69</f>
        <v>0</v>
      </c>
      <c r="I80" s="687">
        <f>'gadu šķirošana'!J42*'gadu šķirošana'!J$69</f>
        <v>0</v>
      </c>
      <c r="J80" s="687">
        <f>'gadu šķirošana'!K42*'gadu šķirošana'!K$69</f>
        <v>0</v>
      </c>
      <c r="K80" s="687">
        <f>'gadu šķirošana'!L42*'gadu šķirošana'!L$69</f>
        <v>0</v>
      </c>
      <c r="L80" s="687">
        <f>'gadu šķirošana'!M42*'gadu šķirošana'!M$69</f>
        <v>0</v>
      </c>
      <c r="M80" s="687">
        <f>'gadu šķirošana'!N42*'gadu šķirošana'!N$69</f>
        <v>0</v>
      </c>
      <c r="N80" s="687">
        <f>'gadu šķirošana'!O42*'gadu šķirošana'!O$69</f>
        <v>0</v>
      </c>
      <c r="O80" s="687">
        <f>'gadu šķirošana'!P42*'gadu šķirošana'!P$69</f>
        <v>0</v>
      </c>
      <c r="P80" s="687">
        <f>'gadu šķirošana'!Q42*'gadu šķirošana'!Q$69</f>
        <v>0</v>
      </c>
      <c r="Q80" s="687">
        <f>'gadu šķirošana'!R42*'gadu šķirošana'!R$69</f>
        <v>0</v>
      </c>
      <c r="R80" s="687">
        <f>'gadu šķirošana'!S42*'gadu šķirošana'!S$69</f>
        <v>0</v>
      </c>
      <c r="S80" s="687">
        <f>'gadu šķirošana'!T42*'gadu šķirošana'!T$69</f>
        <v>0</v>
      </c>
      <c r="T80" s="687">
        <f>'gadu šķirošana'!U42*'gadu šķirošana'!U$69</f>
        <v>0</v>
      </c>
      <c r="U80" s="687">
        <f>'gadu šķirošana'!V42*'gadu šķirošana'!V$69</f>
        <v>0</v>
      </c>
      <c r="V80" s="687">
        <f>'gadu šķirošana'!W42*'gadu šķirošana'!W$69</f>
        <v>0</v>
      </c>
      <c r="W80" s="687">
        <f>'gadu šķirošana'!X42*'gadu šķirošana'!X$69</f>
        <v>0</v>
      </c>
      <c r="X80" s="687">
        <f>'gadu šķirošana'!Y42*'gadu šķirošana'!Y$69</f>
        <v>0</v>
      </c>
      <c r="Y80" s="687">
        <f>'gadu šķirošana'!Z42*'gadu šķirošana'!Z$69</f>
        <v>0</v>
      </c>
      <c r="Z80" s="687">
        <f>'gadu šķirošana'!AA42*'gadu šķirošana'!AA$69</f>
        <v>0</v>
      </c>
      <c r="AA80" s="687">
        <f>'gadu šķirošana'!AB42*'gadu šķirošana'!AB$69</f>
        <v>0</v>
      </c>
      <c r="AB80" s="687">
        <f>'gadu šķirošana'!AC42*'gadu šķirošana'!AC$69</f>
        <v>0</v>
      </c>
      <c r="AC80" s="687">
        <f>'gadu šķirošana'!AD42*'gadu šķirošana'!AD$69</f>
        <v>0</v>
      </c>
      <c r="AD80" s="687">
        <f>'gadu šķirošana'!AE42*'gadu šķirošana'!AE$69</f>
        <v>0</v>
      </c>
      <c r="AE80" s="687">
        <f>'gadu šķirošana'!AF42*'gadu šķirošana'!AF$69</f>
        <v>0</v>
      </c>
      <c r="AF80" s="687">
        <f>'gadu šķirošana'!AG42*'gadu šķirošana'!AG$69</f>
        <v>0</v>
      </c>
      <c r="AG80" s="687">
        <f>'gadu šķirošana'!AH42*'gadu šķirošana'!AH$69</f>
        <v>0</v>
      </c>
      <c r="AH80" s="687">
        <f>'gadu šķirošana'!AI42*'gadu šķirošana'!AI$69</f>
        <v>0</v>
      </c>
      <c r="AI80" s="687">
        <f>'gadu šķirošana'!AJ42*'gadu šķirošana'!AJ$69</f>
        <v>0</v>
      </c>
      <c r="AJ80" s="687">
        <f>'gadu šķirošana'!AK42*'gadu šķirošana'!AK$69</f>
        <v>0</v>
      </c>
    </row>
    <row r="81" spans="1:36" s="265" customFormat="1" ht="12.75" x14ac:dyDescent="0.2">
      <c r="A81" s="269" t="s">
        <v>82</v>
      </c>
      <c r="B81" s="685"/>
      <c r="C81" s="685"/>
      <c r="D81" s="687"/>
      <c r="E81" s="687"/>
      <c r="F81" s="687"/>
      <c r="G81" s="687"/>
      <c r="H81" s="687"/>
      <c r="I81" s="687"/>
      <c r="J81" s="687"/>
      <c r="K81" s="687"/>
      <c r="L81" s="687"/>
      <c r="M81" s="687"/>
      <c r="N81" s="687"/>
      <c r="O81" s="687"/>
      <c r="P81" s="687"/>
      <c r="Q81" s="687"/>
      <c r="R81" s="687"/>
      <c r="S81" s="687"/>
      <c r="T81" s="687"/>
      <c r="U81" s="687"/>
      <c r="V81" s="687"/>
      <c r="W81" s="687"/>
      <c r="X81" s="687"/>
      <c r="Y81" s="687"/>
      <c r="Z81" s="687"/>
      <c r="AA81" s="687"/>
      <c r="AB81" s="687"/>
      <c r="AC81" s="687"/>
      <c r="AD81" s="687"/>
      <c r="AE81" s="687"/>
      <c r="AF81" s="687"/>
      <c r="AG81" s="687"/>
      <c r="AH81" s="687"/>
      <c r="AI81" s="687"/>
      <c r="AJ81" s="687"/>
    </row>
    <row r="82" spans="1:36" s="265" customFormat="1" ht="12.75" x14ac:dyDescent="0.2">
      <c r="A82" s="268" t="s">
        <v>83</v>
      </c>
      <c r="B82" s="685">
        <f>'gadu šķirošana'!C51</f>
        <v>0</v>
      </c>
      <c r="C82" s="685">
        <f>'gadu šķirošana'!D51*'gadu šķirošana'!D$69</f>
        <v>0</v>
      </c>
      <c r="D82" s="687">
        <f>'gadu šķirošana'!E51*'gadu šķirošana'!E$69</f>
        <v>0</v>
      </c>
      <c r="E82" s="687">
        <f>'gadu šķirošana'!F51*'gadu šķirošana'!F$69</f>
        <v>0</v>
      </c>
      <c r="F82" s="687">
        <f>'gadu šķirošana'!G51*'gadu šķirošana'!G$69</f>
        <v>0</v>
      </c>
      <c r="G82" s="687">
        <f>'gadu šķirošana'!H51*'gadu šķirošana'!H$69</f>
        <v>0</v>
      </c>
      <c r="H82" s="687">
        <f>'gadu šķirošana'!I51*'gadu šķirošana'!I$69</f>
        <v>0</v>
      </c>
      <c r="I82" s="687">
        <f>'gadu šķirošana'!J51*'gadu šķirošana'!J$69</f>
        <v>0</v>
      </c>
      <c r="J82" s="687">
        <f>'gadu šķirošana'!K51*'gadu šķirošana'!K$69</f>
        <v>0</v>
      </c>
      <c r="K82" s="687">
        <f>'gadu šķirošana'!L51*'gadu šķirošana'!L$69</f>
        <v>0</v>
      </c>
      <c r="L82" s="687">
        <f>'gadu šķirošana'!M51*'gadu šķirošana'!M$69</f>
        <v>0</v>
      </c>
      <c r="M82" s="687">
        <f>'gadu šķirošana'!N51*'gadu šķirošana'!N$69</f>
        <v>0</v>
      </c>
      <c r="N82" s="687">
        <f>'gadu šķirošana'!O51*'gadu šķirošana'!O$69</f>
        <v>0</v>
      </c>
      <c r="O82" s="687">
        <f>'gadu šķirošana'!P51*'gadu šķirošana'!P$69</f>
        <v>0</v>
      </c>
      <c r="P82" s="687">
        <f>'gadu šķirošana'!Q51*'gadu šķirošana'!Q$69</f>
        <v>0</v>
      </c>
      <c r="Q82" s="687">
        <f>'gadu šķirošana'!R51*'gadu šķirošana'!R$69</f>
        <v>0</v>
      </c>
      <c r="R82" s="687">
        <f>'gadu šķirošana'!S51*'gadu šķirošana'!S$69</f>
        <v>0</v>
      </c>
      <c r="S82" s="687">
        <f>'gadu šķirošana'!T51*'gadu šķirošana'!T$69</f>
        <v>0</v>
      </c>
      <c r="T82" s="687">
        <f>'gadu šķirošana'!U51*'gadu šķirošana'!U$69</f>
        <v>0</v>
      </c>
      <c r="U82" s="687">
        <f>'gadu šķirošana'!V51*'gadu šķirošana'!V$69</f>
        <v>0</v>
      </c>
      <c r="V82" s="687">
        <f>'gadu šķirošana'!W51*'gadu šķirošana'!W$69</f>
        <v>0</v>
      </c>
      <c r="W82" s="687">
        <f>'gadu šķirošana'!X51*'gadu šķirošana'!X$69</f>
        <v>0</v>
      </c>
      <c r="X82" s="687">
        <f>'gadu šķirošana'!Y51*'gadu šķirošana'!Y$69</f>
        <v>0</v>
      </c>
      <c r="Y82" s="687">
        <f>'gadu šķirošana'!Z51*'gadu šķirošana'!Z$69</f>
        <v>0</v>
      </c>
      <c r="Z82" s="687">
        <f>'gadu šķirošana'!AA51*'gadu šķirošana'!AA$69</f>
        <v>0</v>
      </c>
      <c r="AA82" s="687">
        <f>'gadu šķirošana'!AB51*'gadu šķirošana'!AB$69</f>
        <v>0</v>
      </c>
      <c r="AB82" s="687">
        <f>'gadu šķirošana'!AC51*'gadu šķirošana'!AC$69</f>
        <v>0</v>
      </c>
      <c r="AC82" s="687">
        <f>'gadu šķirošana'!AD51*'gadu šķirošana'!AD$69</f>
        <v>0</v>
      </c>
      <c r="AD82" s="687">
        <f>'gadu šķirošana'!AE51*'gadu šķirošana'!AE$69</f>
        <v>0</v>
      </c>
      <c r="AE82" s="687">
        <f>'gadu šķirošana'!AF51*'gadu šķirošana'!AF$69</f>
        <v>0</v>
      </c>
      <c r="AF82" s="687">
        <f>'gadu šķirošana'!AG51*'gadu šķirošana'!AG$69</f>
        <v>0</v>
      </c>
      <c r="AG82" s="687">
        <f>'gadu šķirošana'!AH51*'gadu šķirošana'!AH$69</f>
        <v>0</v>
      </c>
      <c r="AH82" s="687">
        <f>'gadu šķirošana'!AI51*'gadu šķirošana'!AI$69</f>
        <v>0</v>
      </c>
      <c r="AI82" s="687">
        <f>'gadu šķirošana'!AJ51*'gadu šķirošana'!AJ$69</f>
        <v>0</v>
      </c>
      <c r="AJ82" s="687">
        <f>'gadu šķirošana'!AK51*'gadu šķirošana'!AK$69</f>
        <v>0</v>
      </c>
    </row>
    <row r="83" spans="1:36" s="265" customFormat="1" ht="12.75" x14ac:dyDescent="0.2">
      <c r="A83" s="268" t="s">
        <v>84</v>
      </c>
      <c r="B83" s="685">
        <f>'gadu šķirošana'!C52</f>
        <v>0</v>
      </c>
      <c r="C83" s="685">
        <f>C82*'Kopējie pieņēmumi'!F14</f>
        <v>0</v>
      </c>
      <c r="D83" s="687">
        <f>D82*'Kopējie pieņēmumi'!G14</f>
        <v>0</v>
      </c>
      <c r="E83" s="687">
        <f>E82*'Kopējie pieņēmumi'!H14</f>
        <v>0</v>
      </c>
      <c r="F83" s="687">
        <f>F82*'Kopējie pieņēmumi'!I14</f>
        <v>0</v>
      </c>
      <c r="G83" s="687">
        <f>G82*'Kopējie pieņēmumi'!J14</f>
        <v>0</v>
      </c>
      <c r="H83" s="687">
        <f>H82*'Kopējie pieņēmumi'!K14</f>
        <v>0</v>
      </c>
      <c r="I83" s="687">
        <f>I82*'Kopējie pieņēmumi'!L14</f>
        <v>0</v>
      </c>
      <c r="J83" s="687">
        <f>J82*'Kopējie pieņēmumi'!M14</f>
        <v>0</v>
      </c>
      <c r="K83" s="687">
        <f>K82*'Kopējie pieņēmumi'!N14</f>
        <v>0</v>
      </c>
      <c r="L83" s="687">
        <f>L82*'Kopējie pieņēmumi'!O14</f>
        <v>0</v>
      </c>
      <c r="M83" s="687">
        <f>M82*'Kopējie pieņēmumi'!P14</f>
        <v>0</v>
      </c>
      <c r="N83" s="687">
        <f>N82*'Kopējie pieņēmumi'!Q14</f>
        <v>0</v>
      </c>
      <c r="O83" s="687">
        <f>O82*'Kopējie pieņēmumi'!R14</f>
        <v>0</v>
      </c>
      <c r="P83" s="687">
        <f>P82*'Kopējie pieņēmumi'!S14</f>
        <v>0</v>
      </c>
      <c r="Q83" s="687">
        <f>Q82*'Kopējie pieņēmumi'!T14</f>
        <v>0</v>
      </c>
      <c r="R83" s="687">
        <f>R82*'Kopējie pieņēmumi'!U14</f>
        <v>0</v>
      </c>
      <c r="S83" s="687">
        <f>S82*'Kopējie pieņēmumi'!V14</f>
        <v>0</v>
      </c>
      <c r="T83" s="687">
        <f>T82*'Kopējie pieņēmumi'!W14</f>
        <v>0</v>
      </c>
      <c r="U83" s="687">
        <f>U82*'Kopējie pieņēmumi'!X14</f>
        <v>0</v>
      </c>
      <c r="V83" s="687">
        <f>V82*'Kopējie pieņēmumi'!Y14</f>
        <v>0</v>
      </c>
      <c r="W83" s="687">
        <f>W82*'Kopējie pieņēmumi'!Z14</f>
        <v>0</v>
      </c>
      <c r="X83" s="687">
        <f>X82*'Kopējie pieņēmumi'!AA14</f>
        <v>0</v>
      </c>
      <c r="Y83" s="687">
        <f>Y82*'Kopējie pieņēmumi'!AB14</f>
        <v>0</v>
      </c>
      <c r="Z83" s="687">
        <f>Z82*'Kopējie pieņēmumi'!AC14</f>
        <v>0</v>
      </c>
      <c r="AA83" s="687">
        <f>AA82*'Kopējie pieņēmumi'!AD14</f>
        <v>0</v>
      </c>
      <c r="AB83" s="687">
        <f>AB82*'Kopējie pieņēmumi'!AE14</f>
        <v>0</v>
      </c>
      <c r="AC83" s="687">
        <f>AC82*'Kopējie pieņēmumi'!AF14</f>
        <v>0</v>
      </c>
      <c r="AD83" s="687">
        <f>AD82*'Kopējie pieņēmumi'!AG14</f>
        <v>0</v>
      </c>
      <c r="AE83" s="687">
        <f>AE82*'Kopējie pieņēmumi'!AH14</f>
        <v>0</v>
      </c>
      <c r="AF83" s="687">
        <f>AF82*'Kopējie pieņēmumi'!AI14</f>
        <v>0</v>
      </c>
      <c r="AG83" s="687">
        <f>AG82*'Kopējie pieņēmumi'!AJ14</f>
        <v>0</v>
      </c>
      <c r="AH83" s="687">
        <f>AH82*'Kopējie pieņēmumi'!AK14</f>
        <v>0</v>
      </c>
      <c r="AI83" s="687">
        <f>AI82*'Kopējie pieņēmumi'!AL14</f>
        <v>0</v>
      </c>
      <c r="AJ83" s="687">
        <f>AJ82*'Kopējie pieņēmumi'!AM14</f>
        <v>0</v>
      </c>
    </row>
    <row r="84" spans="1:36" s="265" customFormat="1" ht="12.75" x14ac:dyDescent="0.2">
      <c r="A84" s="268" t="s">
        <v>85</v>
      </c>
      <c r="B84" s="685">
        <f>'gadu šķirošana'!C53</f>
        <v>0</v>
      </c>
      <c r="C84" s="685">
        <f>'gadu šķirošana'!D53*'gadu šķirošana'!D$69</f>
        <v>0</v>
      </c>
      <c r="D84" s="687">
        <f>'gadu šķirošana'!E53*'gadu šķirošana'!E$69</f>
        <v>0</v>
      </c>
      <c r="E84" s="687">
        <f>'gadu šķirošana'!F53*'gadu šķirošana'!F$69</f>
        <v>0</v>
      </c>
      <c r="F84" s="687">
        <f>'gadu šķirošana'!G53*'gadu šķirošana'!G$69</f>
        <v>0</v>
      </c>
      <c r="G84" s="687">
        <f>'gadu šķirošana'!H53*'gadu šķirošana'!H$69</f>
        <v>0</v>
      </c>
      <c r="H84" s="687">
        <f>'gadu šķirošana'!I53*'gadu šķirošana'!I$69</f>
        <v>0</v>
      </c>
      <c r="I84" s="687">
        <f>'gadu šķirošana'!J53*'gadu šķirošana'!J$69</f>
        <v>0</v>
      </c>
      <c r="J84" s="687">
        <f>'gadu šķirošana'!K53*'gadu šķirošana'!K$69</f>
        <v>0</v>
      </c>
      <c r="K84" s="687">
        <f>'gadu šķirošana'!L53*'gadu šķirošana'!L$69</f>
        <v>0</v>
      </c>
      <c r="L84" s="687">
        <f>'gadu šķirošana'!M53*'gadu šķirošana'!M$69</f>
        <v>0</v>
      </c>
      <c r="M84" s="687">
        <f>'gadu šķirošana'!N53*'gadu šķirošana'!N$69</f>
        <v>0</v>
      </c>
      <c r="N84" s="687">
        <f>'gadu šķirošana'!O53*'gadu šķirošana'!O$69</f>
        <v>0</v>
      </c>
      <c r="O84" s="687">
        <f>'gadu šķirošana'!P53*'gadu šķirošana'!P$69</f>
        <v>0</v>
      </c>
      <c r="P84" s="687">
        <f>'gadu šķirošana'!Q53*'gadu šķirošana'!Q$69</f>
        <v>0</v>
      </c>
      <c r="Q84" s="687">
        <f>'gadu šķirošana'!R53*'gadu šķirošana'!R$69</f>
        <v>0</v>
      </c>
      <c r="R84" s="687">
        <f>'gadu šķirošana'!S53*'gadu šķirošana'!S$69</f>
        <v>0</v>
      </c>
      <c r="S84" s="687">
        <f>'gadu šķirošana'!T53*'gadu šķirošana'!T$69</f>
        <v>0</v>
      </c>
      <c r="T84" s="687">
        <f>'gadu šķirošana'!U53*'gadu šķirošana'!U$69</f>
        <v>0</v>
      </c>
      <c r="U84" s="687">
        <f>'gadu šķirošana'!V53*'gadu šķirošana'!V$69</f>
        <v>0</v>
      </c>
      <c r="V84" s="687">
        <f>'gadu šķirošana'!W53*'gadu šķirošana'!W$69</f>
        <v>0</v>
      </c>
      <c r="W84" s="687">
        <f>'gadu šķirošana'!X53*'gadu šķirošana'!X$69</f>
        <v>0</v>
      </c>
      <c r="X84" s="687">
        <f>'gadu šķirošana'!Y53*'gadu šķirošana'!Y$69</f>
        <v>0</v>
      </c>
      <c r="Y84" s="687">
        <f>'gadu šķirošana'!Z53*'gadu šķirošana'!Z$69</f>
        <v>0</v>
      </c>
      <c r="Z84" s="687">
        <f>'gadu šķirošana'!AA53*'gadu šķirošana'!AA$69</f>
        <v>0</v>
      </c>
      <c r="AA84" s="687">
        <f>'gadu šķirošana'!AB53*'gadu šķirošana'!AB$69</f>
        <v>0</v>
      </c>
      <c r="AB84" s="687">
        <f>'gadu šķirošana'!AC53*'gadu šķirošana'!AC$69</f>
        <v>0</v>
      </c>
      <c r="AC84" s="687">
        <f>'gadu šķirošana'!AD53*'gadu šķirošana'!AD$69</f>
        <v>0</v>
      </c>
      <c r="AD84" s="687">
        <f>'gadu šķirošana'!AE53*'gadu šķirošana'!AE$69</f>
        <v>0</v>
      </c>
      <c r="AE84" s="687">
        <f>'gadu šķirošana'!AF53*'gadu šķirošana'!AF$69</f>
        <v>0</v>
      </c>
      <c r="AF84" s="687">
        <f>'gadu šķirošana'!AG53*'gadu šķirošana'!AG$69</f>
        <v>0</v>
      </c>
      <c r="AG84" s="687">
        <f>'gadu šķirošana'!AH53*'gadu šķirošana'!AH$69</f>
        <v>0</v>
      </c>
      <c r="AH84" s="687">
        <f>'gadu šķirošana'!AI53*'gadu šķirošana'!AI$69</f>
        <v>0</v>
      </c>
      <c r="AI84" s="687">
        <f>'gadu šķirošana'!AJ53*'gadu šķirošana'!AJ$69</f>
        <v>0</v>
      </c>
      <c r="AJ84" s="687">
        <f>'gadu šķirošana'!AK53*'gadu šķirošana'!AK$69</f>
        <v>0</v>
      </c>
    </row>
    <row r="85" spans="1:36" s="265" customFormat="1" ht="12.75" x14ac:dyDescent="0.2">
      <c r="A85" s="269" t="s">
        <v>86</v>
      </c>
      <c r="B85" s="648">
        <f>SUM(B78:B84)</f>
        <v>0</v>
      </c>
      <c r="C85" s="648">
        <f t="shared" ref="C85:AG85" si="34">SUM(C78:C84)</f>
        <v>0</v>
      </c>
      <c r="D85" s="648">
        <f t="shared" si="34"/>
        <v>0</v>
      </c>
      <c r="E85" s="648">
        <f t="shared" si="34"/>
        <v>0</v>
      </c>
      <c r="F85" s="648">
        <f t="shared" si="34"/>
        <v>0</v>
      </c>
      <c r="G85" s="648">
        <f t="shared" si="34"/>
        <v>0</v>
      </c>
      <c r="H85" s="648">
        <f t="shared" si="34"/>
        <v>0</v>
      </c>
      <c r="I85" s="648">
        <f t="shared" si="34"/>
        <v>0</v>
      </c>
      <c r="J85" s="648">
        <f t="shared" si="34"/>
        <v>0</v>
      </c>
      <c r="K85" s="648">
        <f t="shared" si="34"/>
        <v>0</v>
      </c>
      <c r="L85" s="648">
        <f t="shared" si="34"/>
        <v>0</v>
      </c>
      <c r="M85" s="648">
        <f t="shared" si="34"/>
        <v>0</v>
      </c>
      <c r="N85" s="648">
        <f t="shared" si="34"/>
        <v>0</v>
      </c>
      <c r="O85" s="648">
        <f t="shared" si="34"/>
        <v>0</v>
      </c>
      <c r="P85" s="648">
        <f t="shared" si="34"/>
        <v>0</v>
      </c>
      <c r="Q85" s="648">
        <f t="shared" si="34"/>
        <v>0</v>
      </c>
      <c r="R85" s="648">
        <f t="shared" si="34"/>
        <v>0</v>
      </c>
      <c r="S85" s="648">
        <f t="shared" si="34"/>
        <v>0</v>
      </c>
      <c r="T85" s="648">
        <f t="shared" si="34"/>
        <v>0</v>
      </c>
      <c r="U85" s="648">
        <f t="shared" si="34"/>
        <v>0</v>
      </c>
      <c r="V85" s="648">
        <f t="shared" si="34"/>
        <v>0</v>
      </c>
      <c r="W85" s="648">
        <f t="shared" si="34"/>
        <v>0</v>
      </c>
      <c r="X85" s="648">
        <f t="shared" si="34"/>
        <v>0</v>
      </c>
      <c r="Y85" s="648">
        <f t="shared" si="34"/>
        <v>0</v>
      </c>
      <c r="Z85" s="648">
        <f t="shared" si="34"/>
        <v>0</v>
      </c>
      <c r="AA85" s="648">
        <f t="shared" si="34"/>
        <v>0</v>
      </c>
      <c r="AB85" s="648">
        <f t="shared" si="34"/>
        <v>0</v>
      </c>
      <c r="AC85" s="648">
        <f t="shared" si="34"/>
        <v>0</v>
      </c>
      <c r="AD85" s="648">
        <f t="shared" si="34"/>
        <v>0</v>
      </c>
      <c r="AE85" s="648">
        <f t="shared" si="34"/>
        <v>0</v>
      </c>
      <c r="AF85" s="648">
        <f t="shared" si="34"/>
        <v>0</v>
      </c>
      <c r="AG85" s="648">
        <f t="shared" si="34"/>
        <v>0</v>
      </c>
      <c r="AH85" s="648">
        <f>SUM(AH78:AH84)</f>
        <v>0</v>
      </c>
      <c r="AI85" s="648">
        <f>SUM(AI78:AI84)</f>
        <v>0</v>
      </c>
      <c r="AJ85" s="648">
        <f>SUM(AJ78:AJ84)</f>
        <v>0</v>
      </c>
    </row>
    <row r="86" spans="1:36" s="271" customFormat="1" ht="25.5" x14ac:dyDescent="0.2">
      <c r="A86" s="186" t="s">
        <v>87</v>
      </c>
      <c r="B86" s="648">
        <f>B85+B76</f>
        <v>0</v>
      </c>
      <c r="C86" s="648">
        <f t="shared" ref="C86:AG86" si="35">C85+C76</f>
        <v>0</v>
      </c>
      <c r="D86" s="648">
        <f t="shared" si="35"/>
        <v>0</v>
      </c>
      <c r="E86" s="648">
        <f t="shared" si="35"/>
        <v>0</v>
      </c>
      <c r="F86" s="648">
        <f t="shared" si="35"/>
        <v>0</v>
      </c>
      <c r="G86" s="648">
        <f t="shared" si="35"/>
        <v>0</v>
      </c>
      <c r="H86" s="648">
        <f t="shared" si="35"/>
        <v>0</v>
      </c>
      <c r="I86" s="648">
        <f t="shared" si="35"/>
        <v>0</v>
      </c>
      <c r="J86" s="648">
        <f t="shared" si="35"/>
        <v>0</v>
      </c>
      <c r="K86" s="648">
        <f t="shared" si="35"/>
        <v>0</v>
      </c>
      <c r="L86" s="648">
        <f t="shared" si="35"/>
        <v>0</v>
      </c>
      <c r="M86" s="648">
        <f t="shared" si="35"/>
        <v>0</v>
      </c>
      <c r="N86" s="648">
        <f t="shared" si="35"/>
        <v>0</v>
      </c>
      <c r="O86" s="648">
        <f t="shared" si="35"/>
        <v>0</v>
      </c>
      <c r="P86" s="648">
        <f t="shared" si="35"/>
        <v>0</v>
      </c>
      <c r="Q86" s="648">
        <f t="shared" si="35"/>
        <v>0</v>
      </c>
      <c r="R86" s="648">
        <f t="shared" si="35"/>
        <v>0</v>
      </c>
      <c r="S86" s="648">
        <f t="shared" si="35"/>
        <v>0</v>
      </c>
      <c r="T86" s="648">
        <f t="shared" si="35"/>
        <v>0</v>
      </c>
      <c r="U86" s="648">
        <f t="shared" si="35"/>
        <v>0</v>
      </c>
      <c r="V86" s="648">
        <f t="shared" si="35"/>
        <v>0</v>
      </c>
      <c r="W86" s="648">
        <f t="shared" si="35"/>
        <v>0</v>
      </c>
      <c r="X86" s="648">
        <f t="shared" si="35"/>
        <v>0</v>
      </c>
      <c r="Y86" s="648">
        <f t="shared" si="35"/>
        <v>0</v>
      </c>
      <c r="Z86" s="648">
        <f t="shared" si="35"/>
        <v>0</v>
      </c>
      <c r="AA86" s="648">
        <f t="shared" si="35"/>
        <v>0</v>
      </c>
      <c r="AB86" s="648">
        <f t="shared" si="35"/>
        <v>0</v>
      </c>
      <c r="AC86" s="648">
        <f t="shared" si="35"/>
        <v>0</v>
      </c>
      <c r="AD86" s="648">
        <f t="shared" si="35"/>
        <v>0</v>
      </c>
      <c r="AE86" s="648">
        <f t="shared" si="35"/>
        <v>0</v>
      </c>
      <c r="AF86" s="648">
        <f t="shared" si="35"/>
        <v>0</v>
      </c>
      <c r="AG86" s="648">
        <f t="shared" si="35"/>
        <v>0</v>
      </c>
      <c r="AH86" s="648">
        <f>AH85+AH76</f>
        <v>0</v>
      </c>
      <c r="AI86" s="648">
        <f>AI85+AI76</f>
        <v>0</v>
      </c>
      <c r="AJ86" s="648">
        <f>AJ85+AJ76</f>
        <v>0</v>
      </c>
    </row>
    <row r="87" spans="1:36" s="271" customFormat="1" ht="12.75" x14ac:dyDescent="0.2">
      <c r="A87" s="220" t="s">
        <v>88</v>
      </c>
      <c r="B87" s="685" t="e">
        <f>'gadu šķirošana'!C6*'gadu šķirošana'!C7*365/1000*B111</f>
        <v>#DIV/0!</v>
      </c>
      <c r="C87" s="685" t="e">
        <f>'gadu šķirošana'!D6*'gadu šķirošana'!D7*365/1000*C111</f>
        <v>#DIV/0!</v>
      </c>
      <c r="D87" s="686" t="e">
        <f>'gadu šķirošana'!E6*'gadu šķirošana'!E7*365/1000*D111</f>
        <v>#DIV/0!</v>
      </c>
      <c r="E87" s="686" t="e">
        <f>'gadu šķirošana'!F6*'gadu šķirošana'!F7*365/1000*E111</f>
        <v>#DIV/0!</v>
      </c>
      <c r="F87" s="686" t="e">
        <f>'gadu šķirošana'!G6*'gadu šķirošana'!G7*365/1000*F111</f>
        <v>#DIV/0!</v>
      </c>
      <c r="G87" s="686" t="e">
        <f>'gadu šķirošana'!H6*'gadu šķirošana'!H7*365/1000*G111</f>
        <v>#DIV/0!</v>
      </c>
      <c r="H87" s="686" t="e">
        <f>'gadu šķirošana'!I6*'gadu šķirošana'!I7*365/1000*H111</f>
        <v>#DIV/0!</v>
      </c>
      <c r="I87" s="686" t="e">
        <f>'gadu šķirošana'!J6*'gadu šķirošana'!J7*365/1000*I111</f>
        <v>#DIV/0!</v>
      </c>
      <c r="J87" s="686" t="e">
        <f>'gadu šķirošana'!K6*'gadu šķirošana'!K7*365/1000*J111</f>
        <v>#DIV/0!</v>
      </c>
      <c r="K87" s="686" t="e">
        <f>'gadu šķirošana'!L6*'gadu šķirošana'!L7*365/1000*K111</f>
        <v>#DIV/0!</v>
      </c>
      <c r="L87" s="686" t="e">
        <f>'gadu šķirošana'!M6*'gadu šķirošana'!M7*365/1000*L111</f>
        <v>#DIV/0!</v>
      </c>
      <c r="M87" s="686" t="e">
        <f>'gadu šķirošana'!N6*'gadu šķirošana'!N7*365/1000*M111</f>
        <v>#DIV/0!</v>
      </c>
      <c r="N87" s="686" t="e">
        <f>'gadu šķirošana'!O6*'gadu šķirošana'!O7*365/1000*N111</f>
        <v>#DIV/0!</v>
      </c>
      <c r="O87" s="686" t="e">
        <f>'gadu šķirošana'!P6*'gadu šķirošana'!P7*365/1000*O111</f>
        <v>#DIV/0!</v>
      </c>
      <c r="P87" s="686" t="e">
        <f>'gadu šķirošana'!Q6*'gadu šķirošana'!Q7*365/1000*P111</f>
        <v>#DIV/0!</v>
      </c>
      <c r="Q87" s="686" t="e">
        <f>'gadu šķirošana'!R6*'gadu šķirošana'!R7*365/1000*Q111</f>
        <v>#DIV/0!</v>
      </c>
      <c r="R87" s="686" t="e">
        <f>'gadu šķirošana'!S6*'gadu šķirošana'!S7*365/1000*R111</f>
        <v>#DIV/0!</v>
      </c>
      <c r="S87" s="686" t="e">
        <f>'gadu šķirošana'!T6*'gadu šķirošana'!T7*365/1000*S111</f>
        <v>#DIV/0!</v>
      </c>
      <c r="T87" s="686" t="e">
        <f>'gadu šķirošana'!U6*'gadu šķirošana'!U7*365/1000*T111</f>
        <v>#DIV/0!</v>
      </c>
      <c r="U87" s="686" t="e">
        <f>'gadu šķirošana'!V6*'gadu šķirošana'!V7*365/1000*U111</f>
        <v>#DIV/0!</v>
      </c>
      <c r="V87" s="686" t="e">
        <f>'gadu šķirošana'!W6*'gadu šķirošana'!W7*365/1000*V111</f>
        <v>#DIV/0!</v>
      </c>
      <c r="W87" s="686" t="e">
        <f>'gadu šķirošana'!X6*'gadu šķirošana'!X7*365/1000*W111</f>
        <v>#DIV/0!</v>
      </c>
      <c r="X87" s="686" t="e">
        <f>'gadu šķirošana'!Y6*'gadu šķirošana'!Y7*365/1000*X111</f>
        <v>#DIV/0!</v>
      </c>
      <c r="Y87" s="686" t="e">
        <f>'gadu šķirošana'!Z6*'gadu šķirošana'!Z7*365/1000*Y111</f>
        <v>#DIV/0!</v>
      </c>
      <c r="Z87" s="686" t="e">
        <f>'gadu šķirošana'!AA6*'gadu šķirošana'!AA7*365/1000*Z111</f>
        <v>#DIV/0!</v>
      </c>
      <c r="AA87" s="686" t="e">
        <f>'gadu šķirošana'!AB6*'gadu šķirošana'!AB7*365/1000*AA111</f>
        <v>#DIV/0!</v>
      </c>
      <c r="AB87" s="686" t="e">
        <f>'gadu šķirošana'!AC6*'gadu šķirošana'!AC7*365/1000*AB111</f>
        <v>#DIV/0!</v>
      </c>
      <c r="AC87" s="686" t="e">
        <f>'gadu šķirošana'!AD6*'gadu šķirošana'!AD7*365/1000*AC111</f>
        <v>#DIV/0!</v>
      </c>
      <c r="AD87" s="686" t="e">
        <f>'gadu šķirošana'!AE6*'gadu šķirošana'!AE7*365/1000*AD111</f>
        <v>#DIV/0!</v>
      </c>
      <c r="AE87" s="686" t="e">
        <f>'gadu šķirošana'!AF6*'gadu šķirošana'!AF7*365/1000*AE111</f>
        <v>#DIV/0!</v>
      </c>
      <c r="AF87" s="686" t="e">
        <f>'gadu šķirošana'!AG6*'gadu šķirošana'!AG7*365/1000*AF111</f>
        <v>#DIV/0!</v>
      </c>
      <c r="AG87" s="686" t="e">
        <f>'gadu šķirošana'!AH6*'gadu šķirošana'!AH7*365/1000*AG111</f>
        <v>#DIV/0!</v>
      </c>
      <c r="AH87" s="686" t="e">
        <f>'gadu šķirošana'!AI6*'gadu šķirošana'!AI7*365/1000*AH111</f>
        <v>#DIV/0!</v>
      </c>
      <c r="AI87" s="686" t="e">
        <f>'gadu šķirošana'!AJ6*'gadu šķirošana'!AJ7*365/1000*AI111</f>
        <v>#DIV/0!</v>
      </c>
      <c r="AJ87" s="686" t="e">
        <f>'gadu šķirošana'!AK6*'gadu šķirošana'!AK7*365/1000*AJ111</f>
        <v>#DIV/0!</v>
      </c>
    </row>
    <row r="88" spans="1:36" s="272" customFormat="1" ht="12.75" x14ac:dyDescent="0.2">
      <c r="A88" s="88" t="s">
        <v>89</v>
      </c>
      <c r="B88" s="687" t="e">
        <f>'gadu šķirošana'!C8*'Saimnieciskas pamatdarbibas NP'!B111</f>
        <v>#DIV/0!</v>
      </c>
      <c r="C88" s="687" t="e">
        <f>'gadu šķirošana'!D8*'Saimnieciskas pamatdarbibas NP'!C111</f>
        <v>#DIV/0!</v>
      </c>
      <c r="D88" s="687" t="e">
        <f>'gadu šķirošana'!E8*'Saimnieciskas pamatdarbibas NP'!D111</f>
        <v>#DIV/0!</v>
      </c>
      <c r="E88" s="687" t="e">
        <f>'gadu šķirošana'!F8*'Saimnieciskas pamatdarbibas NP'!E111</f>
        <v>#DIV/0!</v>
      </c>
      <c r="F88" s="687" t="e">
        <f>'gadu šķirošana'!G8*'Saimnieciskas pamatdarbibas NP'!F111</f>
        <v>#DIV/0!</v>
      </c>
      <c r="G88" s="687" t="e">
        <f>'gadu šķirošana'!H8*'Saimnieciskas pamatdarbibas NP'!G111</f>
        <v>#DIV/0!</v>
      </c>
      <c r="H88" s="687" t="e">
        <f>'gadu šķirošana'!I8*'Saimnieciskas pamatdarbibas NP'!H111</f>
        <v>#DIV/0!</v>
      </c>
      <c r="I88" s="687" t="e">
        <f>'gadu šķirošana'!J8*'Saimnieciskas pamatdarbibas NP'!I111</f>
        <v>#DIV/0!</v>
      </c>
      <c r="J88" s="687" t="e">
        <f>'gadu šķirošana'!K8*'Saimnieciskas pamatdarbibas NP'!J111</f>
        <v>#DIV/0!</v>
      </c>
      <c r="K88" s="687" t="e">
        <f>'gadu šķirošana'!L8*'Saimnieciskas pamatdarbibas NP'!K111</f>
        <v>#DIV/0!</v>
      </c>
      <c r="L88" s="687" t="e">
        <f>'gadu šķirošana'!M8*'Saimnieciskas pamatdarbibas NP'!L111</f>
        <v>#DIV/0!</v>
      </c>
      <c r="M88" s="687" t="e">
        <f>'gadu šķirošana'!N8*'Saimnieciskas pamatdarbibas NP'!M111</f>
        <v>#DIV/0!</v>
      </c>
      <c r="N88" s="687" t="e">
        <f>'gadu šķirošana'!O8*'Saimnieciskas pamatdarbibas NP'!N111</f>
        <v>#DIV/0!</v>
      </c>
      <c r="O88" s="687" t="e">
        <f>'gadu šķirošana'!P8*'Saimnieciskas pamatdarbibas NP'!O111</f>
        <v>#DIV/0!</v>
      </c>
      <c r="P88" s="687" t="e">
        <f>'gadu šķirošana'!Q8*'Saimnieciskas pamatdarbibas NP'!P111</f>
        <v>#DIV/0!</v>
      </c>
      <c r="Q88" s="687" t="e">
        <f>'gadu šķirošana'!R8*'Saimnieciskas pamatdarbibas NP'!Q111</f>
        <v>#DIV/0!</v>
      </c>
      <c r="R88" s="687" t="e">
        <f>'gadu šķirošana'!S8*'Saimnieciskas pamatdarbibas NP'!R111</f>
        <v>#DIV/0!</v>
      </c>
      <c r="S88" s="687" t="e">
        <f>'gadu šķirošana'!T8*'Saimnieciskas pamatdarbibas NP'!S111</f>
        <v>#DIV/0!</v>
      </c>
      <c r="T88" s="687" t="e">
        <f>'gadu šķirošana'!U8*'Saimnieciskas pamatdarbibas NP'!T111</f>
        <v>#DIV/0!</v>
      </c>
      <c r="U88" s="687" t="e">
        <f>'gadu šķirošana'!V8*'Saimnieciskas pamatdarbibas NP'!U111</f>
        <v>#DIV/0!</v>
      </c>
      <c r="V88" s="687" t="e">
        <f>'gadu šķirošana'!W8*'Saimnieciskas pamatdarbibas NP'!V111</f>
        <v>#DIV/0!</v>
      </c>
      <c r="W88" s="687" t="e">
        <f>'gadu šķirošana'!X8*'Saimnieciskas pamatdarbibas NP'!W111</f>
        <v>#DIV/0!</v>
      </c>
      <c r="X88" s="687" t="e">
        <f>'gadu šķirošana'!Y8*'Saimnieciskas pamatdarbibas NP'!X111</f>
        <v>#DIV/0!</v>
      </c>
      <c r="Y88" s="687" t="e">
        <f>'gadu šķirošana'!Z8*'Saimnieciskas pamatdarbibas NP'!Y111</f>
        <v>#DIV/0!</v>
      </c>
      <c r="Z88" s="687" t="e">
        <f>'gadu šķirošana'!AA8*'Saimnieciskas pamatdarbibas NP'!Z111</f>
        <v>#DIV/0!</v>
      </c>
      <c r="AA88" s="687" t="e">
        <f>'gadu šķirošana'!AB8*'Saimnieciskas pamatdarbibas NP'!AA111</f>
        <v>#DIV/0!</v>
      </c>
      <c r="AB88" s="687" t="e">
        <f>'gadu šķirošana'!AC8*'Saimnieciskas pamatdarbibas NP'!AB111</f>
        <v>#DIV/0!</v>
      </c>
      <c r="AC88" s="687" t="e">
        <f>'gadu šķirošana'!AD8*'Saimnieciskas pamatdarbibas NP'!AC111</f>
        <v>#DIV/0!</v>
      </c>
      <c r="AD88" s="687" t="e">
        <f>'gadu šķirošana'!AE8*'Saimnieciskas pamatdarbibas NP'!AD111</f>
        <v>#DIV/0!</v>
      </c>
      <c r="AE88" s="687" t="e">
        <f>'gadu šķirošana'!AF8*'Saimnieciskas pamatdarbibas NP'!AE111</f>
        <v>#DIV/0!</v>
      </c>
      <c r="AF88" s="687" t="e">
        <f>'gadu šķirošana'!AG8*'Saimnieciskas pamatdarbibas NP'!AF111</f>
        <v>#DIV/0!</v>
      </c>
      <c r="AG88" s="687" t="e">
        <f>'gadu šķirošana'!AH8*'Saimnieciskas pamatdarbibas NP'!AG111</f>
        <v>#DIV/0!</v>
      </c>
      <c r="AH88" s="687" t="e">
        <f>'gadu šķirošana'!AI8*'Saimnieciskas pamatdarbibas NP'!AH111</f>
        <v>#DIV/0!</v>
      </c>
      <c r="AI88" s="687" t="e">
        <f>'gadu šķirošana'!AJ8*'Saimnieciskas pamatdarbibas NP'!AI111</f>
        <v>#DIV/0!</v>
      </c>
      <c r="AJ88" s="687" t="e">
        <f>'gadu šķirošana'!AK8*'Saimnieciskas pamatdarbibas NP'!AJ111</f>
        <v>#DIV/0!</v>
      </c>
    </row>
    <row r="89" spans="1:36" s="271" customFormat="1" ht="12.75" x14ac:dyDescent="0.2">
      <c r="A89" s="220" t="s">
        <v>90</v>
      </c>
      <c r="B89" s="685" t="e">
        <f>'gadu šķirošana'!C9*B111</f>
        <v>#DIV/0!</v>
      </c>
      <c r="C89" s="685" t="e">
        <f>'gadu šķirošana'!D9*C111</f>
        <v>#DIV/0!</v>
      </c>
      <c r="D89" s="686" t="e">
        <f>'gadu šķirošana'!E9*D111</f>
        <v>#DIV/0!</v>
      </c>
      <c r="E89" s="686" t="e">
        <f>'gadu šķirošana'!F9*E111</f>
        <v>#DIV/0!</v>
      </c>
      <c r="F89" s="686" t="e">
        <f>'gadu šķirošana'!G9*F111</f>
        <v>#DIV/0!</v>
      </c>
      <c r="G89" s="686" t="e">
        <f>'gadu šķirošana'!H9*G111</f>
        <v>#DIV/0!</v>
      </c>
      <c r="H89" s="686" t="e">
        <f>'gadu šķirošana'!I9*H111</f>
        <v>#DIV/0!</v>
      </c>
      <c r="I89" s="686" t="e">
        <f>'gadu šķirošana'!J9*I111</f>
        <v>#DIV/0!</v>
      </c>
      <c r="J89" s="686" t="e">
        <f>'gadu šķirošana'!K9*J111</f>
        <v>#DIV/0!</v>
      </c>
      <c r="K89" s="686" t="e">
        <f>'gadu šķirošana'!L9*K111</f>
        <v>#DIV/0!</v>
      </c>
      <c r="L89" s="686" t="e">
        <f>'gadu šķirošana'!M9*L111</f>
        <v>#DIV/0!</v>
      </c>
      <c r="M89" s="686" t="e">
        <f>'gadu šķirošana'!N9*M111</f>
        <v>#DIV/0!</v>
      </c>
      <c r="N89" s="686" t="e">
        <f>'gadu šķirošana'!O9*N111</f>
        <v>#DIV/0!</v>
      </c>
      <c r="O89" s="686" t="e">
        <f>'gadu šķirošana'!P9*O111</f>
        <v>#DIV/0!</v>
      </c>
      <c r="P89" s="686" t="e">
        <f>'gadu šķirošana'!Q9*P111</f>
        <v>#DIV/0!</v>
      </c>
      <c r="Q89" s="686" t="e">
        <f>'gadu šķirošana'!R9*Q111</f>
        <v>#DIV/0!</v>
      </c>
      <c r="R89" s="686" t="e">
        <f>'gadu šķirošana'!S9*R111</f>
        <v>#DIV/0!</v>
      </c>
      <c r="S89" s="686" t="e">
        <f>'gadu šķirošana'!T9*S111</f>
        <v>#DIV/0!</v>
      </c>
      <c r="T89" s="686" t="e">
        <f>'gadu šķirošana'!U9*T111</f>
        <v>#DIV/0!</v>
      </c>
      <c r="U89" s="686" t="e">
        <f>'gadu šķirošana'!V9*U111</f>
        <v>#DIV/0!</v>
      </c>
      <c r="V89" s="686" t="e">
        <f>'gadu šķirošana'!W9*V111</f>
        <v>#DIV/0!</v>
      </c>
      <c r="W89" s="686" t="e">
        <f>'gadu šķirošana'!X9*W111</f>
        <v>#DIV/0!</v>
      </c>
      <c r="X89" s="686" t="e">
        <f>'gadu šķirošana'!Y9*X111</f>
        <v>#DIV/0!</v>
      </c>
      <c r="Y89" s="686" t="e">
        <f>'gadu šķirošana'!Z9*Y111</f>
        <v>#DIV/0!</v>
      </c>
      <c r="Z89" s="686" t="e">
        <f>'gadu šķirošana'!AA9*Z111</f>
        <v>#DIV/0!</v>
      </c>
      <c r="AA89" s="686" t="e">
        <f>'gadu šķirošana'!AB9*AA111</f>
        <v>#DIV/0!</v>
      </c>
      <c r="AB89" s="686" t="e">
        <f>'gadu šķirošana'!AC9*AB111</f>
        <v>#DIV/0!</v>
      </c>
      <c r="AC89" s="686" t="e">
        <f>'gadu šķirošana'!AD9*AC111</f>
        <v>#DIV/0!</v>
      </c>
      <c r="AD89" s="686" t="e">
        <f>'gadu šķirošana'!AE9*AD111</f>
        <v>#DIV/0!</v>
      </c>
      <c r="AE89" s="686" t="e">
        <f>'gadu šķirošana'!AF9*AE111</f>
        <v>#DIV/0!</v>
      </c>
      <c r="AF89" s="686" t="e">
        <f>'gadu šķirošana'!AG9*AF111</f>
        <v>#DIV/0!</v>
      </c>
      <c r="AG89" s="686" t="e">
        <f>'gadu šķirošana'!AH9*AG111</f>
        <v>#DIV/0!</v>
      </c>
      <c r="AH89" s="686" t="e">
        <f>'gadu šķirošana'!AI9*AH111</f>
        <v>#DIV/0!</v>
      </c>
      <c r="AI89" s="686" t="e">
        <f>'gadu šķirošana'!AJ9*AI111</f>
        <v>#DIV/0!</v>
      </c>
      <c r="AJ89" s="686" t="e">
        <f>'gadu šķirošana'!AK9*AJ111</f>
        <v>#DIV/0!</v>
      </c>
    </row>
    <row r="90" spans="1:36" s="271" customFormat="1" ht="12.75" x14ac:dyDescent="0.2">
      <c r="A90" s="273" t="s">
        <v>91</v>
      </c>
      <c r="B90" s="659" t="e">
        <f>SUM(B87:B89)</f>
        <v>#DIV/0!</v>
      </c>
      <c r="C90" s="659" t="e">
        <f t="shared" ref="C90:AG90" si="36">SUM(C87:C89)</f>
        <v>#DIV/0!</v>
      </c>
      <c r="D90" s="659" t="e">
        <f t="shared" si="36"/>
        <v>#DIV/0!</v>
      </c>
      <c r="E90" s="659" t="e">
        <f t="shared" si="36"/>
        <v>#DIV/0!</v>
      </c>
      <c r="F90" s="659" t="e">
        <f t="shared" si="36"/>
        <v>#DIV/0!</v>
      </c>
      <c r="G90" s="659" t="e">
        <f t="shared" si="36"/>
        <v>#DIV/0!</v>
      </c>
      <c r="H90" s="659" t="e">
        <f t="shared" si="36"/>
        <v>#DIV/0!</v>
      </c>
      <c r="I90" s="659" t="e">
        <f t="shared" si="36"/>
        <v>#DIV/0!</v>
      </c>
      <c r="J90" s="659" t="e">
        <f t="shared" si="36"/>
        <v>#DIV/0!</v>
      </c>
      <c r="K90" s="659" t="e">
        <f t="shared" si="36"/>
        <v>#DIV/0!</v>
      </c>
      <c r="L90" s="659" t="e">
        <f t="shared" si="36"/>
        <v>#DIV/0!</v>
      </c>
      <c r="M90" s="659" t="e">
        <f t="shared" si="36"/>
        <v>#DIV/0!</v>
      </c>
      <c r="N90" s="659" t="e">
        <f t="shared" si="36"/>
        <v>#DIV/0!</v>
      </c>
      <c r="O90" s="659" t="e">
        <f t="shared" si="36"/>
        <v>#DIV/0!</v>
      </c>
      <c r="P90" s="659" t="e">
        <f t="shared" si="36"/>
        <v>#DIV/0!</v>
      </c>
      <c r="Q90" s="659" t="e">
        <f t="shared" si="36"/>
        <v>#DIV/0!</v>
      </c>
      <c r="R90" s="659" t="e">
        <f t="shared" si="36"/>
        <v>#DIV/0!</v>
      </c>
      <c r="S90" s="659" t="e">
        <f t="shared" si="36"/>
        <v>#DIV/0!</v>
      </c>
      <c r="T90" s="659" t="e">
        <f t="shared" si="36"/>
        <v>#DIV/0!</v>
      </c>
      <c r="U90" s="659" t="e">
        <f t="shared" si="36"/>
        <v>#DIV/0!</v>
      </c>
      <c r="V90" s="659" t="e">
        <f t="shared" si="36"/>
        <v>#DIV/0!</v>
      </c>
      <c r="W90" s="659" t="e">
        <f t="shared" si="36"/>
        <v>#DIV/0!</v>
      </c>
      <c r="X90" s="659" t="e">
        <f t="shared" si="36"/>
        <v>#DIV/0!</v>
      </c>
      <c r="Y90" s="659" t="e">
        <f t="shared" si="36"/>
        <v>#DIV/0!</v>
      </c>
      <c r="Z90" s="659" t="e">
        <f t="shared" si="36"/>
        <v>#DIV/0!</v>
      </c>
      <c r="AA90" s="659" t="e">
        <f t="shared" si="36"/>
        <v>#DIV/0!</v>
      </c>
      <c r="AB90" s="659" t="e">
        <f t="shared" si="36"/>
        <v>#DIV/0!</v>
      </c>
      <c r="AC90" s="659" t="e">
        <f t="shared" si="36"/>
        <v>#DIV/0!</v>
      </c>
      <c r="AD90" s="659" t="e">
        <f t="shared" si="36"/>
        <v>#DIV/0!</v>
      </c>
      <c r="AE90" s="659" t="e">
        <f t="shared" si="36"/>
        <v>#DIV/0!</v>
      </c>
      <c r="AF90" s="659" t="e">
        <f t="shared" si="36"/>
        <v>#DIV/0!</v>
      </c>
      <c r="AG90" s="659" t="e">
        <f t="shared" si="36"/>
        <v>#DIV/0!</v>
      </c>
      <c r="AH90" s="659" t="e">
        <f>SUM(AH87:AH89)</f>
        <v>#DIV/0!</v>
      </c>
      <c r="AI90" s="659" t="e">
        <f>SUM(AI87:AI89)</f>
        <v>#DIV/0!</v>
      </c>
      <c r="AJ90" s="659" t="e">
        <f>SUM(AJ87:AJ89)</f>
        <v>#DIV/0!</v>
      </c>
    </row>
    <row r="91" spans="1:36" s="272" customFormat="1" ht="12.75" x14ac:dyDescent="0.2">
      <c r="A91" s="88" t="s">
        <v>92</v>
      </c>
      <c r="B91" s="687" t="e">
        <f>'gadu šķirošana'!C11*'gadu šķirošana'!C12*365/1000*B124</f>
        <v>#DIV/0!</v>
      </c>
      <c r="C91" s="687" t="e">
        <f>'gadu šķirošana'!D11*'gadu šķirošana'!D12*365/1000*C124</f>
        <v>#DIV/0!</v>
      </c>
      <c r="D91" s="687" t="e">
        <f>'gadu šķirošana'!E11*'gadu šķirošana'!E12*365/1000*D124</f>
        <v>#DIV/0!</v>
      </c>
      <c r="E91" s="687" t="e">
        <f>'gadu šķirošana'!F11*'gadu šķirošana'!F12*365/1000*E124</f>
        <v>#DIV/0!</v>
      </c>
      <c r="F91" s="687" t="e">
        <f>'gadu šķirošana'!G11*'gadu šķirošana'!G12*365/1000*F124</f>
        <v>#DIV/0!</v>
      </c>
      <c r="G91" s="687" t="e">
        <f>'gadu šķirošana'!H11*'gadu šķirošana'!H12*365/1000*G124</f>
        <v>#DIV/0!</v>
      </c>
      <c r="H91" s="687" t="e">
        <f>'gadu šķirošana'!I11*'gadu šķirošana'!I12*365/1000*H124</f>
        <v>#DIV/0!</v>
      </c>
      <c r="I91" s="687" t="e">
        <f>'gadu šķirošana'!J11*'gadu šķirošana'!J12*365/1000*I124</f>
        <v>#DIV/0!</v>
      </c>
      <c r="J91" s="687" t="e">
        <f>'gadu šķirošana'!K11*'gadu šķirošana'!K12*365/1000*J124</f>
        <v>#DIV/0!</v>
      </c>
      <c r="K91" s="687" t="e">
        <f>'gadu šķirošana'!L11*'gadu šķirošana'!L12*365/1000*K124</f>
        <v>#DIV/0!</v>
      </c>
      <c r="L91" s="687" t="e">
        <f>'gadu šķirošana'!M11*'gadu šķirošana'!M12*365/1000*L124</f>
        <v>#DIV/0!</v>
      </c>
      <c r="M91" s="687" t="e">
        <f>'gadu šķirošana'!N11*'gadu šķirošana'!N12*365/1000*M124</f>
        <v>#DIV/0!</v>
      </c>
      <c r="N91" s="687" t="e">
        <f>'gadu šķirošana'!O11*'gadu šķirošana'!O12*365/1000*N124</f>
        <v>#DIV/0!</v>
      </c>
      <c r="O91" s="687" t="e">
        <f>'gadu šķirošana'!P11*'gadu šķirošana'!P12*365/1000*O124</f>
        <v>#DIV/0!</v>
      </c>
      <c r="P91" s="687" t="e">
        <f>'gadu šķirošana'!Q11*'gadu šķirošana'!Q12*365/1000*P124</f>
        <v>#DIV/0!</v>
      </c>
      <c r="Q91" s="687" t="e">
        <f>'gadu šķirošana'!R11*'gadu šķirošana'!R12*365/1000*Q124</f>
        <v>#DIV/0!</v>
      </c>
      <c r="R91" s="687" t="e">
        <f>'gadu šķirošana'!S11*'gadu šķirošana'!S12*365/1000*R124</f>
        <v>#DIV/0!</v>
      </c>
      <c r="S91" s="687" t="e">
        <f>'gadu šķirošana'!T11*'gadu šķirošana'!T12*365/1000*S124</f>
        <v>#DIV/0!</v>
      </c>
      <c r="T91" s="687" t="e">
        <f>'gadu šķirošana'!U11*'gadu šķirošana'!U12*365/1000*T124</f>
        <v>#DIV/0!</v>
      </c>
      <c r="U91" s="687" t="e">
        <f>'gadu šķirošana'!V11*'gadu šķirošana'!V12*365/1000*U124</f>
        <v>#DIV/0!</v>
      </c>
      <c r="V91" s="687" t="e">
        <f>'gadu šķirošana'!W11*'gadu šķirošana'!W12*365/1000*V124</f>
        <v>#DIV/0!</v>
      </c>
      <c r="W91" s="687" t="e">
        <f>'gadu šķirošana'!X11*'gadu šķirošana'!X12*365/1000*W124</f>
        <v>#DIV/0!</v>
      </c>
      <c r="X91" s="687" t="e">
        <f>'gadu šķirošana'!Y11*'gadu šķirošana'!Y12*365/1000*X124</f>
        <v>#DIV/0!</v>
      </c>
      <c r="Y91" s="687" t="e">
        <f>'gadu šķirošana'!Z11*'gadu šķirošana'!Z12*365/1000*Y124</f>
        <v>#DIV/0!</v>
      </c>
      <c r="Z91" s="687" t="e">
        <f>'gadu šķirošana'!AA11*'gadu šķirošana'!AA12*365/1000*Z124</f>
        <v>#DIV/0!</v>
      </c>
      <c r="AA91" s="687" t="e">
        <f>'gadu šķirošana'!AB11*'gadu šķirošana'!AB12*365/1000*AA124</f>
        <v>#DIV/0!</v>
      </c>
      <c r="AB91" s="687" t="e">
        <f>'gadu šķirošana'!AC11*'gadu šķirošana'!AC12*365/1000*AB124</f>
        <v>#DIV/0!</v>
      </c>
      <c r="AC91" s="687" t="e">
        <f>'gadu šķirošana'!AD11*'gadu šķirošana'!AD12*365/1000*AC124</f>
        <v>#DIV/0!</v>
      </c>
      <c r="AD91" s="687" t="e">
        <f>'gadu šķirošana'!AE11*'gadu šķirošana'!AE12*365/1000*AD124</f>
        <v>#DIV/0!</v>
      </c>
      <c r="AE91" s="687" t="e">
        <f>'gadu šķirošana'!AF11*'gadu šķirošana'!AF12*365/1000*AE124</f>
        <v>#DIV/0!</v>
      </c>
      <c r="AF91" s="687" t="e">
        <f>'gadu šķirošana'!AG11*'gadu šķirošana'!AG12*365/1000*AF124</f>
        <v>#DIV/0!</v>
      </c>
      <c r="AG91" s="687" t="e">
        <f>'gadu šķirošana'!AH11*'gadu šķirošana'!AH12*365/1000*AG124</f>
        <v>#DIV/0!</v>
      </c>
      <c r="AH91" s="687" t="e">
        <f>'gadu šķirošana'!AI11*'gadu šķirošana'!AI12*365/1000*AH124</f>
        <v>#DIV/0!</v>
      </c>
      <c r="AI91" s="687" t="e">
        <f>'gadu šķirošana'!AJ11*'gadu šķirošana'!AJ12*365/1000*AI124</f>
        <v>#DIV/0!</v>
      </c>
      <c r="AJ91" s="687" t="e">
        <f>'gadu šķirošana'!AK11*'gadu šķirošana'!AK12*365/1000*AJ124</f>
        <v>#DIV/0!</v>
      </c>
    </row>
    <row r="92" spans="1:36" s="271" customFormat="1" ht="12.75" x14ac:dyDescent="0.2">
      <c r="A92" s="220" t="s">
        <v>93</v>
      </c>
      <c r="B92" s="685" t="e">
        <f>'gadu šķirošana'!C13*B124</f>
        <v>#DIV/0!</v>
      </c>
      <c r="C92" s="685" t="e">
        <f>'gadu šķirošana'!D13*C124</f>
        <v>#DIV/0!</v>
      </c>
      <c r="D92" s="686" t="e">
        <f>'gadu šķirošana'!E13*D124</f>
        <v>#DIV/0!</v>
      </c>
      <c r="E92" s="686" t="e">
        <f>'gadu šķirošana'!F13*E124</f>
        <v>#DIV/0!</v>
      </c>
      <c r="F92" s="686" t="e">
        <f>'gadu šķirošana'!G13*F124</f>
        <v>#DIV/0!</v>
      </c>
      <c r="G92" s="686" t="e">
        <f>'gadu šķirošana'!H13*G124</f>
        <v>#DIV/0!</v>
      </c>
      <c r="H92" s="686" t="e">
        <f>'gadu šķirošana'!I13*H124</f>
        <v>#DIV/0!</v>
      </c>
      <c r="I92" s="686" t="e">
        <f>'gadu šķirošana'!J13*I124</f>
        <v>#DIV/0!</v>
      </c>
      <c r="J92" s="686" t="e">
        <f>'gadu šķirošana'!K13*J124</f>
        <v>#DIV/0!</v>
      </c>
      <c r="K92" s="686" t="e">
        <f>'gadu šķirošana'!L13*K124</f>
        <v>#DIV/0!</v>
      </c>
      <c r="L92" s="686" t="e">
        <f>'gadu šķirošana'!M13*L124</f>
        <v>#DIV/0!</v>
      </c>
      <c r="M92" s="686" t="e">
        <f>'gadu šķirošana'!N13*M124</f>
        <v>#DIV/0!</v>
      </c>
      <c r="N92" s="686" t="e">
        <f>'gadu šķirošana'!O13*N124</f>
        <v>#DIV/0!</v>
      </c>
      <c r="O92" s="686" t="e">
        <f>'gadu šķirošana'!P13*O124</f>
        <v>#DIV/0!</v>
      </c>
      <c r="P92" s="686" t="e">
        <f>'gadu šķirošana'!Q13*P124</f>
        <v>#DIV/0!</v>
      </c>
      <c r="Q92" s="686" t="e">
        <f>'gadu šķirošana'!R13*Q124</f>
        <v>#DIV/0!</v>
      </c>
      <c r="R92" s="686" t="e">
        <f>'gadu šķirošana'!S13*R124</f>
        <v>#DIV/0!</v>
      </c>
      <c r="S92" s="686" t="e">
        <f>'gadu šķirošana'!T13*S124</f>
        <v>#DIV/0!</v>
      </c>
      <c r="T92" s="686" t="e">
        <f>'gadu šķirošana'!U13*T124</f>
        <v>#DIV/0!</v>
      </c>
      <c r="U92" s="686" t="e">
        <f>'gadu šķirošana'!V13*U124</f>
        <v>#DIV/0!</v>
      </c>
      <c r="V92" s="686" t="e">
        <f>'gadu šķirošana'!W13*V124</f>
        <v>#DIV/0!</v>
      </c>
      <c r="W92" s="686" t="e">
        <f>'gadu šķirošana'!X13*W124</f>
        <v>#DIV/0!</v>
      </c>
      <c r="X92" s="686" t="e">
        <f>'gadu šķirošana'!Y13*X124</f>
        <v>#DIV/0!</v>
      </c>
      <c r="Y92" s="686" t="e">
        <f>'gadu šķirošana'!Z13*Y124</f>
        <v>#DIV/0!</v>
      </c>
      <c r="Z92" s="686" t="e">
        <f>'gadu šķirošana'!AA13*Z124</f>
        <v>#DIV/0!</v>
      </c>
      <c r="AA92" s="686" t="e">
        <f>'gadu šķirošana'!AB13*AA124</f>
        <v>#DIV/0!</v>
      </c>
      <c r="AB92" s="686" t="e">
        <f>'gadu šķirošana'!AC13*AB124</f>
        <v>#DIV/0!</v>
      </c>
      <c r="AC92" s="686" t="e">
        <f>'gadu šķirošana'!AD13*AC124</f>
        <v>#DIV/0!</v>
      </c>
      <c r="AD92" s="686" t="e">
        <f>'gadu šķirošana'!AE13*AD124</f>
        <v>#DIV/0!</v>
      </c>
      <c r="AE92" s="686" t="e">
        <f>'gadu šķirošana'!AF13*AE124</f>
        <v>#DIV/0!</v>
      </c>
      <c r="AF92" s="686" t="e">
        <f>'gadu šķirošana'!AG13*AF124</f>
        <v>#DIV/0!</v>
      </c>
      <c r="AG92" s="686" t="e">
        <f>'gadu šķirošana'!AH13*AG124</f>
        <v>#DIV/0!</v>
      </c>
      <c r="AH92" s="686" t="e">
        <f>'gadu šķirošana'!AI13*AH124</f>
        <v>#DIV/0!</v>
      </c>
      <c r="AI92" s="686" t="e">
        <f>'gadu šķirošana'!AJ13*AI124</f>
        <v>#DIV/0!</v>
      </c>
      <c r="AJ92" s="686" t="e">
        <f>'gadu šķirošana'!AK13*AJ124</f>
        <v>#DIV/0!</v>
      </c>
    </row>
    <row r="93" spans="1:36" s="271" customFormat="1" ht="12.75" x14ac:dyDescent="0.2">
      <c r="A93" s="220" t="s">
        <v>94</v>
      </c>
      <c r="B93" s="685" t="e">
        <f>'gadu šķirošana'!C14*B124</f>
        <v>#DIV/0!</v>
      </c>
      <c r="C93" s="685" t="e">
        <f>'gadu šķirošana'!D14*C124</f>
        <v>#DIV/0!</v>
      </c>
      <c r="D93" s="686" t="e">
        <f>'gadu šķirošana'!E14*D124</f>
        <v>#DIV/0!</v>
      </c>
      <c r="E93" s="686" t="e">
        <f>'gadu šķirošana'!F14*E124</f>
        <v>#DIV/0!</v>
      </c>
      <c r="F93" s="686" t="e">
        <f>'gadu šķirošana'!G14*F124</f>
        <v>#DIV/0!</v>
      </c>
      <c r="G93" s="686" t="e">
        <f>'gadu šķirošana'!H14*G124</f>
        <v>#DIV/0!</v>
      </c>
      <c r="H93" s="686" t="e">
        <f>'gadu šķirošana'!I14*H124</f>
        <v>#DIV/0!</v>
      </c>
      <c r="I93" s="686" t="e">
        <f>'gadu šķirošana'!J14*I124</f>
        <v>#DIV/0!</v>
      </c>
      <c r="J93" s="686" t="e">
        <f>'gadu šķirošana'!K14*J124</f>
        <v>#DIV/0!</v>
      </c>
      <c r="K93" s="686" t="e">
        <f>'gadu šķirošana'!L14*K124</f>
        <v>#DIV/0!</v>
      </c>
      <c r="L93" s="686" t="e">
        <f>'gadu šķirošana'!M14*L124</f>
        <v>#DIV/0!</v>
      </c>
      <c r="M93" s="686" t="e">
        <f>'gadu šķirošana'!N14*M124</f>
        <v>#DIV/0!</v>
      </c>
      <c r="N93" s="686" t="e">
        <f>'gadu šķirošana'!O14*N124</f>
        <v>#DIV/0!</v>
      </c>
      <c r="O93" s="686" t="e">
        <f>'gadu šķirošana'!P14*O124</f>
        <v>#DIV/0!</v>
      </c>
      <c r="P93" s="686" t="e">
        <f>'gadu šķirošana'!Q14*P124</f>
        <v>#DIV/0!</v>
      </c>
      <c r="Q93" s="686" t="e">
        <f>'gadu šķirošana'!R14*Q124</f>
        <v>#DIV/0!</v>
      </c>
      <c r="R93" s="686" t="e">
        <f>'gadu šķirošana'!S14*R124</f>
        <v>#DIV/0!</v>
      </c>
      <c r="S93" s="686" t="e">
        <f>'gadu šķirošana'!T14*S124</f>
        <v>#DIV/0!</v>
      </c>
      <c r="T93" s="686" t="e">
        <f>'gadu šķirošana'!U14*T124</f>
        <v>#DIV/0!</v>
      </c>
      <c r="U93" s="686" t="e">
        <f>'gadu šķirošana'!V14*U124</f>
        <v>#DIV/0!</v>
      </c>
      <c r="V93" s="686" t="e">
        <f>'gadu šķirošana'!W14*V124</f>
        <v>#DIV/0!</v>
      </c>
      <c r="W93" s="686" t="e">
        <f>'gadu šķirošana'!X14*W124</f>
        <v>#DIV/0!</v>
      </c>
      <c r="X93" s="686" t="e">
        <f>'gadu šķirošana'!Y14*X124</f>
        <v>#DIV/0!</v>
      </c>
      <c r="Y93" s="686" t="e">
        <f>'gadu šķirošana'!Z14*Y124</f>
        <v>#DIV/0!</v>
      </c>
      <c r="Z93" s="686" t="e">
        <f>'gadu šķirošana'!AA14*Z124</f>
        <v>#DIV/0!</v>
      </c>
      <c r="AA93" s="686" t="e">
        <f>'gadu šķirošana'!AB14*AA124</f>
        <v>#DIV/0!</v>
      </c>
      <c r="AB93" s="686" t="e">
        <f>'gadu šķirošana'!AC14*AB124</f>
        <v>#DIV/0!</v>
      </c>
      <c r="AC93" s="686" t="e">
        <f>'gadu šķirošana'!AD14*AC124</f>
        <v>#DIV/0!</v>
      </c>
      <c r="AD93" s="686" t="e">
        <f>'gadu šķirošana'!AE14*AD124</f>
        <v>#DIV/0!</v>
      </c>
      <c r="AE93" s="686" t="e">
        <f>'gadu šķirošana'!AF14*AE124</f>
        <v>#DIV/0!</v>
      </c>
      <c r="AF93" s="686" t="e">
        <f>'gadu šķirošana'!AG14*AF124</f>
        <v>#DIV/0!</v>
      </c>
      <c r="AG93" s="686" t="e">
        <f>'gadu šķirošana'!AH14*AG124</f>
        <v>#DIV/0!</v>
      </c>
      <c r="AH93" s="686" t="e">
        <f>'gadu šķirošana'!AI14*AH124</f>
        <v>#DIV/0!</v>
      </c>
      <c r="AI93" s="686" t="e">
        <f>'gadu šķirošana'!AJ14*AI124</f>
        <v>#DIV/0!</v>
      </c>
      <c r="AJ93" s="686" t="e">
        <f>'gadu šķirošana'!AK14*AJ124</f>
        <v>#DIV/0!</v>
      </c>
    </row>
    <row r="94" spans="1:36" s="7" customFormat="1" ht="12.75" x14ac:dyDescent="0.2">
      <c r="A94" s="274" t="s">
        <v>95</v>
      </c>
      <c r="B94" s="648" t="e">
        <f>SUM(B91:B93)</f>
        <v>#DIV/0!</v>
      </c>
      <c r="C94" s="648" t="e">
        <f t="shared" ref="C94:AG94" si="37">SUM(C91:C93)</f>
        <v>#DIV/0!</v>
      </c>
      <c r="D94" s="648" t="e">
        <f t="shared" si="37"/>
        <v>#DIV/0!</v>
      </c>
      <c r="E94" s="648" t="e">
        <f t="shared" si="37"/>
        <v>#DIV/0!</v>
      </c>
      <c r="F94" s="648" t="e">
        <f t="shared" si="37"/>
        <v>#DIV/0!</v>
      </c>
      <c r="G94" s="648" t="e">
        <f t="shared" si="37"/>
        <v>#DIV/0!</v>
      </c>
      <c r="H94" s="648" t="e">
        <f t="shared" si="37"/>
        <v>#DIV/0!</v>
      </c>
      <c r="I94" s="648" t="e">
        <f t="shared" si="37"/>
        <v>#DIV/0!</v>
      </c>
      <c r="J94" s="648" t="e">
        <f t="shared" si="37"/>
        <v>#DIV/0!</v>
      </c>
      <c r="K94" s="648" t="e">
        <f t="shared" si="37"/>
        <v>#DIV/0!</v>
      </c>
      <c r="L94" s="648" t="e">
        <f t="shared" si="37"/>
        <v>#DIV/0!</v>
      </c>
      <c r="M94" s="648" t="e">
        <f t="shared" si="37"/>
        <v>#DIV/0!</v>
      </c>
      <c r="N94" s="648" t="e">
        <f t="shared" si="37"/>
        <v>#DIV/0!</v>
      </c>
      <c r="O94" s="648" t="e">
        <f t="shared" si="37"/>
        <v>#DIV/0!</v>
      </c>
      <c r="P94" s="648" t="e">
        <f t="shared" si="37"/>
        <v>#DIV/0!</v>
      </c>
      <c r="Q94" s="648" t="e">
        <f t="shared" si="37"/>
        <v>#DIV/0!</v>
      </c>
      <c r="R94" s="648" t="e">
        <f t="shared" si="37"/>
        <v>#DIV/0!</v>
      </c>
      <c r="S94" s="648" t="e">
        <f t="shared" si="37"/>
        <v>#DIV/0!</v>
      </c>
      <c r="T94" s="648" t="e">
        <f t="shared" si="37"/>
        <v>#DIV/0!</v>
      </c>
      <c r="U94" s="648" t="e">
        <f t="shared" si="37"/>
        <v>#DIV/0!</v>
      </c>
      <c r="V94" s="648" t="e">
        <f t="shared" si="37"/>
        <v>#DIV/0!</v>
      </c>
      <c r="W94" s="648" t="e">
        <f t="shared" si="37"/>
        <v>#DIV/0!</v>
      </c>
      <c r="X94" s="648" t="e">
        <f t="shared" si="37"/>
        <v>#DIV/0!</v>
      </c>
      <c r="Y94" s="648" t="e">
        <f t="shared" si="37"/>
        <v>#DIV/0!</v>
      </c>
      <c r="Z94" s="648" t="e">
        <f t="shared" si="37"/>
        <v>#DIV/0!</v>
      </c>
      <c r="AA94" s="648" t="e">
        <f t="shared" si="37"/>
        <v>#DIV/0!</v>
      </c>
      <c r="AB94" s="648" t="e">
        <f t="shared" si="37"/>
        <v>#DIV/0!</v>
      </c>
      <c r="AC94" s="648" t="e">
        <f t="shared" si="37"/>
        <v>#DIV/0!</v>
      </c>
      <c r="AD94" s="648" t="e">
        <f t="shared" si="37"/>
        <v>#DIV/0!</v>
      </c>
      <c r="AE94" s="648" t="e">
        <f t="shared" si="37"/>
        <v>#DIV/0!</v>
      </c>
      <c r="AF94" s="648" t="e">
        <f t="shared" si="37"/>
        <v>#DIV/0!</v>
      </c>
      <c r="AG94" s="648" t="e">
        <f t="shared" si="37"/>
        <v>#DIV/0!</v>
      </c>
      <c r="AH94" s="648" t="e">
        <f>SUM(AH91:AH93)</f>
        <v>#DIV/0!</v>
      </c>
      <c r="AI94" s="648" t="e">
        <f>SUM(AI91:AI93)</f>
        <v>#DIV/0!</v>
      </c>
      <c r="AJ94" s="648" t="e">
        <f>SUM(AJ91:AJ93)</f>
        <v>#DIV/0!</v>
      </c>
    </row>
    <row r="95" spans="1:36" s="7" customFormat="1" ht="25.5" x14ac:dyDescent="0.2">
      <c r="A95" s="186" t="s">
        <v>96</v>
      </c>
      <c r="B95" s="648" t="e">
        <f>B94+B90</f>
        <v>#DIV/0!</v>
      </c>
      <c r="C95" s="648" t="e">
        <f t="shared" ref="C95:AG95" si="38">C94+C90</f>
        <v>#DIV/0!</v>
      </c>
      <c r="D95" s="648" t="e">
        <f t="shared" si="38"/>
        <v>#DIV/0!</v>
      </c>
      <c r="E95" s="648" t="e">
        <f t="shared" si="38"/>
        <v>#DIV/0!</v>
      </c>
      <c r="F95" s="648" t="e">
        <f t="shared" si="38"/>
        <v>#DIV/0!</v>
      </c>
      <c r="G95" s="648" t="e">
        <f t="shared" si="38"/>
        <v>#DIV/0!</v>
      </c>
      <c r="H95" s="648" t="e">
        <f t="shared" si="38"/>
        <v>#DIV/0!</v>
      </c>
      <c r="I95" s="648" t="e">
        <f t="shared" si="38"/>
        <v>#DIV/0!</v>
      </c>
      <c r="J95" s="648" t="e">
        <f t="shared" si="38"/>
        <v>#DIV/0!</v>
      </c>
      <c r="K95" s="648" t="e">
        <f t="shared" si="38"/>
        <v>#DIV/0!</v>
      </c>
      <c r="L95" s="648" t="e">
        <f t="shared" si="38"/>
        <v>#DIV/0!</v>
      </c>
      <c r="M95" s="648" t="e">
        <f t="shared" si="38"/>
        <v>#DIV/0!</v>
      </c>
      <c r="N95" s="648" t="e">
        <f t="shared" si="38"/>
        <v>#DIV/0!</v>
      </c>
      <c r="O95" s="648" t="e">
        <f t="shared" si="38"/>
        <v>#DIV/0!</v>
      </c>
      <c r="P95" s="648" t="e">
        <f t="shared" si="38"/>
        <v>#DIV/0!</v>
      </c>
      <c r="Q95" s="648" t="e">
        <f t="shared" si="38"/>
        <v>#DIV/0!</v>
      </c>
      <c r="R95" s="648" t="e">
        <f t="shared" si="38"/>
        <v>#DIV/0!</v>
      </c>
      <c r="S95" s="648" t="e">
        <f t="shared" si="38"/>
        <v>#DIV/0!</v>
      </c>
      <c r="T95" s="648" t="e">
        <f t="shared" si="38"/>
        <v>#DIV/0!</v>
      </c>
      <c r="U95" s="648" t="e">
        <f t="shared" si="38"/>
        <v>#DIV/0!</v>
      </c>
      <c r="V95" s="648" t="e">
        <f t="shared" si="38"/>
        <v>#DIV/0!</v>
      </c>
      <c r="W95" s="648" t="e">
        <f t="shared" si="38"/>
        <v>#DIV/0!</v>
      </c>
      <c r="X95" s="648" t="e">
        <f t="shared" si="38"/>
        <v>#DIV/0!</v>
      </c>
      <c r="Y95" s="648" t="e">
        <f t="shared" si="38"/>
        <v>#DIV/0!</v>
      </c>
      <c r="Z95" s="648" t="e">
        <f t="shared" si="38"/>
        <v>#DIV/0!</v>
      </c>
      <c r="AA95" s="648" t="e">
        <f t="shared" si="38"/>
        <v>#DIV/0!</v>
      </c>
      <c r="AB95" s="648" t="e">
        <f t="shared" si="38"/>
        <v>#DIV/0!</v>
      </c>
      <c r="AC95" s="648" t="e">
        <f t="shared" si="38"/>
        <v>#DIV/0!</v>
      </c>
      <c r="AD95" s="648" t="e">
        <f t="shared" si="38"/>
        <v>#DIV/0!</v>
      </c>
      <c r="AE95" s="648" t="e">
        <f t="shared" si="38"/>
        <v>#DIV/0!</v>
      </c>
      <c r="AF95" s="648" t="e">
        <f t="shared" si="38"/>
        <v>#DIV/0!</v>
      </c>
      <c r="AG95" s="648" t="e">
        <f t="shared" si="38"/>
        <v>#DIV/0!</v>
      </c>
      <c r="AH95" s="648" t="e">
        <f>AH94+AH90</f>
        <v>#DIV/0!</v>
      </c>
      <c r="AI95" s="648" t="e">
        <f>AI94+AI90</f>
        <v>#DIV/0!</v>
      </c>
      <c r="AJ95" s="648" t="e">
        <f>AJ94+AJ90</f>
        <v>#DIV/0!</v>
      </c>
    </row>
    <row r="96" spans="1:36" s="7" customFormat="1" ht="25.5" x14ac:dyDescent="0.2">
      <c r="A96" s="186" t="s">
        <v>97</v>
      </c>
      <c r="B96" s="648" t="e">
        <f>B95-B86</f>
        <v>#DIV/0!</v>
      </c>
      <c r="C96" s="648" t="e">
        <f t="shared" ref="C96:AG96" si="39">C95-C86</f>
        <v>#DIV/0!</v>
      </c>
      <c r="D96" s="648" t="e">
        <f t="shared" si="39"/>
        <v>#DIV/0!</v>
      </c>
      <c r="E96" s="648" t="e">
        <f t="shared" si="39"/>
        <v>#DIV/0!</v>
      </c>
      <c r="F96" s="648" t="e">
        <f t="shared" si="39"/>
        <v>#DIV/0!</v>
      </c>
      <c r="G96" s="648" t="e">
        <f t="shared" si="39"/>
        <v>#DIV/0!</v>
      </c>
      <c r="H96" s="648" t="e">
        <f t="shared" si="39"/>
        <v>#DIV/0!</v>
      </c>
      <c r="I96" s="648" t="e">
        <f t="shared" si="39"/>
        <v>#DIV/0!</v>
      </c>
      <c r="J96" s="648" t="e">
        <f t="shared" si="39"/>
        <v>#DIV/0!</v>
      </c>
      <c r="K96" s="648" t="e">
        <f t="shared" si="39"/>
        <v>#DIV/0!</v>
      </c>
      <c r="L96" s="648" t="e">
        <f t="shared" si="39"/>
        <v>#DIV/0!</v>
      </c>
      <c r="M96" s="648" t="e">
        <f t="shared" si="39"/>
        <v>#DIV/0!</v>
      </c>
      <c r="N96" s="648" t="e">
        <f t="shared" si="39"/>
        <v>#DIV/0!</v>
      </c>
      <c r="O96" s="648" t="e">
        <f t="shared" si="39"/>
        <v>#DIV/0!</v>
      </c>
      <c r="P96" s="648" t="e">
        <f t="shared" si="39"/>
        <v>#DIV/0!</v>
      </c>
      <c r="Q96" s="648" t="e">
        <f t="shared" si="39"/>
        <v>#DIV/0!</v>
      </c>
      <c r="R96" s="648" t="e">
        <f t="shared" si="39"/>
        <v>#DIV/0!</v>
      </c>
      <c r="S96" s="648" t="e">
        <f t="shared" si="39"/>
        <v>#DIV/0!</v>
      </c>
      <c r="T96" s="648" t="e">
        <f t="shared" si="39"/>
        <v>#DIV/0!</v>
      </c>
      <c r="U96" s="648" t="e">
        <f t="shared" si="39"/>
        <v>#DIV/0!</v>
      </c>
      <c r="V96" s="648" t="e">
        <f t="shared" si="39"/>
        <v>#DIV/0!</v>
      </c>
      <c r="W96" s="648" t="e">
        <f t="shared" si="39"/>
        <v>#DIV/0!</v>
      </c>
      <c r="X96" s="648" t="e">
        <f t="shared" si="39"/>
        <v>#DIV/0!</v>
      </c>
      <c r="Y96" s="648" t="e">
        <f t="shared" si="39"/>
        <v>#DIV/0!</v>
      </c>
      <c r="Z96" s="648" t="e">
        <f t="shared" si="39"/>
        <v>#DIV/0!</v>
      </c>
      <c r="AA96" s="648" t="e">
        <f t="shared" si="39"/>
        <v>#DIV/0!</v>
      </c>
      <c r="AB96" s="648" t="e">
        <f t="shared" si="39"/>
        <v>#DIV/0!</v>
      </c>
      <c r="AC96" s="648" t="e">
        <f t="shared" si="39"/>
        <v>#DIV/0!</v>
      </c>
      <c r="AD96" s="648" t="e">
        <f t="shared" si="39"/>
        <v>#DIV/0!</v>
      </c>
      <c r="AE96" s="648" t="e">
        <f t="shared" si="39"/>
        <v>#DIV/0!</v>
      </c>
      <c r="AF96" s="648" t="e">
        <f t="shared" si="39"/>
        <v>#DIV/0!</v>
      </c>
      <c r="AG96" s="648" t="e">
        <f t="shared" si="39"/>
        <v>#DIV/0!</v>
      </c>
      <c r="AH96" s="648" t="e">
        <f>AH95-AH86</f>
        <v>#DIV/0!</v>
      </c>
      <c r="AI96" s="648" t="e">
        <f>AI95-AI86</f>
        <v>#DIV/0!</v>
      </c>
      <c r="AJ96" s="648" t="e">
        <f>AJ95-AJ86</f>
        <v>#DIV/0!</v>
      </c>
    </row>
    <row r="97" spans="1:36" s="292" customFormat="1" x14ac:dyDescent="0.2"/>
    <row r="98" spans="1:36" s="292" customFormat="1" ht="12.75" x14ac:dyDescent="0.2">
      <c r="A98" s="293" t="s">
        <v>368</v>
      </c>
    </row>
    <row r="99" spans="1:36" s="292" customFormat="1" outlineLevel="1" x14ac:dyDescent="0.2">
      <c r="A99" s="294" t="s">
        <v>371</v>
      </c>
      <c r="B99" s="692">
        <f>SUM(B65:B69,B78:B80)</f>
        <v>0</v>
      </c>
      <c r="C99" s="692">
        <f t="shared" ref="C99:H99" si="40">SUM(C65:C69,C78:C80)</f>
        <v>0</v>
      </c>
      <c r="D99" s="692">
        <f t="shared" si="40"/>
        <v>0</v>
      </c>
      <c r="E99" s="692">
        <f t="shared" si="40"/>
        <v>0</v>
      </c>
      <c r="F99" s="692">
        <f t="shared" si="40"/>
        <v>0</v>
      </c>
      <c r="G99" s="692">
        <f t="shared" si="40"/>
        <v>0</v>
      </c>
      <c r="H99" s="692">
        <f t="shared" si="40"/>
        <v>0</v>
      </c>
      <c r="I99" s="692">
        <f t="shared" ref="I99:AH99" si="41">SUM(I65:I69,I78:I80)</f>
        <v>0</v>
      </c>
      <c r="J99" s="692">
        <f t="shared" si="41"/>
        <v>0</v>
      </c>
      <c r="K99" s="692">
        <f t="shared" si="41"/>
        <v>0</v>
      </c>
      <c r="L99" s="692">
        <f t="shared" si="41"/>
        <v>0</v>
      </c>
      <c r="M99" s="692">
        <f t="shared" si="41"/>
        <v>0</v>
      </c>
      <c r="N99" s="692">
        <f t="shared" si="41"/>
        <v>0</v>
      </c>
      <c r="O99" s="692">
        <f t="shared" si="41"/>
        <v>0</v>
      </c>
      <c r="P99" s="692">
        <f t="shared" si="41"/>
        <v>0</v>
      </c>
      <c r="Q99" s="692">
        <f t="shared" si="41"/>
        <v>0</v>
      </c>
      <c r="R99" s="692">
        <f t="shared" si="41"/>
        <v>0</v>
      </c>
      <c r="S99" s="692">
        <f t="shared" si="41"/>
        <v>0</v>
      </c>
      <c r="T99" s="692">
        <f t="shared" si="41"/>
        <v>0</v>
      </c>
      <c r="U99" s="692">
        <f t="shared" si="41"/>
        <v>0</v>
      </c>
      <c r="V99" s="692">
        <f t="shared" si="41"/>
        <v>0</v>
      </c>
      <c r="W99" s="692">
        <f t="shared" si="41"/>
        <v>0</v>
      </c>
      <c r="X99" s="692">
        <f t="shared" si="41"/>
        <v>0</v>
      </c>
      <c r="Y99" s="692">
        <f t="shared" si="41"/>
        <v>0</v>
      </c>
      <c r="Z99" s="692">
        <f t="shared" si="41"/>
        <v>0</v>
      </c>
      <c r="AA99" s="692">
        <f t="shared" si="41"/>
        <v>0</v>
      </c>
      <c r="AB99" s="692">
        <f t="shared" si="41"/>
        <v>0</v>
      </c>
      <c r="AC99" s="692">
        <f t="shared" si="41"/>
        <v>0</v>
      </c>
      <c r="AD99" s="692">
        <f t="shared" si="41"/>
        <v>0</v>
      </c>
      <c r="AE99" s="692">
        <f t="shared" si="41"/>
        <v>0</v>
      </c>
      <c r="AF99" s="692">
        <f t="shared" si="41"/>
        <v>0</v>
      </c>
      <c r="AG99" s="692">
        <f t="shared" si="41"/>
        <v>0</v>
      </c>
      <c r="AH99" s="692">
        <f t="shared" si="41"/>
        <v>0</v>
      </c>
      <c r="AI99" s="692">
        <f>SUM(AI65:AI69,AI78:AI80)</f>
        <v>0</v>
      </c>
      <c r="AJ99" s="692">
        <f>SUM(AJ65:AJ69,AJ78:AJ80)</f>
        <v>0</v>
      </c>
    </row>
    <row r="100" spans="1:36" s="292" customFormat="1" outlineLevel="1" x14ac:dyDescent="0.2">
      <c r="A100" s="294" t="s">
        <v>372</v>
      </c>
      <c r="B100" s="692">
        <f>SUM(Aprekini!B19:B22)</f>
        <v>0</v>
      </c>
      <c r="C100" s="692">
        <f>SUM(Aprekini!C19:C22)</f>
        <v>0</v>
      </c>
      <c r="D100" s="692">
        <f>SUM(Aprekini!D19:D22)</f>
        <v>0</v>
      </c>
      <c r="E100" s="692">
        <f>SUM(Aprekini!E19:E22)</f>
        <v>0</v>
      </c>
      <c r="F100" s="692">
        <f>SUM(Aprekini!F19:F22)</f>
        <v>0</v>
      </c>
      <c r="G100" s="692">
        <f>SUM(Aprekini!G19:G22)</f>
        <v>0</v>
      </c>
      <c r="H100" s="692">
        <f>SUM(Aprekini!H19:H22)</f>
        <v>0</v>
      </c>
      <c r="I100" s="692">
        <f>SUM(Aprekini!I19:I22)</f>
        <v>0</v>
      </c>
      <c r="J100" s="692">
        <f>SUM(Aprekini!J19:J22)</f>
        <v>0</v>
      </c>
      <c r="K100" s="692">
        <f>SUM(Aprekini!K19:K22)</f>
        <v>0</v>
      </c>
      <c r="L100" s="692">
        <f>SUM(Aprekini!L19:L22)</f>
        <v>0</v>
      </c>
      <c r="M100" s="692">
        <f>SUM(Aprekini!M19:M22)</f>
        <v>0</v>
      </c>
      <c r="N100" s="692">
        <f>SUM(Aprekini!N19:N22)</f>
        <v>0</v>
      </c>
      <c r="O100" s="692">
        <f>SUM(Aprekini!O19:O22)</f>
        <v>0</v>
      </c>
      <c r="P100" s="692">
        <f>SUM(Aprekini!P19:P22)</f>
        <v>0</v>
      </c>
      <c r="Q100" s="692">
        <f>SUM(Aprekini!Q19:Q22)</f>
        <v>0</v>
      </c>
      <c r="R100" s="692">
        <f>SUM(Aprekini!R19:R22)</f>
        <v>0</v>
      </c>
      <c r="S100" s="692">
        <f>SUM(Aprekini!S19:S22)</f>
        <v>0</v>
      </c>
      <c r="T100" s="692">
        <f>SUM(Aprekini!T19:T22)</f>
        <v>0</v>
      </c>
      <c r="U100" s="692">
        <f>SUM(Aprekini!U19:U22)</f>
        <v>0</v>
      </c>
      <c r="V100" s="692">
        <f>SUM(Aprekini!V19:V22)</f>
        <v>0</v>
      </c>
      <c r="W100" s="692">
        <f>SUM(Aprekini!W19:W22)</f>
        <v>0</v>
      </c>
      <c r="X100" s="692">
        <f>SUM(Aprekini!X19:X22)</f>
        <v>0</v>
      </c>
      <c r="Y100" s="692">
        <f>SUM(Aprekini!Y19:Y22)</f>
        <v>0</v>
      </c>
      <c r="Z100" s="692">
        <f>SUM(Aprekini!Z19:Z22)</f>
        <v>0</v>
      </c>
      <c r="AA100" s="692">
        <f>SUM(Aprekini!AA19:AA22)</f>
        <v>0</v>
      </c>
      <c r="AB100" s="692">
        <f>SUM(Aprekini!AB19:AB22)</f>
        <v>0</v>
      </c>
      <c r="AC100" s="692">
        <f>SUM(Aprekini!AC19:AC22)</f>
        <v>0</v>
      </c>
      <c r="AD100" s="692">
        <f>SUM(Aprekini!AD19:AD22)</f>
        <v>0</v>
      </c>
      <c r="AE100" s="692">
        <f>SUM(Aprekini!AE19:AE22)</f>
        <v>0</v>
      </c>
      <c r="AF100" s="692">
        <f>SUM(Aprekini!AF19:AF22)</f>
        <v>0</v>
      </c>
      <c r="AG100" s="692">
        <f>SUM(Aprekini!AG19:AG22)</f>
        <v>0</v>
      </c>
      <c r="AH100" s="692">
        <f>SUM(Aprekini!AH19:AH22)</f>
        <v>0</v>
      </c>
      <c r="AI100" s="692">
        <f>SUM(Aprekini!AI19:AI22)</f>
        <v>0</v>
      </c>
      <c r="AJ100" s="692">
        <f>SUM(Aprekini!AJ19:AJ22)</f>
        <v>0</v>
      </c>
    </row>
    <row r="101" spans="1:36" s="292" customFormat="1" outlineLevel="1" x14ac:dyDescent="0.2">
      <c r="A101" s="294" t="s">
        <v>373</v>
      </c>
      <c r="B101" s="692">
        <f>SUM(Aprekini!B39,Aprekini!B45,Aprekini!B51)</f>
        <v>0</v>
      </c>
      <c r="C101" s="693">
        <f>SUM(Aprekini!C39,Aprekini!C45,Aprekini!C51)*'Datu ievade'!B138</f>
        <v>0</v>
      </c>
      <c r="D101" s="693">
        <f>SUM(Aprekini!D39,Aprekini!D45,Aprekini!D51)*'Datu ievade'!C138</f>
        <v>0</v>
      </c>
      <c r="E101" s="693">
        <f>SUM(Aprekini!E39,Aprekini!E45,Aprekini!E51)*'Datu ievade'!D138</f>
        <v>0</v>
      </c>
      <c r="F101" s="693">
        <f>SUM(Aprekini!F39,Aprekini!F45,Aprekini!F51)*'Datu ievade'!E138</f>
        <v>0</v>
      </c>
      <c r="G101" s="693">
        <f>SUM(Aprekini!G39,Aprekini!G45,Aprekini!G51)*'Datu ievade'!F138</f>
        <v>0</v>
      </c>
      <c r="H101" s="693">
        <f>SUM(Aprekini!H39,Aprekini!H45,Aprekini!H51)*'Datu ievade'!G138</f>
        <v>0</v>
      </c>
      <c r="I101" s="693">
        <f>SUM(Aprekini!I39,Aprekini!I45,Aprekini!I51)*'Datu ievade'!H138</f>
        <v>0</v>
      </c>
      <c r="J101" s="693">
        <f>SUM(Aprekini!J39,Aprekini!J45,Aprekini!J51)*'Datu ievade'!I138</f>
        <v>0</v>
      </c>
      <c r="K101" s="693">
        <f>SUM(Aprekini!K39,Aprekini!K45,Aprekini!K51)*'Datu ievade'!J138</f>
        <v>0</v>
      </c>
      <c r="L101" s="693">
        <f>SUM(Aprekini!L39,Aprekini!L45,Aprekini!L51)*'Datu ievade'!K138</f>
        <v>0</v>
      </c>
      <c r="M101" s="693">
        <f>SUM(Aprekini!M39,Aprekini!M45,Aprekini!M51)*'Datu ievade'!L138</f>
        <v>0</v>
      </c>
      <c r="N101" s="693">
        <f>SUM(Aprekini!N39,Aprekini!N45,Aprekini!N51)*'Datu ievade'!M138</f>
        <v>0</v>
      </c>
      <c r="O101" s="693">
        <f>SUM(Aprekini!O39,Aprekini!O45,Aprekini!O51)*'Datu ievade'!N138</f>
        <v>0</v>
      </c>
      <c r="P101" s="693">
        <f>SUM(Aprekini!P39,Aprekini!P45,Aprekini!P51)*'Datu ievade'!O138</f>
        <v>0</v>
      </c>
      <c r="Q101" s="693">
        <f>SUM(Aprekini!Q39,Aprekini!Q45,Aprekini!Q51)*'Datu ievade'!P138</f>
        <v>0</v>
      </c>
      <c r="R101" s="693">
        <f>SUM(Aprekini!R39,Aprekini!R45,Aprekini!R51)*'Datu ievade'!Q138</f>
        <v>0</v>
      </c>
      <c r="S101" s="693">
        <f>SUM(Aprekini!S39,Aprekini!S45,Aprekini!S51)*'Datu ievade'!R138</f>
        <v>0</v>
      </c>
      <c r="T101" s="693">
        <f>SUM(Aprekini!T39,Aprekini!T45,Aprekini!T51)*'Datu ievade'!S138</f>
        <v>0</v>
      </c>
      <c r="U101" s="693">
        <f>SUM(Aprekini!U39,Aprekini!U45,Aprekini!U51)*'Datu ievade'!T138</f>
        <v>0</v>
      </c>
      <c r="V101" s="693">
        <f>SUM(Aprekini!V39,Aprekini!V45,Aprekini!V51)*'Datu ievade'!U138</f>
        <v>0</v>
      </c>
      <c r="W101" s="693">
        <f>SUM(Aprekini!W39,Aprekini!W45,Aprekini!W51)*'Datu ievade'!V138</f>
        <v>0</v>
      </c>
      <c r="X101" s="693">
        <f>SUM(Aprekini!X39,Aprekini!X45,Aprekini!X51)*'Datu ievade'!W138</f>
        <v>0</v>
      </c>
      <c r="Y101" s="693">
        <f>SUM(Aprekini!Y39,Aprekini!Y45,Aprekini!Y51)*'Datu ievade'!X138</f>
        <v>0</v>
      </c>
      <c r="Z101" s="693">
        <f>SUM(Aprekini!Z39,Aprekini!Z45,Aprekini!Z51)*'Datu ievade'!Y138</f>
        <v>0</v>
      </c>
      <c r="AA101" s="693">
        <f>SUM(Aprekini!AA39,Aprekini!AA45,Aprekini!AA51)*'Datu ievade'!Z138</f>
        <v>0</v>
      </c>
      <c r="AB101" s="693">
        <f>SUM(Aprekini!AB39,Aprekini!AB45,Aprekini!AB51)*'Datu ievade'!AA138</f>
        <v>0</v>
      </c>
      <c r="AC101" s="693">
        <f>SUM(Aprekini!AC39,Aprekini!AC45,Aprekini!AC51)*'Datu ievade'!AB138</f>
        <v>0</v>
      </c>
      <c r="AD101" s="693">
        <f>SUM(Aprekini!AD39,Aprekini!AD45,Aprekini!AD51)*'Datu ievade'!AC138</f>
        <v>0</v>
      </c>
      <c r="AE101" s="693">
        <f>SUM(Aprekini!AE39,Aprekini!AE45,Aprekini!AE51)*'Datu ievade'!AD138</f>
        <v>0</v>
      </c>
      <c r="AF101" s="693">
        <f>SUM(Aprekini!AF39,Aprekini!AF45,Aprekini!AF51)*'Datu ievade'!AE138</f>
        <v>0</v>
      </c>
      <c r="AG101" s="693">
        <f>SUM(Aprekini!AG39,Aprekini!AG45,Aprekini!AG51)*'Datu ievade'!AF138</f>
        <v>0</v>
      </c>
      <c r="AH101" s="693">
        <f>SUM(Aprekini!AH39,Aprekini!AH45,Aprekini!AH51)*'Datu ievade'!AG138</f>
        <v>0</v>
      </c>
      <c r="AI101" s="693">
        <f>SUM(Aprekini!AI39,Aprekini!AI45,Aprekini!AI51)*'Datu ievade'!AH138</f>
        <v>0</v>
      </c>
      <c r="AJ101" s="693">
        <f>SUM(Aprekini!AJ39,Aprekini!AJ45,Aprekini!AJ51)*'Datu ievade'!AI138</f>
        <v>0</v>
      </c>
    </row>
    <row r="102" spans="1:36" s="292" customFormat="1" outlineLevel="1" x14ac:dyDescent="0.2">
      <c r="A102" s="294" t="s">
        <v>374</v>
      </c>
      <c r="B102" s="692">
        <f>Aprekini!B265*$B$106</f>
        <v>0</v>
      </c>
      <c r="C102" s="692">
        <f>Aprekini!C265*$B$106</f>
        <v>0</v>
      </c>
      <c r="D102" s="692">
        <f>Aprekini!D265*$B$106</f>
        <v>0</v>
      </c>
      <c r="E102" s="692">
        <f>Aprekini!E265*$B$106</f>
        <v>0</v>
      </c>
      <c r="F102" s="692">
        <f>Aprekini!F265*$B$106</f>
        <v>0</v>
      </c>
      <c r="G102" s="692">
        <f>Aprekini!G265*$B$106</f>
        <v>0</v>
      </c>
      <c r="H102" s="692">
        <f>Aprekini!H265*$B$106</f>
        <v>0</v>
      </c>
      <c r="I102" s="692">
        <f>Aprekini!I265*$B$106</f>
        <v>0</v>
      </c>
      <c r="J102" s="692">
        <f>Aprekini!J265*$B$106</f>
        <v>0</v>
      </c>
      <c r="K102" s="692">
        <f>Aprekini!K265*$B$106</f>
        <v>0</v>
      </c>
      <c r="L102" s="692">
        <f>Aprekini!L265*$B$106</f>
        <v>0</v>
      </c>
      <c r="M102" s="692">
        <f>Aprekini!M265*$B$106</f>
        <v>0</v>
      </c>
      <c r="N102" s="692">
        <f>Aprekini!N265*$B$106</f>
        <v>0</v>
      </c>
      <c r="O102" s="692">
        <f>Aprekini!O265*$B$106</f>
        <v>0</v>
      </c>
      <c r="P102" s="692">
        <f>Aprekini!P265*$B$106</f>
        <v>0</v>
      </c>
      <c r="Q102" s="692">
        <f>Aprekini!Q265*$B$106</f>
        <v>0</v>
      </c>
      <c r="R102" s="692">
        <f>Aprekini!R265*$B$106</f>
        <v>0</v>
      </c>
      <c r="S102" s="692">
        <f>Aprekini!S265*$B$106</f>
        <v>0</v>
      </c>
      <c r="T102" s="692">
        <f>Aprekini!T265*$B$106</f>
        <v>0</v>
      </c>
      <c r="U102" s="692">
        <f>Aprekini!U265*$B$106</f>
        <v>0</v>
      </c>
      <c r="V102" s="692">
        <f>Aprekini!V265*$B$106</f>
        <v>0</v>
      </c>
      <c r="W102" s="692">
        <f>Aprekini!W265*$B$106</f>
        <v>0</v>
      </c>
      <c r="X102" s="692">
        <f>Aprekini!X265*$B$106</f>
        <v>0</v>
      </c>
      <c r="Y102" s="692">
        <f>Aprekini!Y265*$B$106</f>
        <v>0</v>
      </c>
      <c r="Z102" s="692">
        <f>Aprekini!Z265*$B$106</f>
        <v>0</v>
      </c>
      <c r="AA102" s="692">
        <f>Aprekini!AA265*$B$106</f>
        <v>0</v>
      </c>
      <c r="AB102" s="692">
        <f>Aprekini!AB265*$B$106</f>
        <v>0</v>
      </c>
      <c r="AC102" s="692">
        <f>Aprekini!AC265*$B$106</f>
        <v>0</v>
      </c>
      <c r="AD102" s="692">
        <f>Aprekini!AD265*$B$106</f>
        <v>0</v>
      </c>
      <c r="AE102" s="692">
        <f>Aprekini!AE265*$B$106</f>
        <v>0</v>
      </c>
      <c r="AF102" s="692">
        <f>Aprekini!AF265*$B$106</f>
        <v>0</v>
      </c>
      <c r="AG102" s="692">
        <f>Aprekini!AG265*$B$106</f>
        <v>0</v>
      </c>
      <c r="AH102" s="692">
        <f>Aprekini!AH265*$B$106</f>
        <v>0</v>
      </c>
      <c r="AI102" s="692">
        <f>Aprekini!AI265*$B$106</f>
        <v>0</v>
      </c>
      <c r="AJ102" s="692">
        <f>Aprekini!AJ265*$B$106</f>
        <v>0</v>
      </c>
    </row>
    <row r="103" spans="1:36" s="292" customFormat="1" outlineLevel="1" x14ac:dyDescent="0.2">
      <c r="A103" s="294" t="s">
        <v>375</v>
      </c>
      <c r="B103" s="692">
        <f>Aprekini!B266*$B$106</f>
        <v>0</v>
      </c>
      <c r="C103" s="692">
        <f>Aprekini!C266*$B$106</f>
        <v>0</v>
      </c>
      <c r="D103" s="692">
        <f>Aprekini!D266*$B$106</f>
        <v>0</v>
      </c>
      <c r="E103" s="692">
        <f>Aprekini!E266*$B$106</f>
        <v>0</v>
      </c>
      <c r="F103" s="692">
        <f>Aprekini!F266*$B$106</f>
        <v>0</v>
      </c>
      <c r="G103" s="692">
        <f>Aprekini!G266*$B$106</f>
        <v>0</v>
      </c>
      <c r="H103" s="692">
        <f>Aprekini!H266*$B$106</f>
        <v>0</v>
      </c>
      <c r="I103" s="692">
        <f>Aprekini!I266*$B$106</f>
        <v>0</v>
      </c>
      <c r="J103" s="692">
        <f>Aprekini!J266*$B$106</f>
        <v>0</v>
      </c>
      <c r="K103" s="692">
        <f>Aprekini!K266*$B$106</f>
        <v>0</v>
      </c>
      <c r="L103" s="692">
        <f>Aprekini!L266*$B$106</f>
        <v>0</v>
      </c>
      <c r="M103" s="692">
        <f>Aprekini!M266*$B$106</f>
        <v>0</v>
      </c>
      <c r="N103" s="692">
        <f>Aprekini!N266*$B$106</f>
        <v>0</v>
      </c>
      <c r="O103" s="692">
        <f>Aprekini!O266*$B$106</f>
        <v>0</v>
      </c>
      <c r="P103" s="692">
        <f>Aprekini!P266*$B$106</f>
        <v>0</v>
      </c>
      <c r="Q103" s="692">
        <f>Aprekini!Q266*$B$106</f>
        <v>0</v>
      </c>
      <c r="R103" s="692">
        <f>Aprekini!R266*$B$106</f>
        <v>0</v>
      </c>
      <c r="S103" s="692">
        <f>Aprekini!S266*$B$106</f>
        <v>0</v>
      </c>
      <c r="T103" s="692">
        <f>Aprekini!T266*$B$106</f>
        <v>0</v>
      </c>
      <c r="U103" s="692">
        <f>Aprekini!U266*$B$106</f>
        <v>0</v>
      </c>
      <c r="V103" s="692">
        <f>Aprekini!V266*$B$106</f>
        <v>0</v>
      </c>
      <c r="W103" s="692">
        <f>Aprekini!W266*$B$106</f>
        <v>0</v>
      </c>
      <c r="X103" s="692">
        <f>Aprekini!X266*$B$106</f>
        <v>0</v>
      </c>
      <c r="Y103" s="692">
        <f>Aprekini!Y266*$B$106</f>
        <v>0</v>
      </c>
      <c r="Z103" s="692">
        <f>Aprekini!Z266*$B$106</f>
        <v>0</v>
      </c>
      <c r="AA103" s="692">
        <f>Aprekini!AA266*$B$106</f>
        <v>0</v>
      </c>
      <c r="AB103" s="692">
        <f>Aprekini!AB266*$B$106</f>
        <v>0</v>
      </c>
      <c r="AC103" s="692">
        <f>Aprekini!AC266*$B$106</f>
        <v>0</v>
      </c>
      <c r="AD103" s="692">
        <f>Aprekini!AD266*$B$106</f>
        <v>0</v>
      </c>
      <c r="AE103" s="692">
        <f>Aprekini!AE266*$B$106</f>
        <v>0</v>
      </c>
      <c r="AF103" s="692">
        <f>Aprekini!AF266*$B$106</f>
        <v>0</v>
      </c>
      <c r="AG103" s="692">
        <f>Aprekini!AG266*$B$106</f>
        <v>0</v>
      </c>
      <c r="AH103" s="692">
        <f>Aprekini!AH266*$B$106</f>
        <v>0</v>
      </c>
      <c r="AI103" s="692">
        <f>Aprekini!AI266*$B$106</f>
        <v>0</v>
      </c>
      <c r="AJ103" s="692">
        <f>Aprekini!AJ266*$B$106</f>
        <v>0</v>
      </c>
    </row>
    <row r="104" spans="1:36" s="292" customFormat="1" outlineLevel="1" x14ac:dyDescent="0.2">
      <c r="A104" s="294" t="s">
        <v>376</v>
      </c>
      <c r="B104" s="692">
        <f>'gadu šķirošana'!C9+'gadu šķirošana'!C8+'gadu šķirošana'!C6*'gadu šķirošana'!C7*365/1000</f>
        <v>0</v>
      </c>
      <c r="C104" s="692">
        <f>'gadu šķirošana'!D9+'gadu šķirošana'!D8+'gadu šķirošana'!D6*'gadu šķirošana'!D7*365/1000</f>
        <v>0</v>
      </c>
      <c r="D104" s="692">
        <f>'gadu šķirošana'!E9+'gadu šķirošana'!E8+'gadu šķirošana'!E6*'gadu šķirošana'!E7*365/1000</f>
        <v>0</v>
      </c>
      <c r="E104" s="692">
        <f>'gadu šķirošana'!F9+'gadu šķirošana'!F8+'gadu šķirošana'!F6*'gadu šķirošana'!F7*365/1000</f>
        <v>0</v>
      </c>
      <c r="F104" s="692">
        <f>'gadu šķirošana'!G9+'gadu šķirošana'!G8+'gadu šķirošana'!G6*'gadu šķirošana'!G7*365/1000</f>
        <v>0</v>
      </c>
      <c r="G104" s="692">
        <f>'gadu šķirošana'!H9+'gadu šķirošana'!H8+'gadu šķirošana'!H6*'gadu šķirošana'!H7*365/1000</f>
        <v>0</v>
      </c>
      <c r="H104" s="692">
        <f>'gadu šķirošana'!I9+'gadu šķirošana'!I8+'gadu šķirošana'!I6*'gadu šķirošana'!I7*365/1000</f>
        <v>0</v>
      </c>
      <c r="I104" s="692">
        <f>'gadu šķirošana'!J9+'gadu šķirošana'!J8+'gadu šķirošana'!J6*'gadu šķirošana'!J7*365/1000</f>
        <v>0</v>
      </c>
      <c r="J104" s="692">
        <f>'gadu šķirošana'!K9+'gadu šķirošana'!K8+'gadu šķirošana'!K6*'gadu šķirošana'!K7*365/1000</f>
        <v>0</v>
      </c>
      <c r="K104" s="692">
        <f>'gadu šķirošana'!L9+'gadu šķirošana'!L8+'gadu šķirošana'!L6*'gadu šķirošana'!L7*365/1000</f>
        <v>0</v>
      </c>
      <c r="L104" s="692">
        <f>'gadu šķirošana'!M9+'gadu šķirošana'!M8+'gadu šķirošana'!M6*'gadu šķirošana'!M7*365/1000</f>
        <v>0</v>
      </c>
      <c r="M104" s="692">
        <f>'gadu šķirošana'!N9+'gadu šķirošana'!N8+'gadu šķirošana'!N6*'gadu šķirošana'!N7*365/1000</f>
        <v>0</v>
      </c>
      <c r="N104" s="692">
        <f>'gadu šķirošana'!O9+'gadu šķirošana'!O8+'gadu šķirošana'!O6*'gadu šķirošana'!O7*365/1000</f>
        <v>0</v>
      </c>
      <c r="O104" s="692">
        <f>'gadu šķirošana'!P9+'gadu šķirošana'!P8+'gadu šķirošana'!P6*'gadu šķirošana'!P7*365/1000</f>
        <v>0</v>
      </c>
      <c r="P104" s="692">
        <f>'gadu šķirošana'!Q9+'gadu šķirošana'!Q8+'gadu šķirošana'!Q6*'gadu šķirošana'!Q7*365/1000</f>
        <v>0</v>
      </c>
      <c r="Q104" s="692">
        <f>'gadu šķirošana'!R9+'gadu šķirošana'!R8+'gadu šķirošana'!R6*'gadu šķirošana'!R7*365/1000</f>
        <v>0</v>
      </c>
      <c r="R104" s="692">
        <f>'gadu šķirošana'!S9+'gadu šķirošana'!S8+'gadu šķirošana'!S6*'gadu šķirošana'!S7*365/1000</f>
        <v>0</v>
      </c>
      <c r="S104" s="692">
        <f>'gadu šķirošana'!T9+'gadu šķirošana'!T8+'gadu šķirošana'!T6*'gadu šķirošana'!T7*365/1000</f>
        <v>0</v>
      </c>
      <c r="T104" s="692">
        <f>'gadu šķirošana'!U9+'gadu šķirošana'!U8+'gadu šķirošana'!U6*'gadu šķirošana'!U7*365/1000</f>
        <v>0</v>
      </c>
      <c r="U104" s="692">
        <f>'gadu šķirošana'!V9+'gadu šķirošana'!V8+'gadu šķirošana'!V6*'gadu šķirošana'!V7*365/1000</f>
        <v>0</v>
      </c>
      <c r="V104" s="692">
        <f>'gadu šķirošana'!W9+'gadu šķirošana'!W8+'gadu šķirošana'!W6*'gadu šķirošana'!W7*365/1000</f>
        <v>0</v>
      </c>
      <c r="W104" s="692">
        <f>'gadu šķirošana'!X9+'gadu šķirošana'!X8+'gadu šķirošana'!X6*'gadu šķirošana'!X7*365/1000</f>
        <v>0</v>
      </c>
      <c r="X104" s="692">
        <f>'gadu šķirošana'!Y9+'gadu šķirošana'!Y8+'gadu šķirošana'!Y6*'gadu šķirošana'!Y7*365/1000</f>
        <v>0</v>
      </c>
      <c r="Y104" s="692">
        <f>'gadu šķirošana'!Z9+'gadu šķirošana'!Z8+'gadu šķirošana'!Z6*'gadu šķirošana'!Z7*365/1000</f>
        <v>0</v>
      </c>
      <c r="Z104" s="692">
        <f>'gadu šķirošana'!AA9+'gadu šķirošana'!AA8+'gadu šķirošana'!AA6*'gadu šķirošana'!AA7*365/1000</f>
        <v>0</v>
      </c>
      <c r="AA104" s="692">
        <f>'gadu šķirošana'!AB9+'gadu šķirošana'!AB8+'gadu šķirošana'!AB6*'gadu šķirošana'!AB7*365/1000</f>
        <v>0</v>
      </c>
      <c r="AB104" s="692">
        <f>'gadu šķirošana'!AC9+'gadu šķirošana'!AC8+'gadu šķirošana'!AC6*'gadu šķirošana'!AC7*365/1000</f>
        <v>0</v>
      </c>
      <c r="AC104" s="692">
        <f>'gadu šķirošana'!AD9+'gadu šķirošana'!AD8+'gadu šķirošana'!AD6*'gadu šķirošana'!AD7*365/1000</f>
        <v>0</v>
      </c>
      <c r="AD104" s="692">
        <f>'gadu šķirošana'!AE9+'gadu šķirošana'!AE8+'gadu šķirošana'!AE6*'gadu šķirošana'!AE7*365/1000</f>
        <v>0</v>
      </c>
      <c r="AE104" s="692">
        <f>'gadu šķirošana'!AF9+'gadu šķirošana'!AF8+'gadu šķirošana'!AF6*'gadu šķirošana'!AF7*365/1000</f>
        <v>0</v>
      </c>
      <c r="AF104" s="692">
        <f>'gadu šķirošana'!AG9+'gadu šķirošana'!AG8+'gadu šķirošana'!AG6*'gadu šķirošana'!AG7*365/1000</f>
        <v>0</v>
      </c>
      <c r="AG104" s="692">
        <f>'gadu šķirošana'!AH9+'gadu šķirošana'!AH8+'gadu šķirošana'!AH6*'gadu šķirošana'!AH7*365/1000</f>
        <v>0</v>
      </c>
      <c r="AH104" s="692">
        <f>'gadu šķirošana'!AI9+'gadu šķirošana'!AI8+'gadu šķirošana'!AI6*'gadu šķirošana'!AI7*365/1000</f>
        <v>0</v>
      </c>
      <c r="AI104" s="692">
        <f>'gadu šķirošana'!AJ9+'gadu šķirošana'!AJ8+'gadu šķirošana'!AJ6*'gadu šķirošana'!AJ7*365/1000</f>
        <v>0</v>
      </c>
      <c r="AJ104" s="692">
        <f>'gadu šķirošana'!AK9+'gadu šķirošana'!AK8+'gadu šķirošana'!AK6*'gadu šķirošana'!AK7*365/1000</f>
        <v>0</v>
      </c>
    </row>
    <row r="105" spans="1:36" s="292" customFormat="1" outlineLevel="1" x14ac:dyDescent="0.2">
      <c r="A105" s="294"/>
      <c r="B105" s="692"/>
      <c r="C105" s="692"/>
      <c r="D105" s="692"/>
      <c r="E105" s="692"/>
      <c r="F105" s="692"/>
      <c r="G105" s="692"/>
      <c r="H105" s="692"/>
      <c r="I105" s="615"/>
      <c r="J105" s="615"/>
      <c r="K105" s="615"/>
      <c r="L105" s="615"/>
      <c r="M105" s="615"/>
      <c r="N105" s="692"/>
      <c r="O105" s="692"/>
      <c r="P105" s="692"/>
      <c r="Q105" s="692"/>
      <c r="R105" s="692"/>
      <c r="S105" s="692"/>
      <c r="T105" s="692"/>
      <c r="U105" s="692"/>
      <c r="V105" s="692"/>
      <c r="W105" s="692"/>
      <c r="X105" s="692"/>
      <c r="Y105" s="692"/>
      <c r="Z105" s="692"/>
      <c r="AA105" s="692"/>
      <c r="AB105" s="692"/>
      <c r="AC105" s="692"/>
      <c r="AD105" s="692"/>
      <c r="AE105" s="692"/>
      <c r="AF105" s="692"/>
      <c r="AG105" s="692"/>
      <c r="AH105" s="692"/>
      <c r="AI105" s="692"/>
      <c r="AJ105" s="692"/>
    </row>
    <row r="106" spans="1:36" s="292" customFormat="1" outlineLevel="1" x14ac:dyDescent="0.2">
      <c r="A106" s="294" t="s">
        <v>379</v>
      </c>
      <c r="B106" s="295">
        <f>Aprekini!B130</f>
        <v>0</v>
      </c>
      <c r="H106" s="296"/>
      <c r="I106" s="297"/>
      <c r="J106" s="297"/>
      <c r="K106" s="297"/>
      <c r="L106" s="297"/>
      <c r="M106" s="297"/>
    </row>
    <row r="107" spans="1:36" outlineLevel="1" x14ac:dyDescent="0.2">
      <c r="A107" s="294" t="s">
        <v>381</v>
      </c>
      <c r="B107" s="295" t="e">
        <f>Līdzfinansējums!F39</f>
        <v>#DIV/0!</v>
      </c>
      <c r="C107" s="298"/>
      <c r="H107" s="296"/>
      <c r="I107" s="1046"/>
      <c r="J107" s="1046"/>
      <c r="K107" s="1046"/>
      <c r="L107" s="1046"/>
      <c r="M107" s="297"/>
    </row>
    <row r="108" spans="1:36" outlineLevel="1" x14ac:dyDescent="0.2">
      <c r="A108" s="294" t="s">
        <v>382</v>
      </c>
      <c r="B108" s="299">
        <f>'Datu ievade'!B132</f>
        <v>0</v>
      </c>
      <c r="I108" s="1046"/>
      <c r="J108" s="1046"/>
      <c r="K108" s="1046"/>
      <c r="L108" s="1046"/>
      <c r="M108" s="297"/>
    </row>
    <row r="109" spans="1:36" outlineLevel="1" x14ac:dyDescent="0.2">
      <c r="A109" s="294"/>
      <c r="B109" s="299"/>
      <c r="I109" s="1046"/>
      <c r="J109" s="1046"/>
      <c r="K109" s="1046"/>
      <c r="L109" s="1046"/>
      <c r="M109" s="297"/>
    </row>
    <row r="110" spans="1:36" s="297" customFormat="1" outlineLevel="1" x14ac:dyDescent="0.2">
      <c r="A110" s="294" t="s">
        <v>383</v>
      </c>
      <c r="B110" s="300" t="e">
        <f>B56</f>
        <v>#DIV/0!</v>
      </c>
      <c r="C110" s="300" t="e">
        <f t="shared" ref="C110:D110" si="42">C56</f>
        <v>#DIV/0!</v>
      </c>
      <c r="D110" s="300" t="e">
        <f t="shared" si="42"/>
        <v>#DIV/0!</v>
      </c>
      <c r="E110" s="300" t="e">
        <f>ROUND((1+$B$108)*(E99+E100+E101+E102+IF('Datu ievade'!$B$143='Datu ievade'!$AK$7,E103*(1-$B$107)*$B$106,0))/E104,3)</f>
        <v>#DIV/0!</v>
      </c>
      <c r="F110" s="300" t="e">
        <f>ROUND((1+$B$108)*(F99+F100+F101+F102+IF('Datu ievade'!$B$143='Datu ievade'!$AK$7,F103*(1-$B$107)*$B$106,0))/F104,3)</f>
        <v>#DIV/0!</v>
      </c>
      <c r="G110" s="300" t="e">
        <f>ROUND((1+$B$108)*(G99+G100+G101+G102+IF('Datu ievade'!$B$143='Datu ievade'!$AK$7,G103*(1-$B$107)*$B$106,0))/G104,3)</f>
        <v>#DIV/0!</v>
      </c>
      <c r="H110" s="300" t="e">
        <f>ROUND((1+$B$108)*(H99+H100+H101+H102+IF('Datu ievade'!$B$143='Datu ievade'!$AK$7,H103*(1-$B$107)*$B$106,0))/H104,3)</f>
        <v>#DIV/0!</v>
      </c>
      <c r="I110" s="300" t="e">
        <f>ROUND((1+$B$108)*(I99+I100+I101+I102+IF('Datu ievade'!$B$143='Datu ievade'!$AK$7,I103*(1-$B$107)*$B$106,0))/I104,3)</f>
        <v>#DIV/0!</v>
      </c>
      <c r="J110" s="300" t="e">
        <f>ROUND((1+$B$108)*(J99+J100+J101+J102+IF('Datu ievade'!$B$143='Datu ievade'!$AK$7,J103*(1-$B$107)*$B$106,0))/J104,3)</f>
        <v>#DIV/0!</v>
      </c>
      <c r="K110" s="300" t="e">
        <f>ROUND((1+$B$108)*(K99+K100+K101+K1026+IF('Datu ievade'!$B$143='Datu ievade'!$AK$7,K103*(1-$B$107)*$B$106,0))/K104,3)</f>
        <v>#DIV/0!</v>
      </c>
      <c r="L110" s="300" t="e">
        <f>ROUND((1+$B$108)*(L99+L100+L101+L102+IF('Datu ievade'!$B$143='Datu ievade'!$AK$7,L103*(1-$B$107)*$B$106,0))/L104,3)</f>
        <v>#DIV/0!</v>
      </c>
      <c r="M110" s="300" t="e">
        <f>ROUND((1+$B$108)*(M99+M100+M101+M102+IF('Datu ievade'!$B$143='Datu ievade'!$AK$7,M103*(1-$B$107)*$B$106,0))/M104,3)</f>
        <v>#DIV/0!</v>
      </c>
      <c r="N110" s="300" t="e">
        <f>ROUND((1+$B$108)*(N99+N100+N101+N102+IF('Datu ievade'!$B$143='Datu ievade'!$AK$7,N103*(1-$B$107)*$B$106,0))/N104,3)</f>
        <v>#DIV/0!</v>
      </c>
      <c r="O110" s="300" t="e">
        <f>ROUND((1+$B$108)*(O99+O100+O101+O102+IF('Datu ievade'!$B$143='Datu ievade'!$AK$7,O103*(1-$B$107)*$B$106,0))/O104,3)</f>
        <v>#DIV/0!</v>
      </c>
      <c r="P110" s="300" t="e">
        <f>ROUND((1+$B$108)*(P99+P100+P101+P102+IF('Datu ievade'!$B$143='Datu ievade'!$AK$7,P103*(1-$B$107)*$B$106,0))/P104,3)</f>
        <v>#DIV/0!</v>
      </c>
      <c r="Q110" s="300" t="e">
        <f>ROUND((1+$B$108)*(Q99+Q100+Q101+Q102+IF('Datu ievade'!$B$143='Datu ievade'!$AK$7,Q103*(1-$B$107)*$B$106,0))/Q104,3)</f>
        <v>#DIV/0!</v>
      </c>
      <c r="R110" s="300" t="e">
        <f>ROUND((1+$B$108)*(R99+R100+R101+R102+IF('Datu ievade'!$B$143='Datu ievade'!$AK$7,R103*(1-$B$107)*$B$106,0))/R104,3)</f>
        <v>#DIV/0!</v>
      </c>
      <c r="S110" s="300" t="e">
        <f>ROUND((1+$B$108)*(S99+S100+S101+S102+IF('Datu ievade'!$B$143='Datu ievade'!$AK$7,S103*(1-$B$107)*$B$106,0))/S104,3)</f>
        <v>#DIV/0!</v>
      </c>
      <c r="T110" s="300" t="e">
        <f>ROUND((1+$B$108)*(T99+T100+T101+T102+IF('Datu ievade'!$B$143='Datu ievade'!$AK$7,T103*(1-$B$107)*$B$106,0))/T104,3)</f>
        <v>#DIV/0!</v>
      </c>
      <c r="U110" s="300" t="e">
        <f>ROUND((1+$B$108)*(U99+U100+U101+U102+IF('Datu ievade'!$B$143='Datu ievade'!$AK$7,U103*(1-$B$107)*$B$106,0))/U104,3)</f>
        <v>#DIV/0!</v>
      </c>
      <c r="V110" s="300" t="e">
        <f>ROUND((1+$B$108)*(V99+V100+V101+V102+IF('Datu ievade'!$B$143='Datu ievade'!$AK$7,V103*(1-$B$107)*$B$106,0))/V104,3)</f>
        <v>#DIV/0!</v>
      </c>
      <c r="W110" s="300" t="e">
        <f>ROUND((1+$B$108)*(W99+W100+W101+W1026+IF('Datu ievade'!$B$143='Datu ievade'!$AK$7,W103*(1-$B$107)*$B$106,0))/W104,3)</f>
        <v>#DIV/0!</v>
      </c>
      <c r="X110" s="300" t="e">
        <f>ROUND((1+$B$108)*(X99+X100+X101+X102+IF('Datu ievade'!$B$143='Datu ievade'!$AK$7,X103*(1-$B$107)*$B$106,0))/X104,3)</f>
        <v>#DIV/0!</v>
      </c>
      <c r="Y110" s="300" t="e">
        <f>ROUND((1+$B$108)*(Y99+Y100+Y101+Y1026+IF('Datu ievade'!$B$143='Datu ievade'!$AK$7,Y103*(1-$B$107)*$B$106,0))/Y104,3)</f>
        <v>#DIV/0!</v>
      </c>
      <c r="Z110" s="300" t="e">
        <f>ROUND((1+$B$108)*(Z99+Z100+Z101+Z102+IF('Datu ievade'!$B$143='Datu ievade'!$AK$7,Z103*(1-$B$107)*$B$106,0))/Z104,3)</f>
        <v>#DIV/0!</v>
      </c>
      <c r="AA110" s="300" t="e">
        <f>ROUND((1+$B$108)*(AA99+AA100+AA101+AA102+IF('Datu ievade'!$B$143='Datu ievade'!$AK$7,AA103*(1-$B$107)*$B$106,0))/AA104,3)</f>
        <v>#DIV/0!</v>
      </c>
      <c r="AB110" s="300" t="e">
        <f>ROUND((1+$B$108)*(AB99+AB100+AB101+AB102+IF('Datu ievade'!$B$143='Datu ievade'!$AK$7,AB103*(1-$B$107)*$B$106,0))/AB104,3)</f>
        <v>#DIV/0!</v>
      </c>
      <c r="AC110" s="300" t="e">
        <f>ROUND((1+$B$108)*(AC99+AC100+AC101+AC102+IF('Datu ievade'!$B$143='Datu ievade'!$AK$7,AC103*(1-$B$107)*$B$106,0))/AC104,3)</f>
        <v>#DIV/0!</v>
      </c>
      <c r="AD110" s="300" t="e">
        <f>ROUND((1+$B$108)*(AD99+AD100+AD101+AD102+IF('Datu ievade'!$B$143='Datu ievade'!$AK$7,AD103*(1-$B$107)*$B$106,0))/AD104,3)</f>
        <v>#DIV/0!</v>
      </c>
      <c r="AE110" s="300" t="e">
        <f>ROUND((1+$B$108)*(AE99+AE100+AE101+AE102+IF('Datu ievade'!$B$143='Datu ievade'!$AK$7,AE103*(1-$B$107)*$B$106,0))/AE104,3)</f>
        <v>#DIV/0!</v>
      </c>
      <c r="AF110" s="300" t="e">
        <f>ROUND((1+$B$108)*(AF99+AF100+AF101+AF102+IF('Datu ievade'!$B$143='Datu ievade'!$AK$7,AF103*(1-$B$107)*$B$106,0))/AF104,3)</f>
        <v>#DIV/0!</v>
      </c>
      <c r="AG110" s="300" t="e">
        <f>ROUND((1+$B$108)*(AG99+AG100+AG101+AG102+IF('Datu ievade'!$B$143='Datu ievade'!$AK$7,AG103*(1-$B$107)*$B$106,0))/AG104,3)</f>
        <v>#DIV/0!</v>
      </c>
      <c r="AH110" s="300" t="e">
        <f>ROUND((1+$B$108)*(AH99+AH100+AH101+AH102+IF('Datu ievade'!$B$143='Datu ievade'!$AK$7,AH103*(1-$B$107)*$B$106,0))/AH104,3)</f>
        <v>#DIV/0!</v>
      </c>
      <c r="AI110" s="300" t="e">
        <f>ROUND((1+$B$108)*(AI99+AI100+AI101+AI102+IF('Datu ievade'!$B$143='Datu ievade'!$AK$7,AI103*(1-$B$107)*$B$106,0))/AI104,3)</f>
        <v>#DIV/0!</v>
      </c>
      <c r="AJ110" s="300" t="e">
        <f>ROUND((1+$B$108)*(AJ99+AJ100+AJ101+AJ102+IF('Datu ievade'!$B$143='Datu ievade'!$AK$7,AJ103*(1-$B$107)*$B$106,0))/AJ104,3)</f>
        <v>#DIV/0!</v>
      </c>
    </row>
    <row r="111" spans="1:36" outlineLevel="1" x14ac:dyDescent="0.2">
      <c r="A111" s="294" t="s">
        <v>386</v>
      </c>
      <c r="B111" s="301" t="e">
        <f>'Iedzivotaju maksatspeja'!B27/1.21</f>
        <v>#DIV/0!</v>
      </c>
      <c r="C111" s="301" t="e">
        <f>'Iedzivotaju maksatspeja'!C27/1.21</f>
        <v>#DIV/0!</v>
      </c>
      <c r="D111" s="301" t="e">
        <f>'Iedzivotaju maksatspeja'!D27/1.21</f>
        <v>#DIV/0!</v>
      </c>
      <c r="E111" s="301" t="e">
        <f>'Iedzivotaju maksatspeja'!E27/1.21</f>
        <v>#DIV/0!</v>
      </c>
      <c r="F111" s="301" t="e">
        <f>'Iedzivotaju maksatspeja'!F27/1.21</f>
        <v>#DIV/0!</v>
      </c>
      <c r="G111" s="301" t="e">
        <f>'Iedzivotaju maksatspeja'!G27/1.21</f>
        <v>#DIV/0!</v>
      </c>
      <c r="H111" s="301" t="e">
        <f>'Iedzivotaju maksatspeja'!H27/1.21</f>
        <v>#DIV/0!</v>
      </c>
      <c r="I111" s="301" t="e">
        <f>'Iedzivotaju maksatspeja'!I27/1.21</f>
        <v>#DIV/0!</v>
      </c>
      <c r="J111" s="301" t="e">
        <f>'Iedzivotaju maksatspeja'!J27/1.21</f>
        <v>#DIV/0!</v>
      </c>
      <c r="K111" s="301" t="e">
        <f>'Iedzivotaju maksatspeja'!K27/1.21</f>
        <v>#DIV/0!</v>
      </c>
      <c r="L111" s="301" t="e">
        <f>'Iedzivotaju maksatspeja'!L27/1.21</f>
        <v>#DIV/0!</v>
      </c>
      <c r="M111" s="301" t="e">
        <f>'Iedzivotaju maksatspeja'!M27/1.21</f>
        <v>#DIV/0!</v>
      </c>
      <c r="N111" s="301" t="e">
        <f>'Iedzivotaju maksatspeja'!N27/1.21</f>
        <v>#DIV/0!</v>
      </c>
      <c r="O111" s="301" t="e">
        <f>'Iedzivotaju maksatspeja'!O27/1.21</f>
        <v>#DIV/0!</v>
      </c>
      <c r="P111" s="301" t="e">
        <f>'Iedzivotaju maksatspeja'!P27/1.21</f>
        <v>#DIV/0!</v>
      </c>
      <c r="Q111" s="301" t="e">
        <f>'Iedzivotaju maksatspeja'!Q27/1.21</f>
        <v>#DIV/0!</v>
      </c>
      <c r="R111" s="301" t="e">
        <f>'Iedzivotaju maksatspeja'!R27/1.21</f>
        <v>#DIV/0!</v>
      </c>
      <c r="S111" s="301" t="e">
        <f>'Iedzivotaju maksatspeja'!S27/1.21</f>
        <v>#DIV/0!</v>
      </c>
      <c r="T111" s="301" t="e">
        <f>'Iedzivotaju maksatspeja'!T27/1.21</f>
        <v>#DIV/0!</v>
      </c>
      <c r="U111" s="301" t="e">
        <f>'Iedzivotaju maksatspeja'!U27/1.21</f>
        <v>#DIV/0!</v>
      </c>
      <c r="V111" s="301" t="e">
        <f>'Iedzivotaju maksatspeja'!V27/1.21</f>
        <v>#DIV/0!</v>
      </c>
      <c r="W111" s="301" t="e">
        <f>'Iedzivotaju maksatspeja'!W27/1.21</f>
        <v>#DIV/0!</v>
      </c>
      <c r="X111" s="301" t="e">
        <f>'Iedzivotaju maksatspeja'!X27/1.21</f>
        <v>#DIV/0!</v>
      </c>
      <c r="Y111" s="301" t="e">
        <f>'Iedzivotaju maksatspeja'!Y27/1.21</f>
        <v>#DIV/0!</v>
      </c>
      <c r="Z111" s="301" t="e">
        <f>'Iedzivotaju maksatspeja'!Z27/1.21</f>
        <v>#DIV/0!</v>
      </c>
      <c r="AA111" s="301" t="e">
        <f>'Iedzivotaju maksatspeja'!AA27/1.21</f>
        <v>#DIV/0!</v>
      </c>
      <c r="AB111" s="301" t="e">
        <f>'Iedzivotaju maksatspeja'!AB27/1.21</f>
        <v>#DIV/0!</v>
      </c>
      <c r="AC111" s="301" t="e">
        <f>'Iedzivotaju maksatspeja'!AC27/1.21</f>
        <v>#DIV/0!</v>
      </c>
      <c r="AD111" s="301" t="e">
        <f>'Iedzivotaju maksatspeja'!AD27/1.21</f>
        <v>#DIV/0!</v>
      </c>
      <c r="AE111" s="301" t="e">
        <f>'Iedzivotaju maksatspeja'!AE27/1.21</f>
        <v>#DIV/0!</v>
      </c>
      <c r="AF111" s="301" t="e">
        <f>'Iedzivotaju maksatspeja'!AF27/1.21</f>
        <v>#DIV/0!</v>
      </c>
      <c r="AG111" s="301" t="e">
        <f>'Iedzivotaju maksatspeja'!AG27/1.21</f>
        <v>#DIV/0!</v>
      </c>
      <c r="AH111" s="301" t="e">
        <f>'Iedzivotaju maksatspeja'!AH27/1.21</f>
        <v>#DIV/0!</v>
      </c>
      <c r="AI111" s="301" t="e">
        <f>'Iedzivotaju maksatspeja'!AI27/1.21</f>
        <v>#DIV/0!</v>
      </c>
      <c r="AJ111" s="301" t="e">
        <f>'Iedzivotaju maksatspeja'!AJ27/1.21</f>
        <v>#DIV/0!</v>
      </c>
    </row>
    <row r="112" spans="1:36" s="292" customFormat="1" outlineLevel="1" x14ac:dyDescent="0.2">
      <c r="A112" s="294"/>
    </row>
    <row r="113" spans="1:252" s="292" customFormat="1" outlineLevel="1" x14ac:dyDescent="0.2">
      <c r="A113" s="294" t="s">
        <v>377</v>
      </c>
      <c r="B113" s="692">
        <f t="shared" ref="B113:AH113" si="43">SUM(B71:B75,B82:B84)</f>
        <v>0</v>
      </c>
      <c r="C113" s="692">
        <f t="shared" si="43"/>
        <v>0</v>
      </c>
      <c r="D113" s="692">
        <f t="shared" si="43"/>
        <v>0</v>
      </c>
      <c r="E113" s="692">
        <f t="shared" si="43"/>
        <v>0</v>
      </c>
      <c r="F113" s="692">
        <f t="shared" si="43"/>
        <v>0</v>
      </c>
      <c r="G113" s="692">
        <f t="shared" si="43"/>
        <v>0</v>
      </c>
      <c r="H113" s="692">
        <f t="shared" si="43"/>
        <v>0</v>
      </c>
      <c r="I113" s="692">
        <f t="shared" si="43"/>
        <v>0</v>
      </c>
      <c r="J113" s="692">
        <f t="shared" si="43"/>
        <v>0</v>
      </c>
      <c r="K113" s="692">
        <f t="shared" si="43"/>
        <v>0</v>
      </c>
      <c r="L113" s="692">
        <f t="shared" si="43"/>
        <v>0</v>
      </c>
      <c r="M113" s="692">
        <f t="shared" si="43"/>
        <v>0</v>
      </c>
      <c r="N113" s="692">
        <f t="shared" si="43"/>
        <v>0</v>
      </c>
      <c r="O113" s="692">
        <f t="shared" si="43"/>
        <v>0</v>
      </c>
      <c r="P113" s="692">
        <f t="shared" si="43"/>
        <v>0</v>
      </c>
      <c r="Q113" s="692">
        <f t="shared" si="43"/>
        <v>0</v>
      </c>
      <c r="R113" s="692">
        <f t="shared" si="43"/>
        <v>0</v>
      </c>
      <c r="S113" s="692">
        <f t="shared" si="43"/>
        <v>0</v>
      </c>
      <c r="T113" s="692">
        <f t="shared" si="43"/>
        <v>0</v>
      </c>
      <c r="U113" s="692">
        <f t="shared" si="43"/>
        <v>0</v>
      </c>
      <c r="V113" s="692">
        <f t="shared" si="43"/>
        <v>0</v>
      </c>
      <c r="W113" s="692">
        <f t="shared" si="43"/>
        <v>0</v>
      </c>
      <c r="X113" s="692">
        <f t="shared" si="43"/>
        <v>0</v>
      </c>
      <c r="Y113" s="692">
        <f t="shared" si="43"/>
        <v>0</v>
      </c>
      <c r="Z113" s="692">
        <f t="shared" si="43"/>
        <v>0</v>
      </c>
      <c r="AA113" s="692">
        <f t="shared" si="43"/>
        <v>0</v>
      </c>
      <c r="AB113" s="692">
        <f t="shared" si="43"/>
        <v>0</v>
      </c>
      <c r="AC113" s="692">
        <f t="shared" si="43"/>
        <v>0</v>
      </c>
      <c r="AD113" s="692">
        <f t="shared" si="43"/>
        <v>0</v>
      </c>
      <c r="AE113" s="692">
        <f t="shared" si="43"/>
        <v>0</v>
      </c>
      <c r="AF113" s="692">
        <f t="shared" si="43"/>
        <v>0</v>
      </c>
      <c r="AG113" s="692">
        <f t="shared" si="43"/>
        <v>0</v>
      </c>
      <c r="AH113" s="692">
        <f t="shared" si="43"/>
        <v>0</v>
      </c>
      <c r="AI113" s="692">
        <f>SUM(AI71:AI75,AI82:AI84)</f>
        <v>0</v>
      </c>
      <c r="AJ113" s="692">
        <f>SUM(AJ71:AJ75,AJ82:AJ84)</f>
        <v>0</v>
      </c>
    </row>
    <row r="114" spans="1:252" s="292" customFormat="1" outlineLevel="1" x14ac:dyDescent="0.2">
      <c r="A114" s="294" t="s">
        <v>372</v>
      </c>
      <c r="B114" s="692">
        <f>SUM(Aprekini!B24:B27)</f>
        <v>0</v>
      </c>
      <c r="C114" s="692">
        <f>SUM(Aprekini!C24:C27)</f>
        <v>0</v>
      </c>
      <c r="D114" s="692">
        <f>SUM(Aprekini!D24:D27)</f>
        <v>0</v>
      </c>
      <c r="E114" s="692">
        <f>SUM(Aprekini!E24:E27)</f>
        <v>0</v>
      </c>
      <c r="F114" s="692">
        <f>SUM(Aprekini!F24:F27)</f>
        <v>0</v>
      </c>
      <c r="G114" s="692">
        <f>SUM(Aprekini!G24:G27)</f>
        <v>0</v>
      </c>
      <c r="H114" s="692">
        <f>SUM(Aprekini!H24:H27)</f>
        <v>0</v>
      </c>
      <c r="I114" s="692">
        <f>SUM(Aprekini!I24:I27)</f>
        <v>0</v>
      </c>
      <c r="J114" s="692">
        <f>SUM(Aprekini!J24:J27)</f>
        <v>0</v>
      </c>
      <c r="K114" s="692">
        <f>SUM(Aprekini!K24:K27)</f>
        <v>0</v>
      </c>
      <c r="L114" s="692">
        <f>SUM(Aprekini!L24:L27)</f>
        <v>0</v>
      </c>
      <c r="M114" s="692">
        <f>SUM(Aprekini!M24:M27)</f>
        <v>0</v>
      </c>
      <c r="N114" s="692">
        <f>SUM(Aprekini!N24:N27)</f>
        <v>0</v>
      </c>
      <c r="O114" s="692">
        <f>SUM(Aprekini!O24:O27)</f>
        <v>0</v>
      </c>
      <c r="P114" s="692">
        <f>SUM(Aprekini!P24:P27)</f>
        <v>0</v>
      </c>
      <c r="Q114" s="692">
        <f>SUM(Aprekini!Q24:Q27)</f>
        <v>0</v>
      </c>
      <c r="R114" s="692">
        <f>SUM(Aprekini!R24:R27)</f>
        <v>0</v>
      </c>
      <c r="S114" s="692">
        <f>SUM(Aprekini!S24:S27)</f>
        <v>0</v>
      </c>
      <c r="T114" s="692">
        <f>SUM(Aprekini!T24:T27)</f>
        <v>0</v>
      </c>
      <c r="U114" s="692">
        <f>SUM(Aprekini!U24:U27)</f>
        <v>0</v>
      </c>
      <c r="V114" s="692">
        <f>SUM(Aprekini!V24:V27)</f>
        <v>0</v>
      </c>
      <c r="W114" s="692">
        <f>SUM(Aprekini!W24:W27)</f>
        <v>0</v>
      </c>
      <c r="X114" s="692">
        <f>SUM(Aprekini!X24:X27)</f>
        <v>0</v>
      </c>
      <c r="Y114" s="692">
        <f>SUM(Aprekini!Y24:Y27)</f>
        <v>0</v>
      </c>
      <c r="Z114" s="692">
        <f>SUM(Aprekini!Z24:Z27)</f>
        <v>0</v>
      </c>
      <c r="AA114" s="692">
        <f>SUM(Aprekini!AA24:AA27)</f>
        <v>0</v>
      </c>
      <c r="AB114" s="692">
        <f>SUM(Aprekini!AB24:AB27)</f>
        <v>0</v>
      </c>
      <c r="AC114" s="692">
        <f>SUM(Aprekini!AC24:AC27)</f>
        <v>0</v>
      </c>
      <c r="AD114" s="692">
        <f>SUM(Aprekini!AD24:AD27)</f>
        <v>0</v>
      </c>
      <c r="AE114" s="692">
        <f>SUM(Aprekini!AE24:AE27)</f>
        <v>0</v>
      </c>
      <c r="AF114" s="692">
        <f>SUM(Aprekini!AF24:AF27)</f>
        <v>0</v>
      </c>
      <c r="AG114" s="692">
        <f>SUM(Aprekini!AG24:AG27)</f>
        <v>0</v>
      </c>
      <c r="AH114" s="692">
        <f>SUM(Aprekini!AH24:AH27)</f>
        <v>0</v>
      </c>
      <c r="AI114" s="692">
        <f>SUM(Aprekini!AI24:AI27)</f>
        <v>0</v>
      </c>
      <c r="AJ114" s="692">
        <f>SUM(Aprekini!AJ24:AJ27)</f>
        <v>0</v>
      </c>
    </row>
    <row r="115" spans="1:252" s="292" customFormat="1" outlineLevel="1" x14ac:dyDescent="0.2">
      <c r="A115" s="294" t="s">
        <v>373</v>
      </c>
      <c r="B115" s="692">
        <f>SUM(Aprekini!B59+Aprekini!B65+Aprekini!B71)</f>
        <v>0</v>
      </c>
      <c r="C115" s="693">
        <f>SUM(Aprekini!C59+Aprekini!C65+Aprekini!C71)*'Datu ievade'!B139</f>
        <v>0</v>
      </c>
      <c r="D115" s="693">
        <f>SUM(Aprekini!D59+Aprekini!D65+Aprekini!D71)*'Datu ievade'!C139</f>
        <v>0</v>
      </c>
      <c r="E115" s="693">
        <f>SUM(Aprekini!E59+Aprekini!E65+Aprekini!E71)*'Datu ievade'!D139</f>
        <v>0</v>
      </c>
      <c r="F115" s="693">
        <f>SUM(Aprekini!F59+Aprekini!F65+Aprekini!F71)*'Datu ievade'!E139</f>
        <v>0</v>
      </c>
      <c r="G115" s="693">
        <f>SUM(Aprekini!G59+Aprekini!G65+Aprekini!G71)*'Datu ievade'!F139</f>
        <v>0</v>
      </c>
      <c r="H115" s="693">
        <f>SUM(Aprekini!H59+Aprekini!H65+Aprekini!H71)*'Datu ievade'!G139</f>
        <v>0</v>
      </c>
      <c r="I115" s="693">
        <f>SUM(Aprekini!I59+Aprekini!I65+Aprekini!I71)*'Datu ievade'!H139</f>
        <v>0</v>
      </c>
      <c r="J115" s="693">
        <f>SUM(Aprekini!J59+Aprekini!J65+Aprekini!J71)*'Datu ievade'!I139</f>
        <v>0</v>
      </c>
      <c r="K115" s="693">
        <f>SUM(Aprekini!K59+Aprekini!K65+Aprekini!K71)*'Datu ievade'!J139</f>
        <v>0</v>
      </c>
      <c r="L115" s="693">
        <f>SUM(Aprekini!L59+Aprekini!L65+Aprekini!L71)*'Datu ievade'!K139</f>
        <v>0</v>
      </c>
      <c r="M115" s="693">
        <f>SUM(Aprekini!M59+Aprekini!M65+Aprekini!M71)*'Datu ievade'!L139</f>
        <v>0</v>
      </c>
      <c r="N115" s="693">
        <f>SUM(Aprekini!N59+Aprekini!N65+Aprekini!N71)*'Datu ievade'!M139</f>
        <v>0</v>
      </c>
      <c r="O115" s="693">
        <f>SUM(Aprekini!O59+Aprekini!O65+Aprekini!O71)*'Datu ievade'!N139</f>
        <v>0</v>
      </c>
      <c r="P115" s="693">
        <f>SUM(Aprekini!P59+Aprekini!P65+Aprekini!P71)*'Datu ievade'!O139</f>
        <v>0</v>
      </c>
      <c r="Q115" s="693">
        <f>SUM(Aprekini!Q59+Aprekini!Q65+Aprekini!Q71)*'Datu ievade'!P139</f>
        <v>0</v>
      </c>
      <c r="R115" s="693">
        <f>SUM(Aprekini!R59+Aprekini!R65+Aprekini!R71)*'Datu ievade'!Q139</f>
        <v>0</v>
      </c>
      <c r="S115" s="693">
        <f>SUM(Aprekini!S59+Aprekini!S65+Aprekini!S71)*'Datu ievade'!R139</f>
        <v>0</v>
      </c>
      <c r="T115" s="693">
        <f>SUM(Aprekini!T59+Aprekini!T65+Aprekini!T71)*'Datu ievade'!S139</f>
        <v>0</v>
      </c>
      <c r="U115" s="693">
        <f>SUM(Aprekini!U59+Aprekini!U65+Aprekini!U71)*'Datu ievade'!T139</f>
        <v>0</v>
      </c>
      <c r="V115" s="693">
        <f>SUM(Aprekini!V59+Aprekini!V65+Aprekini!V71)*'Datu ievade'!U139</f>
        <v>0</v>
      </c>
      <c r="W115" s="693">
        <f>SUM(Aprekini!W59+Aprekini!W65+Aprekini!W71)*'Datu ievade'!V139</f>
        <v>0</v>
      </c>
      <c r="X115" s="693">
        <f>SUM(Aprekini!X59+Aprekini!X65+Aprekini!X71)*'Datu ievade'!W139</f>
        <v>0</v>
      </c>
      <c r="Y115" s="693">
        <f>SUM(Aprekini!Y59+Aprekini!Y65+Aprekini!Y71)*'Datu ievade'!X139</f>
        <v>0</v>
      </c>
      <c r="Z115" s="693">
        <f>SUM(Aprekini!Z59+Aprekini!Z65+Aprekini!Z71)*'Datu ievade'!Y139</f>
        <v>0</v>
      </c>
      <c r="AA115" s="693">
        <f>SUM(Aprekini!AA59+Aprekini!AA65+Aprekini!AA71)*'Datu ievade'!Z139</f>
        <v>0</v>
      </c>
      <c r="AB115" s="693">
        <f>SUM(Aprekini!AB59+Aprekini!AB65+Aprekini!AB71)*'Datu ievade'!AA139</f>
        <v>0</v>
      </c>
      <c r="AC115" s="693">
        <f>SUM(Aprekini!AC59+Aprekini!AC65+Aprekini!AC71)*'Datu ievade'!AB139</f>
        <v>0</v>
      </c>
      <c r="AD115" s="693">
        <f>SUM(Aprekini!AD59+Aprekini!AD65+Aprekini!AD71)*'Datu ievade'!AC139</f>
        <v>0</v>
      </c>
      <c r="AE115" s="693">
        <f>SUM(Aprekini!AE59+Aprekini!AE65+Aprekini!AE71)*'Datu ievade'!AD139</f>
        <v>0</v>
      </c>
      <c r="AF115" s="693">
        <f>SUM(Aprekini!AF59+Aprekini!AF65+Aprekini!AF71)*'Datu ievade'!AE139</f>
        <v>0</v>
      </c>
      <c r="AG115" s="693">
        <f>SUM(Aprekini!AG59+Aprekini!AG65+Aprekini!AG71)*'Datu ievade'!AF139</f>
        <v>0</v>
      </c>
      <c r="AH115" s="693">
        <f>SUM(Aprekini!AH59+Aprekini!AH65+Aprekini!AH71)*'Datu ievade'!AG139</f>
        <v>0</v>
      </c>
      <c r="AI115" s="693">
        <f>SUM(Aprekini!AI59+Aprekini!AI65+Aprekini!AI71)*'Datu ievade'!AH139</f>
        <v>0</v>
      </c>
      <c r="AJ115" s="693">
        <f>SUM(Aprekini!AJ59+Aprekini!AJ65+Aprekini!AJ71)*'Datu ievade'!AI139</f>
        <v>0</v>
      </c>
    </row>
    <row r="116" spans="1:252" s="292" customFormat="1" outlineLevel="1" x14ac:dyDescent="0.2">
      <c r="A116" s="294" t="s">
        <v>374</v>
      </c>
      <c r="B116" s="692">
        <f>Aprekini!B265*$B$119</f>
        <v>0</v>
      </c>
      <c r="C116" s="692">
        <f>Aprekini!C265*$B$119</f>
        <v>0</v>
      </c>
      <c r="D116" s="692">
        <f>Aprekini!D265*$B$119</f>
        <v>0</v>
      </c>
      <c r="E116" s="692">
        <f>Aprekini!E265*$B$119</f>
        <v>0</v>
      </c>
      <c r="F116" s="692">
        <f>Aprekini!F265*$B$119</f>
        <v>0</v>
      </c>
      <c r="G116" s="692">
        <f>Aprekini!G265*$B$119</f>
        <v>0</v>
      </c>
      <c r="H116" s="692">
        <f>Aprekini!H265*$B$119</f>
        <v>0</v>
      </c>
      <c r="I116" s="692">
        <f>Aprekini!I265*$B$119</f>
        <v>0</v>
      </c>
      <c r="J116" s="692">
        <f>Aprekini!J265*$B$119</f>
        <v>0</v>
      </c>
      <c r="K116" s="692">
        <f>Aprekini!K265*$B$119</f>
        <v>0</v>
      </c>
      <c r="L116" s="692">
        <f>Aprekini!L265*$B$119</f>
        <v>0</v>
      </c>
      <c r="M116" s="692">
        <f>Aprekini!M265*$B$119</f>
        <v>0</v>
      </c>
      <c r="N116" s="692">
        <f>Aprekini!N265*$B$119</f>
        <v>0</v>
      </c>
      <c r="O116" s="692">
        <f>Aprekini!O265*$B$119</f>
        <v>0</v>
      </c>
      <c r="P116" s="692">
        <f>Aprekini!P265*$B$119</f>
        <v>0</v>
      </c>
      <c r="Q116" s="692">
        <f>Aprekini!Q265*$B$119</f>
        <v>0</v>
      </c>
      <c r="R116" s="692">
        <f>Aprekini!R265*$B$119</f>
        <v>0</v>
      </c>
      <c r="S116" s="692">
        <f>Aprekini!S265*$B$119</f>
        <v>0</v>
      </c>
      <c r="T116" s="692">
        <f>Aprekini!T265*$B$119</f>
        <v>0</v>
      </c>
      <c r="U116" s="692">
        <f>Aprekini!U265*$B$119</f>
        <v>0</v>
      </c>
      <c r="V116" s="692">
        <f>Aprekini!V265*$B$119</f>
        <v>0</v>
      </c>
      <c r="W116" s="692">
        <f>Aprekini!W265*$B$119</f>
        <v>0</v>
      </c>
      <c r="X116" s="692">
        <f>Aprekini!X265*$B$119</f>
        <v>0</v>
      </c>
      <c r="Y116" s="692">
        <f>Aprekini!Y265*$B$119</f>
        <v>0</v>
      </c>
      <c r="Z116" s="692">
        <f>Aprekini!Z265*$B$119</f>
        <v>0</v>
      </c>
      <c r="AA116" s="692">
        <f>Aprekini!AA265*$B$119</f>
        <v>0</v>
      </c>
      <c r="AB116" s="692">
        <f>Aprekini!AB265*$B$119</f>
        <v>0</v>
      </c>
      <c r="AC116" s="692">
        <f>Aprekini!AC265*$B$119</f>
        <v>0</v>
      </c>
      <c r="AD116" s="692">
        <f>Aprekini!AD265*$B$119</f>
        <v>0</v>
      </c>
      <c r="AE116" s="692">
        <f>Aprekini!AE265*$B$119</f>
        <v>0</v>
      </c>
      <c r="AF116" s="692">
        <f>Aprekini!AF265*$B$119</f>
        <v>0</v>
      </c>
      <c r="AG116" s="692">
        <f>Aprekini!AG265*$B$119</f>
        <v>0</v>
      </c>
      <c r="AH116" s="692">
        <f>Aprekini!AH265*$B$119</f>
        <v>0</v>
      </c>
      <c r="AI116" s="692">
        <f>Aprekini!AI265*$B$119</f>
        <v>0</v>
      </c>
      <c r="AJ116" s="692">
        <f>Aprekini!AJ265*$B$119</f>
        <v>0</v>
      </c>
    </row>
    <row r="117" spans="1:252" s="292" customFormat="1" outlineLevel="1" x14ac:dyDescent="0.2">
      <c r="A117" s="294" t="s">
        <v>375</v>
      </c>
      <c r="B117" s="692">
        <f>Aprekini!B266*$B$119</f>
        <v>0</v>
      </c>
      <c r="C117" s="692">
        <f>Aprekini!C266*$B$119</f>
        <v>0</v>
      </c>
      <c r="D117" s="692">
        <f>Aprekini!D266*$B$119</f>
        <v>0</v>
      </c>
      <c r="E117" s="692">
        <f>Aprekini!E266*$B$119</f>
        <v>0</v>
      </c>
      <c r="F117" s="692">
        <f>Aprekini!F266*$B$119</f>
        <v>0</v>
      </c>
      <c r="G117" s="692">
        <f>Aprekini!G266*$B$119</f>
        <v>0</v>
      </c>
      <c r="H117" s="692">
        <f>Aprekini!H266*$B$119</f>
        <v>0</v>
      </c>
      <c r="I117" s="692">
        <f>Aprekini!I266*$B$119</f>
        <v>0</v>
      </c>
      <c r="J117" s="692">
        <f>Aprekini!J266*$B$119</f>
        <v>0</v>
      </c>
      <c r="K117" s="692">
        <f>Aprekini!K266*$B$119</f>
        <v>0</v>
      </c>
      <c r="L117" s="692">
        <f>Aprekini!L266*$B$119</f>
        <v>0</v>
      </c>
      <c r="M117" s="692">
        <f>Aprekini!M266*$B$119</f>
        <v>0</v>
      </c>
      <c r="N117" s="692">
        <f>Aprekini!N266*$B$119</f>
        <v>0</v>
      </c>
      <c r="O117" s="692">
        <f>Aprekini!O266*$B$119</f>
        <v>0</v>
      </c>
      <c r="P117" s="692">
        <f>Aprekini!P266*$B$119</f>
        <v>0</v>
      </c>
      <c r="Q117" s="692">
        <f>Aprekini!Q266*$B$119</f>
        <v>0</v>
      </c>
      <c r="R117" s="692">
        <f>Aprekini!R266*$B$119</f>
        <v>0</v>
      </c>
      <c r="S117" s="692">
        <f>Aprekini!S266*$B$119</f>
        <v>0</v>
      </c>
      <c r="T117" s="692">
        <f>Aprekini!T266*$B$119</f>
        <v>0</v>
      </c>
      <c r="U117" s="692">
        <f>Aprekini!U266*$B$119</f>
        <v>0</v>
      </c>
      <c r="V117" s="692">
        <f>Aprekini!V266*$B$119</f>
        <v>0</v>
      </c>
      <c r="W117" s="692">
        <f>Aprekini!W266*$B$119</f>
        <v>0</v>
      </c>
      <c r="X117" s="692">
        <f>Aprekini!X266*$B$119</f>
        <v>0</v>
      </c>
      <c r="Y117" s="692">
        <f>Aprekini!Y266*$B$119</f>
        <v>0</v>
      </c>
      <c r="Z117" s="692">
        <f>Aprekini!Z266*$B$119</f>
        <v>0</v>
      </c>
      <c r="AA117" s="692">
        <f>Aprekini!AA266*$B$119</f>
        <v>0</v>
      </c>
      <c r="AB117" s="692">
        <f>Aprekini!AB266*$B$119</f>
        <v>0</v>
      </c>
      <c r="AC117" s="692">
        <f>Aprekini!AC266*$B$119</f>
        <v>0</v>
      </c>
      <c r="AD117" s="692">
        <f>Aprekini!AD266*$B$119</f>
        <v>0</v>
      </c>
      <c r="AE117" s="692">
        <f>Aprekini!AE266*$B$119</f>
        <v>0</v>
      </c>
      <c r="AF117" s="692">
        <f>Aprekini!AF266*$B$119</f>
        <v>0</v>
      </c>
      <c r="AG117" s="692">
        <f>Aprekini!AG266*$B$119</f>
        <v>0</v>
      </c>
      <c r="AH117" s="692">
        <f>Aprekini!AH266*$B$119</f>
        <v>0</v>
      </c>
      <c r="AI117" s="692">
        <f>Aprekini!AI266*$B$119</f>
        <v>0</v>
      </c>
      <c r="AJ117" s="692">
        <f>Aprekini!AJ266*$B$119</f>
        <v>0</v>
      </c>
    </row>
    <row r="118" spans="1:252" s="292" customFormat="1" outlineLevel="1" x14ac:dyDescent="0.2">
      <c r="A118" s="294" t="s">
        <v>378</v>
      </c>
      <c r="B118" s="692">
        <f>'gadu šķirošana'!C13+'gadu šķirošana'!C14+'gadu šķirošana'!C11*'gadu šķirošana'!C12*365/1000</f>
        <v>0</v>
      </c>
      <c r="C118" s="692">
        <f>'gadu šķirošana'!D13+'gadu šķirošana'!D14+'gadu šķirošana'!D11*'gadu šķirošana'!D12*365/1000</f>
        <v>0</v>
      </c>
      <c r="D118" s="692">
        <f>'gadu šķirošana'!E13+'gadu šķirošana'!E14+'gadu šķirošana'!E11*'gadu šķirošana'!E12*365/1000</f>
        <v>0</v>
      </c>
      <c r="E118" s="692">
        <f>'gadu šķirošana'!F13+'gadu šķirošana'!F14+'gadu šķirošana'!F11*'gadu šķirošana'!F12*365/1000</f>
        <v>0</v>
      </c>
      <c r="F118" s="692">
        <f>'gadu šķirošana'!G13+'gadu šķirošana'!G14+'gadu šķirošana'!G11*'gadu šķirošana'!G12*365/1000</f>
        <v>0</v>
      </c>
      <c r="G118" s="692">
        <f>'gadu šķirošana'!H13+'gadu šķirošana'!H14+'gadu šķirošana'!H11*'gadu šķirošana'!H12*365/1000</f>
        <v>0</v>
      </c>
      <c r="H118" s="692">
        <f>'gadu šķirošana'!I13+'gadu šķirošana'!I14+'gadu šķirošana'!I11*'gadu šķirošana'!I12*365/1000</f>
        <v>0</v>
      </c>
      <c r="I118" s="692">
        <f>'gadu šķirošana'!J13+'gadu šķirošana'!J14+'gadu šķirošana'!J11*'gadu šķirošana'!J12*365/1000</f>
        <v>0</v>
      </c>
      <c r="J118" s="692">
        <f>'gadu šķirošana'!K13+'gadu šķirošana'!K14+'gadu šķirošana'!K11*'gadu šķirošana'!K12*365/1000</f>
        <v>0</v>
      </c>
      <c r="K118" s="615">
        <f>'gadu šķirošana'!L13+'gadu šķirošana'!L14+'gadu šķirošana'!L11*'gadu šķirošana'!L12*365/1000</f>
        <v>0</v>
      </c>
      <c r="L118" s="615">
        <f>'gadu šķirošana'!M13+'gadu šķirošana'!M14+'gadu šķirošana'!M11*'gadu šķirošana'!M12*365/1000</f>
        <v>0</v>
      </c>
      <c r="M118" s="615">
        <f>'gadu šķirošana'!N13+'gadu šķirošana'!N14+'gadu šķirošana'!N11*'gadu šķirošana'!N12*365/1000</f>
        <v>0</v>
      </c>
      <c r="N118" s="615">
        <f>'gadu šķirošana'!O13+'gadu šķirošana'!O14+'gadu šķirošana'!O11*'gadu šķirošana'!O12*365/1000</f>
        <v>0</v>
      </c>
      <c r="O118" s="615">
        <f>'gadu šķirošana'!P13+'gadu šķirošana'!P14+'gadu šķirošana'!P11*'gadu šķirošana'!P12*365/1000</f>
        <v>0</v>
      </c>
      <c r="P118" s="615">
        <f>'gadu šķirošana'!Q13+'gadu šķirošana'!Q14+'gadu šķirošana'!Q11*'gadu šķirošana'!Q12*365/1000</f>
        <v>0</v>
      </c>
      <c r="Q118" s="615">
        <f>'gadu šķirošana'!R13+'gadu šķirošana'!R14+'gadu šķirošana'!R11*'gadu šķirošana'!R12*365/1000</f>
        <v>0</v>
      </c>
      <c r="R118" s="615">
        <f>'gadu šķirošana'!S13+'gadu šķirošana'!S14+'gadu šķirošana'!S11*'gadu šķirošana'!S12*365/1000</f>
        <v>0</v>
      </c>
      <c r="S118" s="615">
        <f>'gadu šķirošana'!T13+'gadu šķirošana'!T14+'gadu šķirošana'!T11*'gadu šķirošana'!T12*365/1000</f>
        <v>0</v>
      </c>
      <c r="T118" s="615">
        <f>'gadu šķirošana'!U13+'gadu šķirošana'!U14+'gadu šķirošana'!U11*'gadu šķirošana'!U12*365/1000</f>
        <v>0</v>
      </c>
      <c r="U118" s="615">
        <f>'gadu šķirošana'!V13+'gadu šķirošana'!V14+'gadu šķirošana'!V11*'gadu šķirošana'!V12*365/1000</f>
        <v>0</v>
      </c>
      <c r="V118" s="615">
        <f>'gadu šķirošana'!W13+'gadu šķirošana'!W14+'gadu šķirošana'!W11*'gadu šķirošana'!W12*365/1000</f>
        <v>0</v>
      </c>
      <c r="W118" s="615">
        <f>'gadu šķirošana'!X13+'gadu šķirošana'!X14+'gadu šķirošana'!X11*'gadu šķirošana'!X12*365/1000</f>
        <v>0</v>
      </c>
      <c r="X118" s="615">
        <f>'gadu šķirošana'!Y13+'gadu šķirošana'!Y14+'gadu šķirošana'!Y11*'gadu šķirošana'!Y12*365/1000</f>
        <v>0</v>
      </c>
      <c r="Y118" s="615">
        <f>'gadu šķirošana'!Z13+'gadu šķirošana'!Z14+'gadu šķirošana'!Z11*'gadu šķirošana'!Z12*365/1000</f>
        <v>0</v>
      </c>
      <c r="Z118" s="615">
        <f>'gadu šķirošana'!AA13+'gadu šķirošana'!AA14+'gadu šķirošana'!AA11*'gadu šķirošana'!AA12*365/1000</f>
        <v>0</v>
      </c>
      <c r="AA118" s="615">
        <f>'gadu šķirošana'!AB13+'gadu šķirošana'!AB14+'gadu šķirošana'!AB11*'gadu šķirošana'!AB12*365/1000</f>
        <v>0</v>
      </c>
      <c r="AB118" s="615">
        <f>'gadu šķirošana'!AC13+'gadu šķirošana'!AC14+'gadu šķirošana'!AC11*'gadu šķirošana'!AC12*365/1000</f>
        <v>0</v>
      </c>
      <c r="AC118" s="615">
        <f>'gadu šķirošana'!AD13+'gadu šķirošana'!AD14+'gadu šķirošana'!AD11*'gadu šķirošana'!AD12*365/1000</f>
        <v>0</v>
      </c>
      <c r="AD118" s="615">
        <f>'gadu šķirošana'!AE13+'gadu šķirošana'!AE14+'gadu šķirošana'!AE11*'gadu šķirošana'!AE12*365/1000</f>
        <v>0</v>
      </c>
      <c r="AE118" s="615">
        <f>'gadu šķirošana'!AF13+'gadu šķirošana'!AF14+'gadu šķirošana'!AF11*'gadu šķirošana'!AF12*365/1000</f>
        <v>0</v>
      </c>
      <c r="AF118" s="615">
        <f>'gadu šķirošana'!AG13+'gadu šķirošana'!AG14+'gadu šķirošana'!AG11*'gadu šķirošana'!AG12*365/1000</f>
        <v>0</v>
      </c>
      <c r="AG118" s="615">
        <f>'gadu šķirošana'!AH13+'gadu šķirošana'!AH14+'gadu šķirošana'!AH11*'gadu šķirošana'!AH12*365/1000</f>
        <v>0</v>
      </c>
      <c r="AH118" s="615">
        <f>'gadu šķirošana'!AI13+'gadu šķirošana'!AI14+'gadu šķirošana'!AI11*'gadu šķirošana'!AI12*365/1000</f>
        <v>0</v>
      </c>
      <c r="AI118" s="615">
        <f>'gadu šķirošana'!AJ13+'gadu šķirošana'!AJ14+'gadu šķirošana'!AJ11*'gadu šķirošana'!AJ12*365/1000</f>
        <v>0</v>
      </c>
      <c r="AJ118" s="615">
        <f>'gadu šķirošana'!AK13+'gadu šķirošana'!AK14+'gadu šķirošana'!AK11*'gadu šķirošana'!AK12*365/1000</f>
        <v>0</v>
      </c>
    </row>
    <row r="119" spans="1:252" s="292" customFormat="1" outlineLevel="1" x14ac:dyDescent="0.2">
      <c r="A119" s="294" t="s">
        <v>380</v>
      </c>
      <c r="B119" s="302">
        <f>1-B106</f>
        <v>1</v>
      </c>
    </row>
    <row r="120" spans="1:252" outlineLevel="1" x14ac:dyDescent="0.2">
      <c r="A120" s="294" t="s">
        <v>381</v>
      </c>
      <c r="B120" s="299" t="e">
        <f>B107</f>
        <v>#DIV/0!</v>
      </c>
    </row>
    <row r="121" spans="1:252" outlineLevel="1" x14ac:dyDescent="0.2">
      <c r="A121" s="294" t="s">
        <v>382</v>
      </c>
      <c r="B121" s="299">
        <f>B108</f>
        <v>0</v>
      </c>
    </row>
    <row r="122" spans="1:252" outlineLevel="1" x14ac:dyDescent="0.2">
      <c r="A122" s="294"/>
      <c r="B122" s="299"/>
    </row>
    <row r="123" spans="1:252" s="297" customFormat="1" outlineLevel="1" x14ac:dyDescent="0.2">
      <c r="A123" s="294" t="s">
        <v>383</v>
      </c>
      <c r="B123" s="300" t="e">
        <f>B59</f>
        <v>#DIV/0!</v>
      </c>
      <c r="C123" s="300" t="e">
        <f t="shared" ref="C123:D123" si="44">C59</f>
        <v>#DIV/0!</v>
      </c>
      <c r="D123" s="300" t="e">
        <f t="shared" si="44"/>
        <v>#DIV/0!</v>
      </c>
      <c r="E123" s="300" t="e">
        <f>(1+$B$121)*(E113+E114+E115+E116+IF('Datu ievade'!$B$143='Datu ievade'!$AK$7,E117*(1-$B$120)*$B$119,0))/E118</f>
        <v>#DIV/0!</v>
      </c>
      <c r="F123" s="300" t="e">
        <f>(1+$B$121)*(F113+F114+F115+F1169+IF('Datu ievade'!$B$143='Datu ievade'!$AK$7,F117*(1-$B$120)*$B$119,0))/F118</f>
        <v>#DIV/0!</v>
      </c>
      <c r="G123" s="300" t="e">
        <f>(1+$B$121)*(G113+G114+G115+G116+IF('Datu ievade'!$B$143='Datu ievade'!$AK$7,G117*(1-$B$120)*$B$119,0))/G118</f>
        <v>#DIV/0!</v>
      </c>
      <c r="H123" s="300" t="e">
        <f>(1+$B$121)*(H113+H114+H115+H116+IF('Datu ievade'!$B$143='Datu ievade'!$AK$7,H117*(1-$B$120)*$B$119,0))/H118</f>
        <v>#DIV/0!</v>
      </c>
      <c r="I123" s="300" t="e">
        <f>(1+$B$121)*(I113+I114+I115+I116+IF('Datu ievade'!$B$143='Datu ievade'!$AK$7,I117*(1-$B$120)*$B$119,0))/I118</f>
        <v>#DIV/0!</v>
      </c>
      <c r="J123" s="300" t="e">
        <f>(1+$B$121)*(J113+J114+J115+J116+IF('Datu ievade'!$B$143='Datu ievade'!$AK$7,J117*(1-$B$120)*$B$119,0))/J118</f>
        <v>#DIV/0!</v>
      </c>
      <c r="K123" s="300" t="e">
        <f>(1+$B$121)*(K113+K114+K115+K116+IF('Datu ievade'!$B$143='Datu ievade'!$AK$7,K117*(1-$B$120)*$B$119,0))/K118</f>
        <v>#DIV/0!</v>
      </c>
      <c r="L123" s="300" t="e">
        <f>(1+$B$121)*(L113+L114+L115+L116+IF('Datu ievade'!$B$143='Datu ievade'!$AK$7,L117*(1-$B$120)*$B$119,0))/L118</f>
        <v>#DIV/0!</v>
      </c>
      <c r="M123" s="300" t="e">
        <f>(1+$B$121)*(M113+M114+M115+M116+IF('Datu ievade'!$B$143='Datu ievade'!$AK$7,M117*(1-$B$120)*$B$119,0))/M118</f>
        <v>#DIV/0!</v>
      </c>
      <c r="N123" s="300" t="e">
        <f>(1+$B$121)*(N113+N114+N115+N116+IF('Datu ievade'!$B$143='Datu ievade'!$AK$7,N117*(1-$B$120)*$B$119,0))/N118</f>
        <v>#DIV/0!</v>
      </c>
      <c r="O123" s="300" t="e">
        <f>(1+$B$121)*(O113+O114+O115+O116+IF('Datu ievade'!$B$143='Datu ievade'!$AK$7,O117*(1-$B$120)*$B$119,0))/O118</f>
        <v>#DIV/0!</v>
      </c>
      <c r="P123" s="300" t="e">
        <f>(1+$B$121)*(P113+P114+P115+P116+IF('Datu ievade'!$B$143='Datu ievade'!$AK$7,P117*(1-$B$120)*$B$119,0))/P118</f>
        <v>#DIV/0!</v>
      </c>
      <c r="Q123" s="300" t="e">
        <f>(1+$B$121)*(Q113+Q114+Q115+Q116+IF('Datu ievade'!$B$143='Datu ievade'!$AK$7,Q117*(1-$B$120)*$B$119,0))/Q118</f>
        <v>#DIV/0!</v>
      </c>
      <c r="R123" s="300" t="e">
        <f>(1+$B$121)*(R113+R114+R115+R116+IF('Datu ievade'!$B$143='Datu ievade'!$AK$7,R117*(1-$B$120)*$B$119,0))/R118</f>
        <v>#DIV/0!</v>
      </c>
      <c r="S123" s="300" t="e">
        <f>(1+$B$121)*(S113+S114+S115+S116+IF('Datu ievade'!$B$143='Datu ievade'!$AK$7,S117*(1-$B$120)*$B$119,0))/S118</f>
        <v>#DIV/0!</v>
      </c>
      <c r="T123" s="300" t="e">
        <f>(1+$B$121)*(T113+T114+T115+T116+IF('Datu ievade'!$B$143='Datu ievade'!$AK$7,T117*(1-$B$120)*$B$119,0))/T118</f>
        <v>#DIV/0!</v>
      </c>
      <c r="U123" s="300" t="e">
        <f>(1+$B$121)*(U113+U114+U115+U116+IF('Datu ievade'!$B$143='Datu ievade'!$AK$7,U117*(1-$B$120)*$B$119,0))/U118</f>
        <v>#DIV/0!</v>
      </c>
      <c r="V123" s="300" t="e">
        <f>(1+$B$121)*(V113+V114+V115+V116+IF('Datu ievade'!$B$143='Datu ievade'!$AK$7,V117*(1-$B$120)*$B$119,0))/V118</f>
        <v>#DIV/0!</v>
      </c>
      <c r="W123" s="300" t="e">
        <f>(1+$B$121)*(W113+W114+W115+W116+IF('Datu ievade'!$B$143='Datu ievade'!$AK$7,W117*(1-$B$120)*$B$119,0))/W118</f>
        <v>#DIV/0!</v>
      </c>
      <c r="X123" s="300" t="e">
        <f>(1+$B$121)*(X113+X114+X115+X116+IF('Datu ievade'!$B$143='Datu ievade'!$AK$7,X117*(1-$B$120)*$B$119,0))/X118</f>
        <v>#DIV/0!</v>
      </c>
      <c r="Y123" s="300" t="e">
        <f>(1+$B$121)*(Y113+Y114+Y115+Y116+IF('Datu ievade'!$B$143='Datu ievade'!$AK$7,Y117*(1-$B$120)*$B$119,0))/Y118</f>
        <v>#DIV/0!</v>
      </c>
      <c r="Z123" s="300" t="e">
        <f>(1+$B$121)*(Z113+Z114+Z115+Z116+IF('Datu ievade'!$B$143='Datu ievade'!$AK$7,Z117*(1-$B$120)*$B$119,0))/Z118</f>
        <v>#DIV/0!</v>
      </c>
      <c r="AA123" s="300" t="e">
        <f>(1+$B$121)*(AA113+AA114+AA115+AA116+IF('Datu ievade'!$B$143='Datu ievade'!$AK$7,AA117*(1-$B$120)*$B$119,0))/AA118</f>
        <v>#DIV/0!</v>
      </c>
      <c r="AB123" s="300" t="e">
        <f>(1+$B$121)*(AB113+AB114+AB115+AB116+IF('Datu ievade'!$B$143='Datu ievade'!$AK$7,AB117*(1-$B$120)*$B$119,0))/AB118</f>
        <v>#DIV/0!</v>
      </c>
      <c r="AC123" s="300" t="e">
        <f>(1+$B$121)*(AC113+AC114+AC115+AC116+IF('Datu ievade'!$B$143='Datu ievade'!$AK$7,AC117*(1-$B$120)*$B$119,0))/AC118</f>
        <v>#DIV/0!</v>
      </c>
      <c r="AD123" s="300" t="e">
        <f>(1+$B$121)*(AD113+AD114+AD115+AD116+IF('Datu ievade'!$B$143='Datu ievade'!$AK$7,AD117*(1-$B$120)*$B$119,0))/AD118</f>
        <v>#DIV/0!</v>
      </c>
      <c r="AE123" s="300" t="e">
        <f>(1+$B$121)*(AE113+AE114+AE115+AE116+IF('Datu ievade'!$B$143='Datu ievade'!$AK$7,AE117*(1-$B$120)*$B$119,0))/AE118</f>
        <v>#DIV/0!</v>
      </c>
      <c r="AF123" s="300" t="e">
        <f>(1+$B$121)*(AF113+AF114+AF115+AF116+IF('Datu ievade'!$B$143='Datu ievade'!$AK$7,AF117*(1-$B$120)*$B$119,0))/AF118</f>
        <v>#DIV/0!</v>
      </c>
      <c r="AG123" s="300" t="e">
        <f>(1+$B$121)*(AG113+AG114+AG115+AG116+IF('Datu ievade'!$B$143='Datu ievade'!$AK$7,AG117*(1-$B$120)*$B$119,0))/AG118</f>
        <v>#DIV/0!</v>
      </c>
      <c r="AH123" s="300" t="e">
        <f>(1+$B$121)*(AH113+AH114+AH115+AH116+IF('Datu ievade'!$B$143='Datu ievade'!$AK$7,AH117*(1-$B$120)*$B$119,0))/AH118</f>
        <v>#DIV/0!</v>
      </c>
      <c r="AI123" s="300" t="e">
        <f>(1+$B$121)*(AI113+AI114+AI115+AI116+IF('Datu ievade'!$B$143='Datu ievade'!$AK$7,AI117*(1-$B$120)*$B$119,0))/AI118</f>
        <v>#DIV/0!</v>
      </c>
      <c r="AJ123" s="300" t="e">
        <f>(1+$B$121)*(AJ113+AJ114+AJ115+AJ116+IF('Datu ievade'!$B$143='Datu ievade'!$AK$7,AJ117*(1-$B$120)*$B$119,0))/AJ118</f>
        <v>#DIV/0!</v>
      </c>
    </row>
    <row r="124" spans="1:252" s="292" customFormat="1" outlineLevel="1" x14ac:dyDescent="0.2">
      <c r="A124" s="294" t="s">
        <v>386</v>
      </c>
      <c r="B124" s="301" t="e">
        <f>'Iedzivotaju maksatspeja'!B28/1.21</f>
        <v>#DIV/0!</v>
      </c>
      <c r="C124" s="301" t="e">
        <f>'Iedzivotaju maksatspeja'!C28/1.21</f>
        <v>#DIV/0!</v>
      </c>
      <c r="D124" s="301" t="e">
        <f>'Iedzivotaju maksatspeja'!D28/1.21</f>
        <v>#DIV/0!</v>
      </c>
      <c r="E124" s="301" t="e">
        <f>'Iedzivotaju maksatspeja'!E28/1.21</f>
        <v>#DIV/0!</v>
      </c>
      <c r="F124" s="301" t="e">
        <f>'Iedzivotaju maksatspeja'!F28/1.21</f>
        <v>#DIV/0!</v>
      </c>
      <c r="G124" s="301" t="e">
        <f>'Iedzivotaju maksatspeja'!G28/1.21</f>
        <v>#DIV/0!</v>
      </c>
      <c r="H124" s="301" t="e">
        <f>'Iedzivotaju maksatspeja'!H28/1.21</f>
        <v>#DIV/0!</v>
      </c>
      <c r="I124" s="301" t="e">
        <f>'Iedzivotaju maksatspeja'!I28/1.21</f>
        <v>#DIV/0!</v>
      </c>
      <c r="J124" s="301" t="e">
        <f>'Iedzivotaju maksatspeja'!J28/1.21</f>
        <v>#DIV/0!</v>
      </c>
      <c r="K124" s="301" t="e">
        <f>'Iedzivotaju maksatspeja'!K28/1.21</f>
        <v>#DIV/0!</v>
      </c>
      <c r="L124" s="301" t="e">
        <f>'Iedzivotaju maksatspeja'!L28/1.21</f>
        <v>#DIV/0!</v>
      </c>
      <c r="M124" s="301" t="e">
        <f>'Iedzivotaju maksatspeja'!M28/1.21</f>
        <v>#DIV/0!</v>
      </c>
      <c r="N124" s="301" t="e">
        <f>'Iedzivotaju maksatspeja'!N28/1.21</f>
        <v>#DIV/0!</v>
      </c>
      <c r="O124" s="301" t="e">
        <f>'Iedzivotaju maksatspeja'!O28/1.21</f>
        <v>#DIV/0!</v>
      </c>
      <c r="P124" s="301" t="e">
        <f>'Iedzivotaju maksatspeja'!P28/1.21</f>
        <v>#DIV/0!</v>
      </c>
      <c r="Q124" s="301" t="e">
        <f>'Iedzivotaju maksatspeja'!Q28/1.21</f>
        <v>#DIV/0!</v>
      </c>
      <c r="R124" s="301" t="e">
        <f>'Iedzivotaju maksatspeja'!R28/1.21</f>
        <v>#DIV/0!</v>
      </c>
      <c r="S124" s="301" t="e">
        <f>'Iedzivotaju maksatspeja'!S28/1.21</f>
        <v>#DIV/0!</v>
      </c>
      <c r="T124" s="301" t="e">
        <f>'Iedzivotaju maksatspeja'!T28/1.21</f>
        <v>#DIV/0!</v>
      </c>
      <c r="U124" s="301" t="e">
        <f>'Iedzivotaju maksatspeja'!U28/1.21</f>
        <v>#DIV/0!</v>
      </c>
      <c r="V124" s="301" t="e">
        <f>'Iedzivotaju maksatspeja'!V28/1.21</f>
        <v>#DIV/0!</v>
      </c>
      <c r="W124" s="301" t="e">
        <f>'Iedzivotaju maksatspeja'!W28/1.21</f>
        <v>#DIV/0!</v>
      </c>
      <c r="X124" s="301" t="e">
        <f>'Iedzivotaju maksatspeja'!X28/1.21</f>
        <v>#DIV/0!</v>
      </c>
      <c r="Y124" s="301" t="e">
        <f>'Iedzivotaju maksatspeja'!Y28/1.21</f>
        <v>#DIV/0!</v>
      </c>
      <c r="Z124" s="301" t="e">
        <f>'Iedzivotaju maksatspeja'!Z28/1.21</f>
        <v>#DIV/0!</v>
      </c>
      <c r="AA124" s="301" t="e">
        <f>'Iedzivotaju maksatspeja'!AA28/1.21</f>
        <v>#DIV/0!</v>
      </c>
      <c r="AB124" s="301" t="e">
        <f>'Iedzivotaju maksatspeja'!AB28/1.21</f>
        <v>#DIV/0!</v>
      </c>
      <c r="AC124" s="301" t="e">
        <f>'Iedzivotaju maksatspeja'!AC28/1.21</f>
        <v>#DIV/0!</v>
      </c>
      <c r="AD124" s="301" t="e">
        <f>'Iedzivotaju maksatspeja'!AD28/1.21</f>
        <v>#DIV/0!</v>
      </c>
      <c r="AE124" s="301" t="e">
        <f>'Iedzivotaju maksatspeja'!AE28/1.21</f>
        <v>#DIV/0!</v>
      </c>
      <c r="AF124" s="301" t="e">
        <f>'Iedzivotaju maksatspeja'!AF28/1.21</f>
        <v>#DIV/0!</v>
      </c>
      <c r="AG124" s="301" t="e">
        <f>'Iedzivotaju maksatspeja'!AG28/1.21</f>
        <v>#DIV/0!</v>
      </c>
      <c r="AH124" s="301" t="e">
        <f>'Iedzivotaju maksatspeja'!AH28/1.21</f>
        <v>#DIV/0!</v>
      </c>
      <c r="AI124" s="301" t="e">
        <f>'Iedzivotaju maksatspeja'!AI28/1.21</f>
        <v>#DIV/0!</v>
      </c>
      <c r="AJ124" s="301" t="e">
        <f>'Iedzivotaju maksatspeja'!AJ28/1.21</f>
        <v>#DIV/0!</v>
      </c>
    </row>
    <row r="125" spans="1:252" s="292" customFormat="1" x14ac:dyDescent="0.2">
      <c r="B125" s="588"/>
      <c r="C125" s="588"/>
      <c r="D125" s="588"/>
      <c r="E125" s="588"/>
      <c r="F125" s="588"/>
      <c r="G125" s="588"/>
      <c r="H125" s="588"/>
      <c r="I125" s="588"/>
      <c r="J125" s="588"/>
      <c r="K125" s="588"/>
      <c r="L125" s="588"/>
      <c r="M125" s="588"/>
      <c r="N125" s="588"/>
      <c r="O125" s="588"/>
      <c r="P125" s="588"/>
      <c r="Q125" s="588"/>
      <c r="R125" s="588"/>
      <c r="S125" s="588"/>
      <c r="T125" s="588"/>
      <c r="U125" s="588"/>
      <c r="V125" s="588"/>
      <c r="W125" s="588"/>
      <c r="X125" s="588"/>
      <c r="Y125" s="588"/>
      <c r="Z125" s="588"/>
      <c r="AA125" s="588"/>
      <c r="AB125" s="588"/>
      <c r="AC125" s="588"/>
      <c r="AD125" s="588"/>
      <c r="AE125" s="588"/>
      <c r="AF125" s="588"/>
      <c r="AG125" s="588"/>
      <c r="AH125" s="588"/>
      <c r="AI125" s="588"/>
      <c r="AJ125" s="588"/>
    </row>
    <row r="126" spans="1:252" s="4" customFormat="1" ht="47.25" x14ac:dyDescent="0.2">
      <c r="A126" s="175" t="s">
        <v>230</v>
      </c>
      <c r="B126" s="176"/>
      <c r="C126" s="176"/>
      <c r="D126" s="176"/>
      <c r="E126" s="177"/>
      <c r="F126" s="177"/>
      <c r="G126" s="177"/>
      <c r="H126" s="177"/>
      <c r="I126" s="177"/>
      <c r="J126" s="177"/>
      <c r="K126" s="177"/>
      <c r="L126" s="177"/>
      <c r="M126" s="177"/>
      <c r="N126" s="177"/>
      <c r="O126" s="177"/>
      <c r="P126" s="177"/>
      <c r="Q126" s="177"/>
      <c r="R126" s="177"/>
      <c r="S126" s="178"/>
      <c r="T126" s="178"/>
      <c r="U126" s="178"/>
      <c r="V126" s="178"/>
      <c r="W126" s="178"/>
      <c r="X126" s="178"/>
      <c r="Y126" s="178"/>
      <c r="Z126" s="178"/>
      <c r="AA126" s="178"/>
      <c r="AB126" s="178"/>
      <c r="AC126" s="178"/>
      <c r="AD126" s="178"/>
      <c r="AE126" s="178"/>
      <c r="AF126" s="178"/>
      <c r="AG126" s="178"/>
      <c r="AH126" s="178"/>
      <c r="AI126" s="178"/>
      <c r="AJ126" s="178"/>
      <c r="AK126" s="259"/>
      <c r="AL126" s="259"/>
      <c r="AM126" s="259"/>
      <c r="AN126" s="259"/>
      <c r="AO126" s="259"/>
      <c r="AP126" s="259"/>
      <c r="AQ126" s="259"/>
      <c r="AR126" s="259"/>
      <c r="AS126" s="259"/>
      <c r="AT126" s="259"/>
      <c r="AU126" s="259"/>
      <c r="AV126" s="259"/>
      <c r="AW126" s="259"/>
      <c r="AX126" s="259"/>
      <c r="AY126" s="259"/>
      <c r="AZ126" s="259"/>
      <c r="BA126" s="259"/>
      <c r="BB126" s="259"/>
      <c r="BC126" s="259"/>
      <c r="BD126" s="259"/>
      <c r="BE126" s="259"/>
      <c r="BF126" s="259"/>
      <c r="BG126" s="259"/>
      <c r="BH126" s="259"/>
      <c r="BI126" s="259"/>
      <c r="BJ126" s="259"/>
      <c r="BK126" s="259"/>
      <c r="BL126" s="259"/>
      <c r="BM126" s="259"/>
      <c r="BN126" s="259"/>
      <c r="BO126" s="259"/>
      <c r="BP126" s="259"/>
      <c r="BQ126" s="259"/>
      <c r="BR126" s="259"/>
      <c r="BS126" s="259"/>
      <c r="BT126" s="259"/>
      <c r="BU126" s="259"/>
      <c r="BV126" s="259"/>
      <c r="BW126" s="259"/>
      <c r="BX126" s="259"/>
      <c r="BY126" s="259"/>
      <c r="BZ126" s="259"/>
      <c r="CA126" s="259"/>
      <c r="CB126" s="259"/>
      <c r="CC126" s="259"/>
      <c r="CD126" s="259"/>
      <c r="CE126" s="259"/>
      <c r="CF126" s="259"/>
      <c r="CG126" s="259"/>
      <c r="CH126" s="259"/>
      <c r="CI126" s="259"/>
      <c r="CJ126" s="259"/>
      <c r="CK126" s="259"/>
      <c r="CL126" s="259"/>
      <c r="CM126" s="259"/>
      <c r="CN126" s="259"/>
      <c r="CO126" s="259"/>
      <c r="CP126" s="259"/>
      <c r="CQ126" s="259"/>
      <c r="CR126" s="259"/>
      <c r="CS126" s="259"/>
      <c r="CT126" s="259"/>
      <c r="CU126" s="259"/>
      <c r="CV126" s="259"/>
      <c r="CW126" s="259"/>
      <c r="CX126" s="259"/>
      <c r="CY126" s="259"/>
      <c r="CZ126" s="259"/>
      <c r="DA126" s="259"/>
      <c r="DB126" s="259"/>
      <c r="DC126" s="259"/>
      <c r="DD126" s="259"/>
      <c r="DE126" s="259"/>
      <c r="DF126" s="259"/>
      <c r="DG126" s="259"/>
      <c r="DH126" s="259"/>
      <c r="DI126" s="259"/>
      <c r="DJ126" s="259"/>
      <c r="DK126" s="259"/>
      <c r="DL126" s="259"/>
      <c r="DM126" s="259"/>
      <c r="DN126" s="259"/>
      <c r="DO126" s="259"/>
      <c r="DP126" s="259"/>
      <c r="DQ126" s="259"/>
      <c r="DR126" s="259"/>
      <c r="DS126" s="259"/>
      <c r="DT126" s="259"/>
      <c r="DU126" s="259"/>
      <c r="DV126" s="259"/>
      <c r="DW126" s="259"/>
      <c r="DX126" s="259"/>
      <c r="DY126" s="259"/>
      <c r="DZ126" s="259"/>
      <c r="EA126" s="259"/>
      <c r="EB126" s="259"/>
      <c r="EC126" s="259"/>
      <c r="ED126" s="259"/>
      <c r="EE126" s="259"/>
      <c r="EF126" s="259"/>
      <c r="EG126" s="259"/>
      <c r="EH126" s="259"/>
      <c r="EI126" s="259"/>
      <c r="EJ126" s="259"/>
      <c r="EK126" s="259"/>
      <c r="EL126" s="259"/>
      <c r="EM126" s="259"/>
      <c r="EN126" s="259"/>
      <c r="EO126" s="259"/>
      <c r="EP126" s="259"/>
      <c r="EQ126" s="259"/>
      <c r="ER126" s="259"/>
      <c r="ES126" s="259"/>
      <c r="ET126" s="259"/>
      <c r="EU126" s="259"/>
      <c r="EV126" s="259"/>
      <c r="EW126" s="259"/>
      <c r="EX126" s="259"/>
      <c r="EY126" s="259"/>
      <c r="EZ126" s="259"/>
      <c r="FA126" s="259"/>
      <c r="FB126" s="259"/>
      <c r="FC126" s="259"/>
      <c r="FD126" s="259"/>
      <c r="FE126" s="259"/>
      <c r="FF126" s="259"/>
      <c r="FG126" s="259"/>
      <c r="FH126" s="259"/>
      <c r="FI126" s="259"/>
      <c r="FJ126" s="259"/>
      <c r="FK126" s="259"/>
      <c r="FL126" s="259"/>
      <c r="FM126" s="259"/>
      <c r="FN126" s="259"/>
      <c r="FO126" s="259"/>
      <c r="FP126" s="259"/>
      <c r="FQ126" s="259"/>
      <c r="FR126" s="259"/>
      <c r="FS126" s="259"/>
      <c r="FT126" s="259"/>
      <c r="FU126" s="259"/>
      <c r="FV126" s="259"/>
      <c r="FW126" s="259"/>
      <c r="FX126" s="259"/>
      <c r="FY126" s="259"/>
      <c r="FZ126" s="259"/>
      <c r="GA126" s="259"/>
      <c r="GB126" s="259"/>
      <c r="GC126" s="259"/>
      <c r="GD126" s="259"/>
      <c r="GE126" s="259"/>
      <c r="GF126" s="259"/>
      <c r="GG126" s="259"/>
      <c r="GH126" s="259"/>
      <c r="GI126" s="259"/>
      <c r="GJ126" s="259"/>
      <c r="GK126" s="259"/>
      <c r="GL126" s="259"/>
      <c r="GM126" s="259"/>
      <c r="GN126" s="259"/>
      <c r="GO126" s="259"/>
      <c r="GP126" s="259"/>
      <c r="GQ126" s="259"/>
      <c r="GR126" s="259"/>
      <c r="GS126" s="259"/>
      <c r="GT126" s="259"/>
      <c r="GU126" s="259"/>
      <c r="GV126" s="259"/>
      <c r="GW126" s="259"/>
      <c r="GX126" s="259"/>
      <c r="GY126" s="259"/>
      <c r="GZ126" s="259"/>
      <c r="HA126" s="259"/>
      <c r="HB126" s="259"/>
      <c r="HC126" s="259"/>
      <c r="HD126" s="259"/>
      <c r="HE126" s="259"/>
      <c r="HF126" s="259"/>
      <c r="HG126" s="259"/>
      <c r="HH126" s="259"/>
      <c r="HI126" s="259"/>
      <c r="HJ126" s="259"/>
      <c r="HK126" s="259"/>
      <c r="HL126" s="259"/>
      <c r="HM126" s="259"/>
      <c r="HN126" s="259"/>
      <c r="HO126" s="259"/>
      <c r="HP126" s="259"/>
      <c r="HQ126" s="259"/>
      <c r="HR126" s="259"/>
      <c r="HS126" s="259"/>
      <c r="HT126" s="259"/>
      <c r="HU126" s="259"/>
      <c r="HV126" s="259"/>
      <c r="HW126" s="259"/>
      <c r="HX126" s="259"/>
      <c r="HY126" s="259"/>
      <c r="HZ126" s="259"/>
      <c r="IA126" s="259"/>
      <c r="IB126" s="259"/>
      <c r="IC126" s="259"/>
      <c r="ID126" s="259"/>
      <c r="IE126" s="259"/>
      <c r="IF126" s="259"/>
      <c r="IG126" s="259"/>
      <c r="IH126" s="259"/>
      <c r="II126" s="259"/>
      <c r="IJ126" s="259"/>
      <c r="IK126" s="259"/>
      <c r="IL126" s="259"/>
      <c r="IM126" s="259"/>
      <c r="IN126" s="259"/>
      <c r="IO126" s="259"/>
      <c r="IP126" s="259"/>
      <c r="IQ126" s="259"/>
      <c r="IR126" s="259"/>
    </row>
    <row r="127" spans="1:252" s="4" customFormat="1" ht="12.75" x14ac:dyDescent="0.2">
      <c r="A127" s="262"/>
      <c r="B127" s="263"/>
      <c r="C127" s="263"/>
      <c r="D127" s="263"/>
      <c r="E127" s="155"/>
      <c r="F127" s="155"/>
      <c r="G127" s="155"/>
      <c r="H127" s="155"/>
      <c r="I127" s="155"/>
      <c r="J127" s="155"/>
      <c r="K127" s="155" t="s">
        <v>16</v>
      </c>
      <c r="L127" s="155"/>
      <c r="M127" s="155"/>
      <c r="N127" s="155"/>
      <c r="O127" s="155"/>
      <c r="P127" s="155"/>
      <c r="Q127" s="155"/>
      <c r="R127" s="155"/>
      <c r="S127" s="263"/>
      <c r="T127" s="263"/>
      <c r="U127" s="122"/>
      <c r="V127" s="122"/>
      <c r="W127" s="122"/>
      <c r="X127" s="122"/>
      <c r="Y127" s="122"/>
      <c r="Z127" s="122"/>
      <c r="AA127" s="122"/>
      <c r="AB127" s="122"/>
      <c r="AC127" s="122"/>
      <c r="AD127" s="122"/>
      <c r="AE127" s="122"/>
      <c r="AF127" s="122"/>
      <c r="AG127" s="122"/>
      <c r="AH127" s="122"/>
      <c r="AI127" s="122"/>
      <c r="AJ127" s="122"/>
      <c r="AK127" s="259"/>
      <c r="AL127" s="259"/>
      <c r="AM127" s="259"/>
      <c r="AN127" s="259"/>
      <c r="AO127" s="259"/>
      <c r="AP127" s="259"/>
      <c r="AQ127" s="259"/>
      <c r="AR127" s="259"/>
      <c r="AS127" s="259"/>
      <c r="AT127" s="259"/>
      <c r="AU127" s="259"/>
      <c r="AV127" s="259"/>
      <c r="AW127" s="259"/>
      <c r="AX127" s="259"/>
      <c r="AY127" s="259"/>
      <c r="AZ127" s="259"/>
      <c r="BA127" s="259"/>
      <c r="BB127" s="259"/>
      <c r="BC127" s="259"/>
      <c r="BD127" s="259"/>
      <c r="BE127" s="259"/>
      <c r="BF127" s="259"/>
      <c r="BG127" s="259"/>
      <c r="BH127" s="259"/>
      <c r="BI127" s="259"/>
      <c r="BJ127" s="259"/>
      <c r="BK127" s="259"/>
      <c r="BL127" s="259"/>
      <c r="BM127" s="259"/>
      <c r="BN127" s="259"/>
      <c r="BO127" s="259"/>
      <c r="BP127" s="259"/>
      <c r="BQ127" s="259"/>
      <c r="BR127" s="259"/>
      <c r="BS127" s="259"/>
      <c r="BT127" s="259"/>
      <c r="BU127" s="259"/>
      <c r="BV127" s="259"/>
      <c r="BW127" s="259"/>
      <c r="BX127" s="259"/>
      <c r="BY127" s="259"/>
      <c r="BZ127" s="259"/>
      <c r="CA127" s="259"/>
      <c r="CB127" s="259"/>
      <c r="CC127" s="259"/>
      <c r="CD127" s="259"/>
      <c r="CE127" s="259"/>
      <c r="CF127" s="259"/>
      <c r="CG127" s="259"/>
      <c r="CH127" s="259"/>
      <c r="CI127" s="259"/>
      <c r="CJ127" s="259"/>
      <c r="CK127" s="259"/>
      <c r="CL127" s="259"/>
      <c r="CM127" s="259"/>
      <c r="CN127" s="259"/>
      <c r="CO127" s="259"/>
      <c r="CP127" s="259"/>
      <c r="CQ127" s="259"/>
      <c r="CR127" s="259"/>
      <c r="CS127" s="259"/>
      <c r="CT127" s="259"/>
      <c r="CU127" s="259"/>
      <c r="CV127" s="259"/>
      <c r="CW127" s="259"/>
      <c r="CX127" s="259"/>
      <c r="CY127" s="259"/>
      <c r="CZ127" s="259"/>
      <c r="DA127" s="259"/>
      <c r="DB127" s="259"/>
      <c r="DC127" s="259"/>
      <c r="DD127" s="259"/>
      <c r="DE127" s="259"/>
      <c r="DF127" s="259"/>
      <c r="DG127" s="259"/>
      <c r="DH127" s="259"/>
      <c r="DI127" s="259"/>
      <c r="DJ127" s="259"/>
      <c r="DK127" s="259"/>
      <c r="DL127" s="259"/>
      <c r="DM127" s="259"/>
      <c r="DN127" s="259"/>
      <c r="DO127" s="259"/>
      <c r="DP127" s="259"/>
      <c r="DQ127" s="259"/>
      <c r="DR127" s="259"/>
      <c r="DS127" s="259"/>
      <c r="DT127" s="259"/>
      <c r="DU127" s="259"/>
      <c r="DV127" s="259"/>
      <c r="DW127" s="259"/>
      <c r="DX127" s="259"/>
      <c r="DY127" s="259"/>
      <c r="DZ127" s="259"/>
      <c r="EA127" s="259"/>
      <c r="EB127" s="259"/>
      <c r="EC127" s="259"/>
      <c r="ED127" s="259"/>
      <c r="EE127" s="259"/>
      <c r="EF127" s="259"/>
      <c r="EG127" s="259"/>
      <c r="EH127" s="259"/>
      <c r="EI127" s="259"/>
      <c r="EJ127" s="259"/>
      <c r="EK127" s="259"/>
      <c r="EL127" s="259"/>
      <c r="EM127" s="259"/>
      <c r="EN127" s="259"/>
      <c r="EO127" s="259"/>
      <c r="EP127" s="259"/>
      <c r="EQ127" s="259"/>
      <c r="ER127" s="259"/>
      <c r="ES127" s="259"/>
      <c r="ET127" s="259"/>
      <c r="EU127" s="259"/>
      <c r="EV127" s="259"/>
      <c r="EW127" s="259"/>
      <c r="EX127" s="259"/>
      <c r="EY127" s="259"/>
      <c r="EZ127" s="259"/>
      <c r="FA127" s="259"/>
      <c r="FB127" s="259"/>
      <c r="FC127" s="259"/>
      <c r="FD127" s="259"/>
      <c r="FE127" s="259"/>
      <c r="FF127" s="259"/>
      <c r="FG127" s="259"/>
      <c r="FH127" s="259"/>
      <c r="FI127" s="259"/>
      <c r="FJ127" s="259"/>
      <c r="FK127" s="259"/>
      <c r="FL127" s="259"/>
      <c r="FM127" s="259"/>
      <c r="FN127" s="259"/>
      <c r="FO127" s="259"/>
      <c r="FP127" s="259"/>
      <c r="FQ127" s="259"/>
      <c r="FR127" s="259"/>
      <c r="FS127" s="259"/>
      <c r="FT127" s="259"/>
      <c r="FU127" s="259"/>
      <c r="FV127" s="259"/>
      <c r="FW127" s="259"/>
      <c r="FX127" s="259"/>
      <c r="FY127" s="259"/>
      <c r="FZ127" s="259"/>
      <c r="GA127" s="259"/>
      <c r="GB127" s="259"/>
      <c r="GC127" s="259"/>
      <c r="GD127" s="259"/>
      <c r="GE127" s="259"/>
      <c r="GF127" s="259"/>
      <c r="GG127" s="259"/>
      <c r="GH127" s="259"/>
      <c r="GI127" s="259"/>
      <c r="GJ127" s="259"/>
      <c r="GK127" s="259"/>
      <c r="GL127" s="259"/>
      <c r="GM127" s="259"/>
      <c r="GN127" s="259"/>
      <c r="GO127" s="259"/>
      <c r="GP127" s="259"/>
      <c r="GQ127" s="259"/>
      <c r="GR127" s="259"/>
      <c r="GS127" s="259"/>
      <c r="GT127" s="259"/>
      <c r="GU127" s="259"/>
      <c r="GV127" s="259"/>
      <c r="GW127" s="259"/>
      <c r="GX127" s="259"/>
      <c r="GY127" s="259"/>
      <c r="GZ127" s="259"/>
      <c r="HA127" s="259"/>
      <c r="HB127" s="259"/>
      <c r="HC127" s="259"/>
      <c r="HD127" s="259"/>
      <c r="HE127" s="259"/>
      <c r="HF127" s="259"/>
      <c r="HG127" s="259"/>
      <c r="HH127" s="259"/>
      <c r="HI127" s="259"/>
      <c r="HJ127" s="259"/>
      <c r="HK127" s="259"/>
      <c r="HL127" s="259"/>
      <c r="HM127" s="259"/>
      <c r="HN127" s="259"/>
      <c r="HO127" s="259"/>
      <c r="HP127" s="259"/>
      <c r="HQ127" s="259"/>
      <c r="HR127" s="259"/>
      <c r="HS127" s="259"/>
      <c r="HT127" s="259"/>
      <c r="HU127" s="259"/>
      <c r="HV127" s="259"/>
      <c r="HW127" s="259"/>
      <c r="HX127" s="259"/>
      <c r="HY127" s="259"/>
      <c r="HZ127" s="259"/>
      <c r="IA127" s="259"/>
      <c r="IB127" s="259"/>
      <c r="IC127" s="259"/>
      <c r="ID127" s="259"/>
      <c r="IE127" s="259"/>
      <c r="IF127" s="259"/>
      <c r="IG127" s="259"/>
      <c r="IH127" s="259"/>
      <c r="II127" s="259"/>
      <c r="IJ127" s="259"/>
      <c r="IK127" s="259"/>
      <c r="IL127" s="259"/>
      <c r="IM127" s="259"/>
      <c r="IN127" s="259"/>
      <c r="IO127" s="259"/>
      <c r="IP127" s="259"/>
      <c r="IQ127" s="259"/>
      <c r="IR127" s="259"/>
    </row>
    <row r="128" spans="1:252" s="265" customFormat="1" ht="12.75" x14ac:dyDescent="0.2">
      <c r="A128" s="30"/>
      <c r="B128" s="182">
        <f>'Saimnieciskas pamatdarbibas NP'!B6</f>
        <v>2016</v>
      </c>
      <c r="C128" s="182">
        <f t="shared" ref="C128:AG128" si="45">B128+1</f>
        <v>2017</v>
      </c>
      <c r="D128" s="182">
        <f t="shared" si="45"/>
        <v>2018</v>
      </c>
      <c r="E128" s="182">
        <f t="shared" si="45"/>
        <v>2019</v>
      </c>
      <c r="F128" s="182">
        <f t="shared" si="45"/>
        <v>2020</v>
      </c>
      <c r="G128" s="182">
        <f t="shared" si="45"/>
        <v>2021</v>
      </c>
      <c r="H128" s="182">
        <f t="shared" si="45"/>
        <v>2022</v>
      </c>
      <c r="I128" s="182">
        <f t="shared" si="45"/>
        <v>2023</v>
      </c>
      <c r="J128" s="182">
        <f t="shared" si="45"/>
        <v>2024</v>
      </c>
      <c r="K128" s="182">
        <f t="shared" si="45"/>
        <v>2025</v>
      </c>
      <c r="L128" s="182">
        <f t="shared" si="45"/>
        <v>2026</v>
      </c>
      <c r="M128" s="182">
        <f t="shared" si="45"/>
        <v>2027</v>
      </c>
      <c r="N128" s="182">
        <f t="shared" si="45"/>
        <v>2028</v>
      </c>
      <c r="O128" s="182">
        <f t="shared" si="45"/>
        <v>2029</v>
      </c>
      <c r="P128" s="182">
        <f t="shared" si="45"/>
        <v>2030</v>
      </c>
      <c r="Q128" s="182">
        <f t="shared" si="45"/>
        <v>2031</v>
      </c>
      <c r="R128" s="182">
        <f t="shared" si="45"/>
        <v>2032</v>
      </c>
      <c r="S128" s="182">
        <f t="shared" si="45"/>
        <v>2033</v>
      </c>
      <c r="T128" s="182">
        <f t="shared" si="45"/>
        <v>2034</v>
      </c>
      <c r="U128" s="182">
        <f t="shared" si="45"/>
        <v>2035</v>
      </c>
      <c r="V128" s="182">
        <f t="shared" si="45"/>
        <v>2036</v>
      </c>
      <c r="W128" s="182">
        <f t="shared" si="45"/>
        <v>2037</v>
      </c>
      <c r="X128" s="182">
        <f t="shared" si="45"/>
        <v>2038</v>
      </c>
      <c r="Y128" s="182">
        <f t="shared" si="45"/>
        <v>2039</v>
      </c>
      <c r="Z128" s="182">
        <f t="shared" si="45"/>
        <v>2040</v>
      </c>
      <c r="AA128" s="182">
        <f t="shared" si="45"/>
        <v>2041</v>
      </c>
      <c r="AB128" s="182">
        <f t="shared" si="45"/>
        <v>2042</v>
      </c>
      <c r="AC128" s="182">
        <f t="shared" si="45"/>
        <v>2043</v>
      </c>
      <c r="AD128" s="182">
        <f t="shared" si="45"/>
        <v>2044</v>
      </c>
      <c r="AE128" s="182">
        <f t="shared" si="45"/>
        <v>2045</v>
      </c>
      <c r="AF128" s="182">
        <f t="shared" si="45"/>
        <v>2046</v>
      </c>
      <c r="AG128" s="182">
        <f t="shared" si="45"/>
        <v>2047</v>
      </c>
      <c r="AH128" s="182">
        <f>AG128+1</f>
        <v>2048</v>
      </c>
      <c r="AI128" s="182">
        <f>AH128+1</f>
        <v>2049</v>
      </c>
      <c r="AJ128" s="182">
        <f>AI128+1</f>
        <v>2050</v>
      </c>
    </row>
    <row r="129" spans="1:36" s="265" customFormat="1" ht="12.75" x14ac:dyDescent="0.2">
      <c r="A129" s="266" t="s">
        <v>67</v>
      </c>
      <c r="B129" s="34"/>
      <c r="C129" s="34"/>
      <c r="D129" s="34"/>
      <c r="E129" s="34"/>
      <c r="F129" s="34"/>
      <c r="G129" s="34"/>
      <c r="H129" s="34"/>
      <c r="I129" s="34"/>
      <c r="J129" s="34"/>
      <c r="K129" s="34"/>
      <c r="L129" s="34"/>
      <c r="M129" s="34"/>
      <c r="N129" s="34"/>
      <c r="O129" s="34"/>
      <c r="P129" s="34"/>
      <c r="Q129" s="34"/>
      <c r="R129" s="34"/>
      <c r="S129" s="34"/>
      <c r="T129" s="34"/>
      <c r="U129" s="33"/>
      <c r="V129" s="33"/>
      <c r="W129" s="33"/>
      <c r="X129" s="33"/>
      <c r="Y129" s="33"/>
      <c r="Z129" s="183"/>
      <c r="AA129" s="183"/>
      <c r="AB129" s="183"/>
      <c r="AC129" s="183"/>
      <c r="AD129" s="183"/>
      <c r="AE129" s="183"/>
      <c r="AF129" s="183"/>
      <c r="AG129" s="183"/>
      <c r="AH129" s="183"/>
      <c r="AI129" s="183"/>
      <c r="AJ129" s="183"/>
    </row>
    <row r="130" spans="1:36" s="265" customFormat="1" ht="12.75" x14ac:dyDescent="0.2">
      <c r="A130" s="267" t="s">
        <v>68</v>
      </c>
      <c r="B130" s="687">
        <f t="shared" ref="B130:AH130" si="46">B65-B8</f>
        <v>0</v>
      </c>
      <c r="C130" s="687">
        <f t="shared" si="46"/>
        <v>0</v>
      </c>
      <c r="D130" s="687">
        <f t="shared" ref="D130" si="47">D65-D8</f>
        <v>0</v>
      </c>
      <c r="E130" s="687">
        <f t="shared" si="46"/>
        <v>0</v>
      </c>
      <c r="F130" s="687">
        <f t="shared" si="46"/>
        <v>0</v>
      </c>
      <c r="G130" s="669">
        <f t="shared" si="46"/>
        <v>0</v>
      </c>
      <c r="H130" s="669">
        <f t="shared" si="46"/>
        <v>0</v>
      </c>
      <c r="I130" s="669">
        <f t="shared" si="46"/>
        <v>0</v>
      </c>
      <c r="J130" s="669">
        <f t="shared" si="46"/>
        <v>0</v>
      </c>
      <c r="K130" s="669">
        <f t="shared" si="46"/>
        <v>0</v>
      </c>
      <c r="L130" s="669">
        <f t="shared" si="46"/>
        <v>0</v>
      </c>
      <c r="M130" s="669">
        <f t="shared" si="46"/>
        <v>0</v>
      </c>
      <c r="N130" s="669">
        <f t="shared" si="46"/>
        <v>0</v>
      </c>
      <c r="O130" s="669">
        <f t="shared" si="46"/>
        <v>0</v>
      </c>
      <c r="P130" s="669">
        <f t="shared" si="46"/>
        <v>0</v>
      </c>
      <c r="Q130" s="669">
        <f t="shared" si="46"/>
        <v>0</v>
      </c>
      <c r="R130" s="669">
        <f t="shared" si="46"/>
        <v>0</v>
      </c>
      <c r="S130" s="669">
        <f t="shared" si="46"/>
        <v>0</v>
      </c>
      <c r="T130" s="669">
        <f t="shared" si="46"/>
        <v>0</v>
      </c>
      <c r="U130" s="669">
        <f t="shared" si="46"/>
        <v>0</v>
      </c>
      <c r="V130" s="669">
        <f t="shared" si="46"/>
        <v>0</v>
      </c>
      <c r="W130" s="669">
        <f t="shared" si="46"/>
        <v>0</v>
      </c>
      <c r="X130" s="669">
        <f t="shared" si="46"/>
        <v>0</v>
      </c>
      <c r="Y130" s="669">
        <f t="shared" si="46"/>
        <v>0</v>
      </c>
      <c r="Z130" s="669">
        <f t="shared" si="46"/>
        <v>0</v>
      </c>
      <c r="AA130" s="669">
        <f t="shared" si="46"/>
        <v>0</v>
      </c>
      <c r="AB130" s="669">
        <f t="shared" si="46"/>
        <v>0</v>
      </c>
      <c r="AC130" s="669">
        <f t="shared" si="46"/>
        <v>0</v>
      </c>
      <c r="AD130" s="669">
        <f t="shared" si="46"/>
        <v>0</v>
      </c>
      <c r="AE130" s="669">
        <f t="shared" si="46"/>
        <v>0</v>
      </c>
      <c r="AF130" s="669">
        <f t="shared" si="46"/>
        <v>0</v>
      </c>
      <c r="AG130" s="669">
        <f t="shared" si="46"/>
        <v>0</v>
      </c>
      <c r="AH130" s="669">
        <f t="shared" si="46"/>
        <v>0</v>
      </c>
      <c r="AI130" s="669">
        <f t="shared" ref="AI130:AJ149" si="48">AI65-AI8</f>
        <v>0</v>
      </c>
      <c r="AJ130" s="669">
        <f t="shared" si="48"/>
        <v>0</v>
      </c>
    </row>
    <row r="131" spans="1:36" s="265" customFormat="1" ht="12.75" x14ac:dyDescent="0.2">
      <c r="A131" s="268" t="s">
        <v>69</v>
      </c>
      <c r="B131" s="687">
        <f t="shared" ref="B131:AH131" si="49">B66-B9</f>
        <v>0</v>
      </c>
      <c r="C131" s="687">
        <f t="shared" si="49"/>
        <v>0</v>
      </c>
      <c r="D131" s="687">
        <f t="shared" ref="D131" si="50">D66-D9</f>
        <v>0</v>
      </c>
      <c r="E131" s="687">
        <f t="shared" si="49"/>
        <v>0</v>
      </c>
      <c r="F131" s="687">
        <f t="shared" si="49"/>
        <v>0</v>
      </c>
      <c r="G131" s="669">
        <f t="shared" si="49"/>
        <v>0</v>
      </c>
      <c r="H131" s="669">
        <f t="shared" si="49"/>
        <v>0</v>
      </c>
      <c r="I131" s="669">
        <f t="shared" si="49"/>
        <v>0</v>
      </c>
      <c r="J131" s="669">
        <f t="shared" si="49"/>
        <v>0</v>
      </c>
      <c r="K131" s="669">
        <f t="shared" si="49"/>
        <v>0</v>
      </c>
      <c r="L131" s="669">
        <f t="shared" si="49"/>
        <v>0</v>
      </c>
      <c r="M131" s="669">
        <f t="shared" si="49"/>
        <v>0</v>
      </c>
      <c r="N131" s="669">
        <f t="shared" si="49"/>
        <v>0</v>
      </c>
      <c r="O131" s="669">
        <f t="shared" si="49"/>
        <v>0</v>
      </c>
      <c r="P131" s="669">
        <f t="shared" si="49"/>
        <v>0</v>
      </c>
      <c r="Q131" s="669">
        <f t="shared" si="49"/>
        <v>0</v>
      </c>
      <c r="R131" s="669">
        <f t="shared" si="49"/>
        <v>0</v>
      </c>
      <c r="S131" s="669">
        <f t="shared" si="49"/>
        <v>0</v>
      </c>
      <c r="T131" s="669">
        <f t="shared" si="49"/>
        <v>0</v>
      </c>
      <c r="U131" s="669">
        <f t="shared" si="49"/>
        <v>0</v>
      </c>
      <c r="V131" s="669">
        <f t="shared" si="49"/>
        <v>0</v>
      </c>
      <c r="W131" s="669">
        <f t="shared" si="49"/>
        <v>0</v>
      </c>
      <c r="X131" s="669">
        <f t="shared" si="49"/>
        <v>0</v>
      </c>
      <c r="Y131" s="669">
        <f t="shared" si="49"/>
        <v>0</v>
      </c>
      <c r="Z131" s="669">
        <f t="shared" si="49"/>
        <v>0</v>
      </c>
      <c r="AA131" s="669">
        <f t="shared" si="49"/>
        <v>0</v>
      </c>
      <c r="AB131" s="669">
        <f t="shared" si="49"/>
        <v>0</v>
      </c>
      <c r="AC131" s="669">
        <f t="shared" si="49"/>
        <v>0</v>
      </c>
      <c r="AD131" s="669">
        <f t="shared" si="49"/>
        <v>0</v>
      </c>
      <c r="AE131" s="669">
        <f t="shared" si="49"/>
        <v>0</v>
      </c>
      <c r="AF131" s="669">
        <f t="shared" si="49"/>
        <v>0</v>
      </c>
      <c r="AG131" s="669">
        <f t="shared" si="49"/>
        <v>0</v>
      </c>
      <c r="AH131" s="669">
        <f t="shared" si="49"/>
        <v>0</v>
      </c>
      <c r="AI131" s="669">
        <f t="shared" si="48"/>
        <v>0</v>
      </c>
      <c r="AJ131" s="669">
        <f t="shared" si="48"/>
        <v>0</v>
      </c>
    </row>
    <row r="132" spans="1:36" s="265" customFormat="1" ht="12.75" x14ac:dyDescent="0.2">
      <c r="A132" s="268" t="s">
        <v>70</v>
      </c>
      <c r="B132" s="687">
        <f t="shared" ref="B132:AH132" si="51">B67-B10</f>
        <v>0</v>
      </c>
      <c r="C132" s="687">
        <f t="shared" si="51"/>
        <v>0</v>
      </c>
      <c r="D132" s="687">
        <f t="shared" ref="D132" si="52">D67-D10</f>
        <v>0</v>
      </c>
      <c r="E132" s="687">
        <f t="shared" si="51"/>
        <v>0</v>
      </c>
      <c r="F132" s="687">
        <f t="shared" si="51"/>
        <v>0</v>
      </c>
      <c r="G132" s="669">
        <f t="shared" si="51"/>
        <v>0</v>
      </c>
      <c r="H132" s="669">
        <f t="shared" si="51"/>
        <v>0</v>
      </c>
      <c r="I132" s="669">
        <f t="shared" si="51"/>
        <v>0</v>
      </c>
      <c r="J132" s="669">
        <f t="shared" si="51"/>
        <v>0</v>
      </c>
      <c r="K132" s="669">
        <f t="shared" si="51"/>
        <v>0</v>
      </c>
      <c r="L132" s="669">
        <f t="shared" si="51"/>
        <v>0</v>
      </c>
      <c r="M132" s="669">
        <f t="shared" si="51"/>
        <v>0</v>
      </c>
      <c r="N132" s="669">
        <f t="shared" si="51"/>
        <v>0</v>
      </c>
      <c r="O132" s="669">
        <f t="shared" si="51"/>
        <v>0</v>
      </c>
      <c r="P132" s="669">
        <f t="shared" si="51"/>
        <v>0</v>
      </c>
      <c r="Q132" s="669">
        <f t="shared" si="51"/>
        <v>0</v>
      </c>
      <c r="R132" s="669">
        <f t="shared" si="51"/>
        <v>0</v>
      </c>
      <c r="S132" s="669">
        <f t="shared" si="51"/>
        <v>0</v>
      </c>
      <c r="T132" s="669">
        <f t="shared" si="51"/>
        <v>0</v>
      </c>
      <c r="U132" s="669">
        <f t="shared" si="51"/>
        <v>0</v>
      </c>
      <c r="V132" s="669">
        <f t="shared" si="51"/>
        <v>0</v>
      </c>
      <c r="W132" s="669">
        <f t="shared" si="51"/>
        <v>0</v>
      </c>
      <c r="X132" s="669">
        <f t="shared" si="51"/>
        <v>0</v>
      </c>
      <c r="Y132" s="669">
        <f t="shared" si="51"/>
        <v>0</v>
      </c>
      <c r="Z132" s="669">
        <f t="shared" si="51"/>
        <v>0</v>
      </c>
      <c r="AA132" s="669">
        <f t="shared" si="51"/>
        <v>0</v>
      </c>
      <c r="AB132" s="669">
        <f t="shared" si="51"/>
        <v>0</v>
      </c>
      <c r="AC132" s="669">
        <f t="shared" si="51"/>
        <v>0</v>
      </c>
      <c r="AD132" s="669">
        <f t="shared" si="51"/>
        <v>0</v>
      </c>
      <c r="AE132" s="669">
        <f t="shared" si="51"/>
        <v>0</v>
      </c>
      <c r="AF132" s="669">
        <f t="shared" si="51"/>
        <v>0</v>
      </c>
      <c r="AG132" s="669">
        <f t="shared" si="51"/>
        <v>0</v>
      </c>
      <c r="AH132" s="669">
        <f t="shared" si="51"/>
        <v>0</v>
      </c>
      <c r="AI132" s="669">
        <f t="shared" si="48"/>
        <v>0</v>
      </c>
      <c r="AJ132" s="669">
        <f t="shared" si="48"/>
        <v>0</v>
      </c>
    </row>
    <row r="133" spans="1:36" s="265" customFormat="1" ht="12.75" x14ac:dyDescent="0.2">
      <c r="A133" s="268" t="s">
        <v>71</v>
      </c>
      <c r="B133" s="687">
        <f t="shared" ref="B133:AH133" si="53">B68-B11</f>
        <v>0</v>
      </c>
      <c r="C133" s="687">
        <f t="shared" si="53"/>
        <v>0</v>
      </c>
      <c r="D133" s="687">
        <f t="shared" ref="D133" si="54">D68-D11</f>
        <v>0</v>
      </c>
      <c r="E133" s="687">
        <f t="shared" si="53"/>
        <v>0</v>
      </c>
      <c r="F133" s="687">
        <f t="shared" si="53"/>
        <v>0</v>
      </c>
      <c r="G133" s="669">
        <f t="shared" si="53"/>
        <v>0</v>
      </c>
      <c r="H133" s="669">
        <f t="shared" si="53"/>
        <v>0</v>
      </c>
      <c r="I133" s="669">
        <f t="shared" si="53"/>
        <v>0</v>
      </c>
      <c r="J133" s="669">
        <f t="shared" si="53"/>
        <v>0</v>
      </c>
      <c r="K133" s="669">
        <f t="shared" si="53"/>
        <v>0</v>
      </c>
      <c r="L133" s="669">
        <f t="shared" si="53"/>
        <v>0</v>
      </c>
      <c r="M133" s="669">
        <f t="shared" si="53"/>
        <v>0</v>
      </c>
      <c r="N133" s="669">
        <f t="shared" si="53"/>
        <v>0</v>
      </c>
      <c r="O133" s="669">
        <f t="shared" si="53"/>
        <v>0</v>
      </c>
      <c r="P133" s="669">
        <f t="shared" si="53"/>
        <v>0</v>
      </c>
      <c r="Q133" s="669">
        <f t="shared" si="53"/>
        <v>0</v>
      </c>
      <c r="R133" s="669">
        <f t="shared" si="53"/>
        <v>0</v>
      </c>
      <c r="S133" s="669">
        <f t="shared" si="53"/>
        <v>0</v>
      </c>
      <c r="T133" s="669">
        <f t="shared" si="53"/>
        <v>0</v>
      </c>
      <c r="U133" s="669">
        <f t="shared" si="53"/>
        <v>0</v>
      </c>
      <c r="V133" s="669">
        <f t="shared" si="53"/>
        <v>0</v>
      </c>
      <c r="W133" s="669">
        <f t="shared" si="53"/>
        <v>0</v>
      </c>
      <c r="X133" s="669">
        <f t="shared" si="53"/>
        <v>0</v>
      </c>
      <c r="Y133" s="669">
        <f t="shared" si="53"/>
        <v>0</v>
      </c>
      <c r="Z133" s="669">
        <f t="shared" si="53"/>
        <v>0</v>
      </c>
      <c r="AA133" s="669">
        <f t="shared" si="53"/>
        <v>0</v>
      </c>
      <c r="AB133" s="669">
        <f t="shared" si="53"/>
        <v>0</v>
      </c>
      <c r="AC133" s="669">
        <f t="shared" si="53"/>
        <v>0</v>
      </c>
      <c r="AD133" s="669">
        <f t="shared" si="53"/>
        <v>0</v>
      </c>
      <c r="AE133" s="669">
        <f t="shared" si="53"/>
        <v>0</v>
      </c>
      <c r="AF133" s="669">
        <f t="shared" si="53"/>
        <v>0</v>
      </c>
      <c r="AG133" s="669">
        <f t="shared" si="53"/>
        <v>0</v>
      </c>
      <c r="AH133" s="669">
        <f t="shared" si="53"/>
        <v>0</v>
      </c>
      <c r="AI133" s="669">
        <f t="shared" si="48"/>
        <v>0</v>
      </c>
      <c r="AJ133" s="669">
        <f t="shared" si="48"/>
        <v>0</v>
      </c>
    </row>
    <row r="134" spans="1:36" s="265" customFormat="1" ht="25.5" x14ac:dyDescent="0.2">
      <c r="A134" s="268" t="s">
        <v>320</v>
      </c>
      <c r="B134" s="687">
        <f t="shared" ref="B134:AH134" si="55">B69-B12</f>
        <v>0</v>
      </c>
      <c r="C134" s="687">
        <f t="shared" si="55"/>
        <v>0</v>
      </c>
      <c r="D134" s="687">
        <f t="shared" ref="D134" si="56">D69-D12</f>
        <v>0</v>
      </c>
      <c r="E134" s="687">
        <f t="shared" si="55"/>
        <v>0</v>
      </c>
      <c r="F134" s="687">
        <f t="shared" si="55"/>
        <v>0</v>
      </c>
      <c r="G134" s="669">
        <f t="shared" si="55"/>
        <v>0</v>
      </c>
      <c r="H134" s="669">
        <f t="shared" si="55"/>
        <v>0</v>
      </c>
      <c r="I134" s="669">
        <f t="shared" si="55"/>
        <v>0</v>
      </c>
      <c r="J134" s="669">
        <f t="shared" si="55"/>
        <v>0</v>
      </c>
      <c r="K134" s="669">
        <f t="shared" si="55"/>
        <v>0</v>
      </c>
      <c r="L134" s="669">
        <f t="shared" si="55"/>
        <v>0</v>
      </c>
      <c r="M134" s="669">
        <f t="shared" si="55"/>
        <v>0</v>
      </c>
      <c r="N134" s="669">
        <f t="shared" si="55"/>
        <v>0</v>
      </c>
      <c r="O134" s="669">
        <f t="shared" si="55"/>
        <v>0</v>
      </c>
      <c r="P134" s="669">
        <f t="shared" si="55"/>
        <v>0</v>
      </c>
      <c r="Q134" s="669">
        <f t="shared" si="55"/>
        <v>0</v>
      </c>
      <c r="R134" s="669">
        <f t="shared" si="55"/>
        <v>0</v>
      </c>
      <c r="S134" s="669">
        <f t="shared" si="55"/>
        <v>0</v>
      </c>
      <c r="T134" s="669">
        <f t="shared" si="55"/>
        <v>0</v>
      </c>
      <c r="U134" s="669">
        <f t="shared" si="55"/>
        <v>0</v>
      </c>
      <c r="V134" s="669">
        <f t="shared" si="55"/>
        <v>0</v>
      </c>
      <c r="W134" s="669">
        <f t="shared" si="55"/>
        <v>0</v>
      </c>
      <c r="X134" s="669">
        <f t="shared" si="55"/>
        <v>0</v>
      </c>
      <c r="Y134" s="669">
        <f t="shared" si="55"/>
        <v>0</v>
      </c>
      <c r="Z134" s="669">
        <f t="shared" si="55"/>
        <v>0</v>
      </c>
      <c r="AA134" s="669">
        <f t="shared" si="55"/>
        <v>0</v>
      </c>
      <c r="AB134" s="669">
        <f t="shared" si="55"/>
        <v>0</v>
      </c>
      <c r="AC134" s="669">
        <f t="shared" si="55"/>
        <v>0</v>
      </c>
      <c r="AD134" s="669">
        <f t="shared" si="55"/>
        <v>0</v>
      </c>
      <c r="AE134" s="669">
        <f t="shared" si="55"/>
        <v>0</v>
      </c>
      <c r="AF134" s="669">
        <f t="shared" si="55"/>
        <v>0</v>
      </c>
      <c r="AG134" s="669">
        <f t="shared" si="55"/>
        <v>0</v>
      </c>
      <c r="AH134" s="669">
        <f t="shared" si="55"/>
        <v>0</v>
      </c>
      <c r="AI134" s="669">
        <f t="shared" si="48"/>
        <v>0</v>
      </c>
      <c r="AJ134" s="669">
        <f t="shared" si="48"/>
        <v>0</v>
      </c>
    </row>
    <row r="135" spans="1:36" s="265" customFormat="1" ht="12.75" x14ac:dyDescent="0.2">
      <c r="A135" s="269" t="s">
        <v>72</v>
      </c>
      <c r="B135" s="687">
        <f t="shared" ref="B135:AH135" si="57">B70-B13</f>
        <v>0</v>
      </c>
      <c r="C135" s="687">
        <f t="shared" si="57"/>
        <v>0</v>
      </c>
      <c r="D135" s="687">
        <f t="shared" ref="D135" si="58">D70-D13</f>
        <v>0</v>
      </c>
      <c r="E135" s="687">
        <f t="shared" si="57"/>
        <v>0</v>
      </c>
      <c r="F135" s="687">
        <f t="shared" si="57"/>
        <v>0</v>
      </c>
      <c r="G135" s="669">
        <f t="shared" si="57"/>
        <v>0</v>
      </c>
      <c r="H135" s="669">
        <f t="shared" si="57"/>
        <v>0</v>
      </c>
      <c r="I135" s="669">
        <f t="shared" si="57"/>
        <v>0</v>
      </c>
      <c r="J135" s="669">
        <f t="shared" si="57"/>
        <v>0</v>
      </c>
      <c r="K135" s="669">
        <f t="shared" si="57"/>
        <v>0</v>
      </c>
      <c r="L135" s="669">
        <f t="shared" si="57"/>
        <v>0</v>
      </c>
      <c r="M135" s="669">
        <f t="shared" si="57"/>
        <v>0</v>
      </c>
      <c r="N135" s="669">
        <f t="shared" si="57"/>
        <v>0</v>
      </c>
      <c r="O135" s="669">
        <f t="shared" si="57"/>
        <v>0</v>
      </c>
      <c r="P135" s="669">
        <f t="shared" si="57"/>
        <v>0</v>
      </c>
      <c r="Q135" s="669">
        <f t="shared" si="57"/>
        <v>0</v>
      </c>
      <c r="R135" s="669">
        <f t="shared" si="57"/>
        <v>0</v>
      </c>
      <c r="S135" s="669">
        <f t="shared" si="57"/>
        <v>0</v>
      </c>
      <c r="T135" s="669">
        <f t="shared" si="57"/>
        <v>0</v>
      </c>
      <c r="U135" s="669">
        <f t="shared" si="57"/>
        <v>0</v>
      </c>
      <c r="V135" s="669">
        <f t="shared" si="57"/>
        <v>0</v>
      </c>
      <c r="W135" s="669">
        <f t="shared" si="57"/>
        <v>0</v>
      </c>
      <c r="X135" s="669">
        <f t="shared" si="57"/>
        <v>0</v>
      </c>
      <c r="Y135" s="669">
        <f t="shared" si="57"/>
        <v>0</v>
      </c>
      <c r="Z135" s="669">
        <f t="shared" si="57"/>
        <v>0</v>
      </c>
      <c r="AA135" s="669">
        <f t="shared" si="57"/>
        <v>0</v>
      </c>
      <c r="AB135" s="669">
        <f t="shared" si="57"/>
        <v>0</v>
      </c>
      <c r="AC135" s="669">
        <f t="shared" si="57"/>
        <v>0</v>
      </c>
      <c r="AD135" s="669">
        <f t="shared" si="57"/>
        <v>0</v>
      </c>
      <c r="AE135" s="669">
        <f t="shared" si="57"/>
        <v>0</v>
      </c>
      <c r="AF135" s="669">
        <f t="shared" si="57"/>
        <v>0</v>
      </c>
      <c r="AG135" s="669">
        <f t="shared" si="57"/>
        <v>0</v>
      </c>
      <c r="AH135" s="669">
        <f t="shared" si="57"/>
        <v>0</v>
      </c>
      <c r="AI135" s="669">
        <f t="shared" si="48"/>
        <v>0</v>
      </c>
      <c r="AJ135" s="669">
        <f t="shared" si="48"/>
        <v>0</v>
      </c>
    </row>
    <row r="136" spans="1:36" s="265" customFormat="1" ht="12.75" x14ac:dyDescent="0.2">
      <c r="A136" s="267" t="s">
        <v>73</v>
      </c>
      <c r="B136" s="687">
        <f t="shared" ref="B136:AH136" si="59">B71-B14</f>
        <v>0</v>
      </c>
      <c r="C136" s="687">
        <f t="shared" si="59"/>
        <v>0</v>
      </c>
      <c r="D136" s="687">
        <f t="shared" ref="D136" si="60">D71-D14</f>
        <v>0</v>
      </c>
      <c r="E136" s="687">
        <f t="shared" si="59"/>
        <v>0</v>
      </c>
      <c r="F136" s="687">
        <f t="shared" si="59"/>
        <v>0</v>
      </c>
      <c r="G136" s="669">
        <f t="shared" si="59"/>
        <v>0</v>
      </c>
      <c r="H136" s="669">
        <f t="shared" si="59"/>
        <v>0</v>
      </c>
      <c r="I136" s="669">
        <f t="shared" si="59"/>
        <v>0</v>
      </c>
      <c r="J136" s="669">
        <f t="shared" si="59"/>
        <v>0</v>
      </c>
      <c r="K136" s="669">
        <f t="shared" si="59"/>
        <v>0</v>
      </c>
      <c r="L136" s="669">
        <f t="shared" si="59"/>
        <v>0</v>
      </c>
      <c r="M136" s="669">
        <f t="shared" si="59"/>
        <v>0</v>
      </c>
      <c r="N136" s="669">
        <f t="shared" si="59"/>
        <v>0</v>
      </c>
      <c r="O136" s="669">
        <f t="shared" si="59"/>
        <v>0</v>
      </c>
      <c r="P136" s="669">
        <f t="shared" si="59"/>
        <v>0</v>
      </c>
      <c r="Q136" s="669">
        <f t="shared" si="59"/>
        <v>0</v>
      </c>
      <c r="R136" s="669">
        <f t="shared" si="59"/>
        <v>0</v>
      </c>
      <c r="S136" s="669">
        <f t="shared" si="59"/>
        <v>0</v>
      </c>
      <c r="T136" s="669">
        <f t="shared" si="59"/>
        <v>0</v>
      </c>
      <c r="U136" s="669">
        <f t="shared" si="59"/>
        <v>0</v>
      </c>
      <c r="V136" s="669">
        <f t="shared" si="59"/>
        <v>0</v>
      </c>
      <c r="W136" s="669">
        <f t="shared" si="59"/>
        <v>0</v>
      </c>
      <c r="X136" s="669">
        <f t="shared" si="59"/>
        <v>0</v>
      </c>
      <c r="Y136" s="669">
        <f t="shared" si="59"/>
        <v>0</v>
      </c>
      <c r="Z136" s="669">
        <f t="shared" si="59"/>
        <v>0</v>
      </c>
      <c r="AA136" s="669">
        <f t="shared" si="59"/>
        <v>0</v>
      </c>
      <c r="AB136" s="669">
        <f t="shared" si="59"/>
        <v>0</v>
      </c>
      <c r="AC136" s="669">
        <f t="shared" si="59"/>
        <v>0</v>
      </c>
      <c r="AD136" s="669">
        <f t="shared" si="59"/>
        <v>0</v>
      </c>
      <c r="AE136" s="669">
        <f t="shared" si="59"/>
        <v>0</v>
      </c>
      <c r="AF136" s="669">
        <f t="shared" si="59"/>
        <v>0</v>
      </c>
      <c r="AG136" s="669">
        <f t="shared" si="59"/>
        <v>0</v>
      </c>
      <c r="AH136" s="669">
        <f t="shared" si="59"/>
        <v>0</v>
      </c>
      <c r="AI136" s="669">
        <f t="shared" si="48"/>
        <v>0</v>
      </c>
      <c r="AJ136" s="669">
        <f t="shared" si="48"/>
        <v>0</v>
      </c>
    </row>
    <row r="137" spans="1:36" s="265" customFormat="1" ht="12.75" x14ac:dyDescent="0.2">
      <c r="A137" s="268" t="s">
        <v>74</v>
      </c>
      <c r="B137" s="687">
        <f t="shared" ref="B137:AH137" si="61">B72-B15</f>
        <v>0</v>
      </c>
      <c r="C137" s="892">
        <f t="shared" si="61"/>
        <v>0</v>
      </c>
      <c r="D137" s="687">
        <f t="shared" ref="D137" si="62">D72-D15</f>
        <v>0</v>
      </c>
      <c r="E137" s="687">
        <f t="shared" si="61"/>
        <v>0</v>
      </c>
      <c r="F137" s="687">
        <f t="shared" si="61"/>
        <v>0</v>
      </c>
      <c r="G137" s="669">
        <f t="shared" si="61"/>
        <v>0</v>
      </c>
      <c r="H137" s="669">
        <f t="shared" si="61"/>
        <v>0</v>
      </c>
      <c r="I137" s="669">
        <f t="shared" si="61"/>
        <v>0</v>
      </c>
      <c r="J137" s="669">
        <f t="shared" si="61"/>
        <v>0</v>
      </c>
      <c r="K137" s="669">
        <f t="shared" si="61"/>
        <v>0</v>
      </c>
      <c r="L137" s="669">
        <f t="shared" si="61"/>
        <v>0</v>
      </c>
      <c r="M137" s="669">
        <f t="shared" si="61"/>
        <v>0</v>
      </c>
      <c r="N137" s="669">
        <f t="shared" si="61"/>
        <v>0</v>
      </c>
      <c r="O137" s="669">
        <f t="shared" si="61"/>
        <v>0</v>
      </c>
      <c r="P137" s="669">
        <f t="shared" si="61"/>
        <v>0</v>
      </c>
      <c r="Q137" s="669">
        <f t="shared" si="61"/>
        <v>0</v>
      </c>
      <c r="R137" s="669">
        <f t="shared" si="61"/>
        <v>0</v>
      </c>
      <c r="S137" s="669">
        <f t="shared" si="61"/>
        <v>0</v>
      </c>
      <c r="T137" s="669">
        <f t="shared" si="61"/>
        <v>0</v>
      </c>
      <c r="U137" s="669">
        <f t="shared" si="61"/>
        <v>0</v>
      </c>
      <c r="V137" s="669">
        <f t="shared" si="61"/>
        <v>0</v>
      </c>
      <c r="W137" s="669">
        <f t="shared" si="61"/>
        <v>0</v>
      </c>
      <c r="X137" s="669">
        <f t="shared" si="61"/>
        <v>0</v>
      </c>
      <c r="Y137" s="669">
        <f t="shared" si="61"/>
        <v>0</v>
      </c>
      <c r="Z137" s="669">
        <f t="shared" si="61"/>
        <v>0</v>
      </c>
      <c r="AA137" s="669">
        <f t="shared" si="61"/>
        <v>0</v>
      </c>
      <c r="AB137" s="669">
        <f t="shared" si="61"/>
        <v>0</v>
      </c>
      <c r="AC137" s="669">
        <f t="shared" si="61"/>
        <v>0</v>
      </c>
      <c r="AD137" s="669">
        <f t="shared" si="61"/>
        <v>0</v>
      </c>
      <c r="AE137" s="669">
        <f t="shared" si="61"/>
        <v>0</v>
      </c>
      <c r="AF137" s="669">
        <f t="shared" si="61"/>
        <v>0</v>
      </c>
      <c r="AG137" s="669">
        <f t="shared" si="61"/>
        <v>0</v>
      </c>
      <c r="AH137" s="669">
        <f t="shared" si="61"/>
        <v>0</v>
      </c>
      <c r="AI137" s="669">
        <f t="shared" si="48"/>
        <v>0</v>
      </c>
      <c r="AJ137" s="669">
        <f t="shared" si="48"/>
        <v>0</v>
      </c>
    </row>
    <row r="138" spans="1:36" s="265" customFormat="1" ht="12.75" x14ac:dyDescent="0.2">
      <c r="A138" s="268" t="s">
        <v>75</v>
      </c>
      <c r="B138" s="890">
        <f t="shared" ref="B138:AH138" si="63">B73-B16</f>
        <v>0</v>
      </c>
      <c r="C138" s="893"/>
      <c r="D138" s="891">
        <f>C73-C16</f>
        <v>0</v>
      </c>
      <c r="E138" s="687">
        <f t="shared" si="63"/>
        <v>0</v>
      </c>
      <c r="F138" s="687">
        <f t="shared" si="63"/>
        <v>0</v>
      </c>
      <c r="G138" s="669">
        <f t="shared" si="63"/>
        <v>0</v>
      </c>
      <c r="H138" s="669">
        <f t="shared" si="63"/>
        <v>0</v>
      </c>
      <c r="I138" s="669">
        <f t="shared" si="63"/>
        <v>0</v>
      </c>
      <c r="J138" s="669">
        <f t="shared" si="63"/>
        <v>0</v>
      </c>
      <c r="K138" s="669">
        <f t="shared" si="63"/>
        <v>0</v>
      </c>
      <c r="L138" s="669">
        <f t="shared" si="63"/>
        <v>0</v>
      </c>
      <c r="M138" s="669">
        <f t="shared" si="63"/>
        <v>0</v>
      </c>
      <c r="N138" s="669">
        <f t="shared" si="63"/>
        <v>0</v>
      </c>
      <c r="O138" s="669">
        <f t="shared" si="63"/>
        <v>0</v>
      </c>
      <c r="P138" s="669">
        <f t="shared" si="63"/>
        <v>0</v>
      </c>
      <c r="Q138" s="669">
        <f t="shared" si="63"/>
        <v>0</v>
      </c>
      <c r="R138" s="669">
        <f t="shared" si="63"/>
        <v>0</v>
      </c>
      <c r="S138" s="669">
        <f t="shared" si="63"/>
        <v>0</v>
      </c>
      <c r="T138" s="669">
        <f t="shared" si="63"/>
        <v>0</v>
      </c>
      <c r="U138" s="669">
        <f t="shared" si="63"/>
        <v>0</v>
      </c>
      <c r="V138" s="669">
        <f t="shared" si="63"/>
        <v>0</v>
      </c>
      <c r="W138" s="669">
        <f t="shared" si="63"/>
        <v>0</v>
      </c>
      <c r="X138" s="669">
        <f t="shared" si="63"/>
        <v>0</v>
      </c>
      <c r="Y138" s="669">
        <f t="shared" si="63"/>
        <v>0</v>
      </c>
      <c r="Z138" s="669">
        <f t="shared" si="63"/>
        <v>0</v>
      </c>
      <c r="AA138" s="669">
        <f t="shared" si="63"/>
        <v>0</v>
      </c>
      <c r="AB138" s="669">
        <f t="shared" si="63"/>
        <v>0</v>
      </c>
      <c r="AC138" s="669">
        <f t="shared" si="63"/>
        <v>0</v>
      </c>
      <c r="AD138" s="669">
        <f t="shared" si="63"/>
        <v>0</v>
      </c>
      <c r="AE138" s="669">
        <f t="shared" si="63"/>
        <v>0</v>
      </c>
      <c r="AF138" s="669">
        <f t="shared" si="63"/>
        <v>0</v>
      </c>
      <c r="AG138" s="669">
        <f t="shared" si="63"/>
        <v>0</v>
      </c>
      <c r="AH138" s="669">
        <f t="shared" si="63"/>
        <v>0</v>
      </c>
      <c r="AI138" s="669">
        <f t="shared" si="48"/>
        <v>0</v>
      </c>
      <c r="AJ138" s="669">
        <f t="shared" si="48"/>
        <v>0</v>
      </c>
    </row>
    <row r="139" spans="1:36" s="265" customFormat="1" ht="12.75" x14ac:dyDescent="0.2">
      <c r="A139" s="268" t="s">
        <v>76</v>
      </c>
      <c r="B139" s="687">
        <f t="shared" ref="B139:AH139" si="64">B74-B17</f>
        <v>0</v>
      </c>
      <c r="C139" s="687">
        <f t="shared" si="64"/>
        <v>0</v>
      </c>
      <c r="D139" s="687">
        <f t="shared" ref="D139" si="65">D74-D17</f>
        <v>0</v>
      </c>
      <c r="E139" s="687">
        <f t="shared" si="64"/>
        <v>0</v>
      </c>
      <c r="F139" s="687">
        <f t="shared" si="64"/>
        <v>0</v>
      </c>
      <c r="G139" s="669">
        <f t="shared" si="64"/>
        <v>0</v>
      </c>
      <c r="H139" s="669">
        <f t="shared" si="64"/>
        <v>0</v>
      </c>
      <c r="I139" s="669">
        <f t="shared" si="64"/>
        <v>0</v>
      </c>
      <c r="J139" s="669">
        <f t="shared" si="64"/>
        <v>0</v>
      </c>
      <c r="K139" s="669">
        <f t="shared" si="64"/>
        <v>0</v>
      </c>
      <c r="L139" s="669">
        <f t="shared" si="64"/>
        <v>0</v>
      </c>
      <c r="M139" s="669">
        <f t="shared" si="64"/>
        <v>0</v>
      </c>
      <c r="N139" s="669">
        <f t="shared" si="64"/>
        <v>0</v>
      </c>
      <c r="O139" s="669">
        <f t="shared" si="64"/>
        <v>0</v>
      </c>
      <c r="P139" s="669">
        <f t="shared" si="64"/>
        <v>0</v>
      </c>
      <c r="Q139" s="669">
        <f t="shared" si="64"/>
        <v>0</v>
      </c>
      <c r="R139" s="669">
        <f t="shared" si="64"/>
        <v>0</v>
      </c>
      <c r="S139" s="669">
        <f t="shared" si="64"/>
        <v>0</v>
      </c>
      <c r="T139" s="669">
        <f t="shared" si="64"/>
        <v>0</v>
      </c>
      <c r="U139" s="669">
        <f t="shared" si="64"/>
        <v>0</v>
      </c>
      <c r="V139" s="669">
        <f t="shared" si="64"/>
        <v>0</v>
      </c>
      <c r="W139" s="669">
        <f t="shared" si="64"/>
        <v>0</v>
      </c>
      <c r="X139" s="669">
        <f t="shared" si="64"/>
        <v>0</v>
      </c>
      <c r="Y139" s="669">
        <f t="shared" si="64"/>
        <v>0</v>
      </c>
      <c r="Z139" s="669">
        <f t="shared" si="64"/>
        <v>0</v>
      </c>
      <c r="AA139" s="669">
        <f t="shared" si="64"/>
        <v>0</v>
      </c>
      <c r="AB139" s="669">
        <f t="shared" si="64"/>
        <v>0</v>
      </c>
      <c r="AC139" s="669">
        <f t="shared" si="64"/>
        <v>0</v>
      </c>
      <c r="AD139" s="669">
        <f t="shared" si="64"/>
        <v>0</v>
      </c>
      <c r="AE139" s="669">
        <f t="shared" si="64"/>
        <v>0</v>
      </c>
      <c r="AF139" s="669">
        <f t="shared" si="64"/>
        <v>0</v>
      </c>
      <c r="AG139" s="669">
        <f t="shared" si="64"/>
        <v>0</v>
      </c>
      <c r="AH139" s="669">
        <f t="shared" si="64"/>
        <v>0</v>
      </c>
      <c r="AI139" s="669">
        <f t="shared" si="48"/>
        <v>0</v>
      </c>
      <c r="AJ139" s="669">
        <f t="shared" si="48"/>
        <v>0</v>
      </c>
    </row>
    <row r="140" spans="1:36" s="265" customFormat="1" ht="25.5" x14ac:dyDescent="0.2">
      <c r="A140" s="268" t="s">
        <v>321</v>
      </c>
      <c r="B140" s="687">
        <f t="shared" ref="B140:AH140" si="66">B75-B18</f>
        <v>0</v>
      </c>
      <c r="C140" s="687">
        <f t="shared" si="66"/>
        <v>0</v>
      </c>
      <c r="D140" s="687">
        <f t="shared" ref="D140" si="67">D75-D18</f>
        <v>0</v>
      </c>
      <c r="E140" s="687">
        <f t="shared" si="66"/>
        <v>0</v>
      </c>
      <c r="F140" s="687">
        <f t="shared" si="66"/>
        <v>0</v>
      </c>
      <c r="G140" s="669">
        <f t="shared" si="66"/>
        <v>0</v>
      </c>
      <c r="H140" s="669">
        <f t="shared" si="66"/>
        <v>0</v>
      </c>
      <c r="I140" s="669">
        <f t="shared" si="66"/>
        <v>0</v>
      </c>
      <c r="J140" s="669">
        <f t="shared" si="66"/>
        <v>0</v>
      </c>
      <c r="K140" s="669">
        <f t="shared" si="66"/>
        <v>0</v>
      </c>
      <c r="L140" s="669">
        <f t="shared" si="66"/>
        <v>0</v>
      </c>
      <c r="M140" s="669">
        <f t="shared" si="66"/>
        <v>0</v>
      </c>
      <c r="N140" s="669">
        <f t="shared" si="66"/>
        <v>0</v>
      </c>
      <c r="O140" s="669">
        <f t="shared" si="66"/>
        <v>0</v>
      </c>
      <c r="P140" s="669">
        <f t="shared" si="66"/>
        <v>0</v>
      </c>
      <c r="Q140" s="669">
        <f t="shared" si="66"/>
        <v>0</v>
      </c>
      <c r="R140" s="669">
        <f t="shared" si="66"/>
        <v>0</v>
      </c>
      <c r="S140" s="669">
        <f t="shared" si="66"/>
        <v>0</v>
      </c>
      <c r="T140" s="669">
        <f t="shared" si="66"/>
        <v>0</v>
      </c>
      <c r="U140" s="669">
        <f t="shared" si="66"/>
        <v>0</v>
      </c>
      <c r="V140" s="669">
        <f t="shared" si="66"/>
        <v>0</v>
      </c>
      <c r="W140" s="669">
        <f t="shared" si="66"/>
        <v>0</v>
      </c>
      <c r="X140" s="669">
        <f t="shared" si="66"/>
        <v>0</v>
      </c>
      <c r="Y140" s="669">
        <f t="shared" si="66"/>
        <v>0</v>
      </c>
      <c r="Z140" s="669">
        <f t="shared" si="66"/>
        <v>0</v>
      </c>
      <c r="AA140" s="669">
        <f t="shared" si="66"/>
        <v>0</v>
      </c>
      <c r="AB140" s="669">
        <f t="shared" si="66"/>
        <v>0</v>
      </c>
      <c r="AC140" s="669">
        <f t="shared" si="66"/>
        <v>0</v>
      </c>
      <c r="AD140" s="669">
        <f t="shared" si="66"/>
        <v>0</v>
      </c>
      <c r="AE140" s="669">
        <f t="shared" si="66"/>
        <v>0</v>
      </c>
      <c r="AF140" s="669">
        <f t="shared" si="66"/>
        <v>0</v>
      </c>
      <c r="AG140" s="669">
        <f t="shared" si="66"/>
        <v>0</v>
      </c>
      <c r="AH140" s="669">
        <f t="shared" si="66"/>
        <v>0</v>
      </c>
      <c r="AI140" s="669">
        <f t="shared" si="48"/>
        <v>0</v>
      </c>
      <c r="AJ140" s="669">
        <f t="shared" si="48"/>
        <v>0</v>
      </c>
    </row>
    <row r="141" spans="1:36" s="265" customFormat="1" ht="12.75" x14ac:dyDescent="0.2">
      <c r="A141" s="269" t="s">
        <v>77</v>
      </c>
      <c r="B141" s="648">
        <f t="shared" ref="B141:AH141" si="68">B76-B19</f>
        <v>0</v>
      </c>
      <c r="C141" s="648">
        <f t="shared" si="68"/>
        <v>0</v>
      </c>
      <c r="D141" s="648">
        <f t="shared" ref="D141" si="69">D76-D19</f>
        <v>0</v>
      </c>
      <c r="E141" s="648">
        <f t="shared" si="68"/>
        <v>0</v>
      </c>
      <c r="F141" s="648">
        <f t="shared" si="68"/>
        <v>0</v>
      </c>
      <c r="G141" s="648">
        <f t="shared" si="68"/>
        <v>0</v>
      </c>
      <c r="H141" s="648">
        <f t="shared" si="68"/>
        <v>0</v>
      </c>
      <c r="I141" s="648">
        <f t="shared" si="68"/>
        <v>0</v>
      </c>
      <c r="J141" s="648">
        <f t="shared" si="68"/>
        <v>0</v>
      </c>
      <c r="K141" s="648">
        <f t="shared" si="68"/>
        <v>0</v>
      </c>
      <c r="L141" s="648">
        <f t="shared" si="68"/>
        <v>0</v>
      </c>
      <c r="M141" s="648">
        <f t="shared" si="68"/>
        <v>0</v>
      </c>
      <c r="N141" s="648">
        <f t="shared" si="68"/>
        <v>0</v>
      </c>
      <c r="O141" s="648">
        <f t="shared" si="68"/>
        <v>0</v>
      </c>
      <c r="P141" s="648">
        <f t="shared" si="68"/>
        <v>0</v>
      </c>
      <c r="Q141" s="648">
        <f t="shared" si="68"/>
        <v>0</v>
      </c>
      <c r="R141" s="648">
        <f t="shared" si="68"/>
        <v>0</v>
      </c>
      <c r="S141" s="648">
        <f t="shared" si="68"/>
        <v>0</v>
      </c>
      <c r="T141" s="648">
        <f t="shared" si="68"/>
        <v>0</v>
      </c>
      <c r="U141" s="648">
        <f t="shared" si="68"/>
        <v>0</v>
      </c>
      <c r="V141" s="648">
        <f t="shared" si="68"/>
        <v>0</v>
      </c>
      <c r="W141" s="648">
        <f t="shared" si="68"/>
        <v>0</v>
      </c>
      <c r="X141" s="648">
        <f t="shared" si="68"/>
        <v>0</v>
      </c>
      <c r="Y141" s="648">
        <f t="shared" si="68"/>
        <v>0</v>
      </c>
      <c r="Z141" s="648">
        <f t="shared" si="68"/>
        <v>0</v>
      </c>
      <c r="AA141" s="648">
        <f t="shared" si="68"/>
        <v>0</v>
      </c>
      <c r="AB141" s="648">
        <f t="shared" si="68"/>
        <v>0</v>
      </c>
      <c r="AC141" s="648">
        <f t="shared" si="68"/>
        <v>0</v>
      </c>
      <c r="AD141" s="648">
        <f t="shared" si="68"/>
        <v>0</v>
      </c>
      <c r="AE141" s="648">
        <f t="shared" si="68"/>
        <v>0</v>
      </c>
      <c r="AF141" s="648">
        <f t="shared" si="68"/>
        <v>0</v>
      </c>
      <c r="AG141" s="648">
        <f t="shared" si="68"/>
        <v>0</v>
      </c>
      <c r="AH141" s="648">
        <f t="shared" si="68"/>
        <v>0</v>
      </c>
      <c r="AI141" s="648">
        <f t="shared" si="48"/>
        <v>0</v>
      </c>
      <c r="AJ141" s="648">
        <f t="shared" si="48"/>
        <v>0</v>
      </c>
    </row>
    <row r="142" spans="1:36" s="265" customFormat="1" ht="12.75" x14ac:dyDescent="0.2">
      <c r="A142" s="270" t="s">
        <v>78</v>
      </c>
      <c r="B142" s="673">
        <f t="shared" ref="B142:AH142" si="70">B77-B20</f>
        <v>0</v>
      </c>
      <c r="C142" s="673">
        <f t="shared" si="70"/>
        <v>0</v>
      </c>
      <c r="D142" s="673">
        <f t="shared" ref="D142" si="71">D77-D20</f>
        <v>0</v>
      </c>
      <c r="E142" s="673">
        <f t="shared" si="70"/>
        <v>0</v>
      </c>
      <c r="F142" s="673">
        <f t="shared" si="70"/>
        <v>0</v>
      </c>
      <c r="G142" s="673">
        <f t="shared" si="70"/>
        <v>0</v>
      </c>
      <c r="H142" s="673">
        <f t="shared" si="70"/>
        <v>0</v>
      </c>
      <c r="I142" s="673">
        <f t="shared" si="70"/>
        <v>0</v>
      </c>
      <c r="J142" s="673">
        <f t="shared" si="70"/>
        <v>0</v>
      </c>
      <c r="K142" s="673">
        <f t="shared" si="70"/>
        <v>0</v>
      </c>
      <c r="L142" s="673">
        <f t="shared" si="70"/>
        <v>0</v>
      </c>
      <c r="M142" s="673">
        <f t="shared" si="70"/>
        <v>0</v>
      </c>
      <c r="N142" s="673">
        <f t="shared" si="70"/>
        <v>0</v>
      </c>
      <c r="O142" s="673">
        <f t="shared" si="70"/>
        <v>0</v>
      </c>
      <c r="P142" s="673">
        <f t="shared" si="70"/>
        <v>0</v>
      </c>
      <c r="Q142" s="673">
        <f t="shared" si="70"/>
        <v>0</v>
      </c>
      <c r="R142" s="673">
        <f t="shared" si="70"/>
        <v>0</v>
      </c>
      <c r="S142" s="673">
        <f t="shared" si="70"/>
        <v>0</v>
      </c>
      <c r="T142" s="673">
        <f t="shared" si="70"/>
        <v>0</v>
      </c>
      <c r="U142" s="673">
        <f t="shared" si="70"/>
        <v>0</v>
      </c>
      <c r="V142" s="673">
        <f t="shared" si="70"/>
        <v>0</v>
      </c>
      <c r="W142" s="673">
        <f t="shared" si="70"/>
        <v>0</v>
      </c>
      <c r="X142" s="673">
        <f t="shared" si="70"/>
        <v>0</v>
      </c>
      <c r="Y142" s="673">
        <f t="shared" si="70"/>
        <v>0</v>
      </c>
      <c r="Z142" s="673">
        <f t="shared" si="70"/>
        <v>0</v>
      </c>
      <c r="AA142" s="673">
        <f t="shared" si="70"/>
        <v>0</v>
      </c>
      <c r="AB142" s="673">
        <f t="shared" si="70"/>
        <v>0</v>
      </c>
      <c r="AC142" s="673">
        <f t="shared" si="70"/>
        <v>0</v>
      </c>
      <c r="AD142" s="673">
        <f t="shared" si="70"/>
        <v>0</v>
      </c>
      <c r="AE142" s="673">
        <f t="shared" si="70"/>
        <v>0</v>
      </c>
      <c r="AF142" s="673">
        <f t="shared" si="70"/>
        <v>0</v>
      </c>
      <c r="AG142" s="673">
        <f t="shared" si="70"/>
        <v>0</v>
      </c>
      <c r="AH142" s="673">
        <f t="shared" si="70"/>
        <v>0</v>
      </c>
      <c r="AI142" s="673">
        <f t="shared" si="48"/>
        <v>0</v>
      </c>
      <c r="AJ142" s="673">
        <f t="shared" si="48"/>
        <v>0</v>
      </c>
    </row>
    <row r="143" spans="1:36" s="265" customFormat="1" ht="12.75" x14ac:dyDescent="0.2">
      <c r="A143" s="268" t="s">
        <v>79</v>
      </c>
      <c r="B143" s="669">
        <f t="shared" ref="B143:AH143" si="72">B78-B21</f>
        <v>0</v>
      </c>
      <c r="C143" s="669">
        <f t="shared" si="72"/>
        <v>0</v>
      </c>
      <c r="D143" s="669">
        <f t="shared" ref="D143" si="73">D78-D21</f>
        <v>0</v>
      </c>
      <c r="E143" s="669">
        <f t="shared" si="72"/>
        <v>0</v>
      </c>
      <c r="F143" s="669">
        <f t="shared" si="72"/>
        <v>0</v>
      </c>
      <c r="G143" s="669">
        <f t="shared" si="72"/>
        <v>0</v>
      </c>
      <c r="H143" s="669">
        <f t="shared" si="72"/>
        <v>0</v>
      </c>
      <c r="I143" s="669">
        <f t="shared" si="72"/>
        <v>0</v>
      </c>
      <c r="J143" s="669">
        <f t="shared" si="72"/>
        <v>0</v>
      </c>
      <c r="K143" s="669">
        <f t="shared" si="72"/>
        <v>0</v>
      </c>
      <c r="L143" s="669">
        <f t="shared" si="72"/>
        <v>0</v>
      </c>
      <c r="M143" s="669">
        <f t="shared" si="72"/>
        <v>0</v>
      </c>
      <c r="N143" s="669">
        <f t="shared" si="72"/>
        <v>0</v>
      </c>
      <c r="O143" s="669">
        <f t="shared" si="72"/>
        <v>0</v>
      </c>
      <c r="P143" s="669">
        <f t="shared" si="72"/>
        <v>0</v>
      </c>
      <c r="Q143" s="669">
        <f t="shared" si="72"/>
        <v>0</v>
      </c>
      <c r="R143" s="669">
        <f t="shared" si="72"/>
        <v>0</v>
      </c>
      <c r="S143" s="669">
        <f t="shared" si="72"/>
        <v>0</v>
      </c>
      <c r="T143" s="669">
        <f t="shared" si="72"/>
        <v>0</v>
      </c>
      <c r="U143" s="669">
        <f t="shared" si="72"/>
        <v>0</v>
      </c>
      <c r="V143" s="669">
        <f t="shared" si="72"/>
        <v>0</v>
      </c>
      <c r="W143" s="669">
        <f t="shared" si="72"/>
        <v>0</v>
      </c>
      <c r="X143" s="669">
        <f t="shared" si="72"/>
        <v>0</v>
      </c>
      <c r="Y143" s="669">
        <f t="shared" si="72"/>
        <v>0</v>
      </c>
      <c r="Z143" s="669">
        <f t="shared" si="72"/>
        <v>0</v>
      </c>
      <c r="AA143" s="669">
        <f t="shared" si="72"/>
        <v>0</v>
      </c>
      <c r="AB143" s="669">
        <f t="shared" si="72"/>
        <v>0</v>
      </c>
      <c r="AC143" s="669">
        <f t="shared" si="72"/>
        <v>0</v>
      </c>
      <c r="AD143" s="669">
        <f t="shared" si="72"/>
        <v>0</v>
      </c>
      <c r="AE143" s="669">
        <f t="shared" si="72"/>
        <v>0</v>
      </c>
      <c r="AF143" s="669">
        <f t="shared" si="72"/>
        <v>0</v>
      </c>
      <c r="AG143" s="669">
        <f t="shared" si="72"/>
        <v>0</v>
      </c>
      <c r="AH143" s="669">
        <f t="shared" si="72"/>
        <v>0</v>
      </c>
      <c r="AI143" s="669">
        <f t="shared" si="48"/>
        <v>0</v>
      </c>
      <c r="AJ143" s="669">
        <f t="shared" si="48"/>
        <v>0</v>
      </c>
    </row>
    <row r="144" spans="1:36" s="265" customFormat="1" ht="12.75" x14ac:dyDescent="0.2">
      <c r="A144" s="268" t="s">
        <v>80</v>
      </c>
      <c r="B144" s="669">
        <f t="shared" ref="B144:AH144" si="74">B79-B22</f>
        <v>0</v>
      </c>
      <c r="C144" s="669">
        <f t="shared" si="74"/>
        <v>0</v>
      </c>
      <c r="D144" s="669">
        <f t="shared" ref="D144" si="75">D79-D22</f>
        <v>0</v>
      </c>
      <c r="E144" s="669">
        <f t="shared" si="74"/>
        <v>0</v>
      </c>
      <c r="F144" s="669">
        <f t="shared" si="74"/>
        <v>0</v>
      </c>
      <c r="G144" s="669">
        <f t="shared" si="74"/>
        <v>0</v>
      </c>
      <c r="H144" s="669">
        <f t="shared" si="74"/>
        <v>0</v>
      </c>
      <c r="I144" s="669">
        <f t="shared" si="74"/>
        <v>0</v>
      </c>
      <c r="J144" s="669">
        <f t="shared" si="74"/>
        <v>0</v>
      </c>
      <c r="K144" s="669">
        <f t="shared" si="74"/>
        <v>0</v>
      </c>
      <c r="L144" s="669">
        <f t="shared" si="74"/>
        <v>0</v>
      </c>
      <c r="M144" s="669">
        <f t="shared" si="74"/>
        <v>0</v>
      </c>
      <c r="N144" s="669">
        <f t="shared" si="74"/>
        <v>0</v>
      </c>
      <c r="O144" s="669">
        <f t="shared" si="74"/>
        <v>0</v>
      </c>
      <c r="P144" s="669">
        <f t="shared" si="74"/>
        <v>0</v>
      </c>
      <c r="Q144" s="669">
        <f t="shared" si="74"/>
        <v>0</v>
      </c>
      <c r="R144" s="669">
        <f t="shared" si="74"/>
        <v>0</v>
      </c>
      <c r="S144" s="669">
        <f t="shared" si="74"/>
        <v>0</v>
      </c>
      <c r="T144" s="669">
        <f t="shared" si="74"/>
        <v>0</v>
      </c>
      <c r="U144" s="669">
        <f t="shared" si="74"/>
        <v>0</v>
      </c>
      <c r="V144" s="669">
        <f t="shared" si="74"/>
        <v>0</v>
      </c>
      <c r="W144" s="669">
        <f t="shared" si="74"/>
        <v>0</v>
      </c>
      <c r="X144" s="669">
        <f t="shared" si="74"/>
        <v>0</v>
      </c>
      <c r="Y144" s="669">
        <f t="shared" si="74"/>
        <v>0</v>
      </c>
      <c r="Z144" s="669">
        <f t="shared" si="74"/>
        <v>0</v>
      </c>
      <c r="AA144" s="669">
        <f t="shared" si="74"/>
        <v>0</v>
      </c>
      <c r="AB144" s="669">
        <f t="shared" si="74"/>
        <v>0</v>
      </c>
      <c r="AC144" s="669">
        <f t="shared" si="74"/>
        <v>0</v>
      </c>
      <c r="AD144" s="669">
        <f t="shared" si="74"/>
        <v>0</v>
      </c>
      <c r="AE144" s="669">
        <f t="shared" si="74"/>
        <v>0</v>
      </c>
      <c r="AF144" s="669">
        <f t="shared" si="74"/>
        <v>0</v>
      </c>
      <c r="AG144" s="669">
        <f t="shared" si="74"/>
        <v>0</v>
      </c>
      <c r="AH144" s="669">
        <f t="shared" si="74"/>
        <v>0</v>
      </c>
      <c r="AI144" s="669">
        <f t="shared" si="48"/>
        <v>0</v>
      </c>
      <c r="AJ144" s="669">
        <f t="shared" si="48"/>
        <v>0</v>
      </c>
    </row>
    <row r="145" spans="1:36" s="265" customFormat="1" ht="12.75" x14ac:dyDescent="0.2">
      <c r="A145" s="268" t="s">
        <v>81</v>
      </c>
      <c r="B145" s="669">
        <f t="shared" ref="B145:AH145" si="76">B80-B23</f>
        <v>0</v>
      </c>
      <c r="C145" s="669">
        <f t="shared" si="76"/>
        <v>0</v>
      </c>
      <c r="D145" s="669">
        <f t="shared" ref="D145" si="77">D80-D23</f>
        <v>0</v>
      </c>
      <c r="E145" s="669">
        <f t="shared" si="76"/>
        <v>0</v>
      </c>
      <c r="F145" s="669">
        <f t="shared" si="76"/>
        <v>0</v>
      </c>
      <c r="G145" s="669">
        <f t="shared" si="76"/>
        <v>0</v>
      </c>
      <c r="H145" s="669">
        <f t="shared" si="76"/>
        <v>0</v>
      </c>
      <c r="I145" s="669">
        <f t="shared" si="76"/>
        <v>0</v>
      </c>
      <c r="J145" s="669">
        <f t="shared" si="76"/>
        <v>0</v>
      </c>
      <c r="K145" s="669">
        <f t="shared" si="76"/>
        <v>0</v>
      </c>
      <c r="L145" s="669">
        <f t="shared" si="76"/>
        <v>0</v>
      </c>
      <c r="M145" s="669">
        <f t="shared" si="76"/>
        <v>0</v>
      </c>
      <c r="N145" s="669">
        <f t="shared" si="76"/>
        <v>0</v>
      </c>
      <c r="O145" s="669">
        <f t="shared" si="76"/>
        <v>0</v>
      </c>
      <c r="P145" s="669">
        <f t="shared" si="76"/>
        <v>0</v>
      </c>
      <c r="Q145" s="669">
        <f t="shared" si="76"/>
        <v>0</v>
      </c>
      <c r="R145" s="669">
        <f t="shared" si="76"/>
        <v>0</v>
      </c>
      <c r="S145" s="669">
        <f t="shared" si="76"/>
        <v>0</v>
      </c>
      <c r="T145" s="669">
        <f t="shared" si="76"/>
        <v>0</v>
      </c>
      <c r="U145" s="669">
        <f t="shared" si="76"/>
        <v>0</v>
      </c>
      <c r="V145" s="669">
        <f t="shared" si="76"/>
        <v>0</v>
      </c>
      <c r="W145" s="669">
        <f t="shared" si="76"/>
        <v>0</v>
      </c>
      <c r="X145" s="669">
        <f t="shared" si="76"/>
        <v>0</v>
      </c>
      <c r="Y145" s="669">
        <f t="shared" si="76"/>
        <v>0</v>
      </c>
      <c r="Z145" s="669">
        <f t="shared" si="76"/>
        <v>0</v>
      </c>
      <c r="AA145" s="669">
        <f t="shared" si="76"/>
        <v>0</v>
      </c>
      <c r="AB145" s="669">
        <f t="shared" si="76"/>
        <v>0</v>
      </c>
      <c r="AC145" s="669">
        <f t="shared" si="76"/>
        <v>0</v>
      </c>
      <c r="AD145" s="669">
        <f t="shared" si="76"/>
        <v>0</v>
      </c>
      <c r="AE145" s="669">
        <f t="shared" si="76"/>
        <v>0</v>
      </c>
      <c r="AF145" s="669">
        <f t="shared" si="76"/>
        <v>0</v>
      </c>
      <c r="AG145" s="669">
        <f t="shared" si="76"/>
        <v>0</v>
      </c>
      <c r="AH145" s="669">
        <f t="shared" si="76"/>
        <v>0</v>
      </c>
      <c r="AI145" s="669">
        <f t="shared" si="48"/>
        <v>0</v>
      </c>
      <c r="AJ145" s="669">
        <f t="shared" si="48"/>
        <v>0</v>
      </c>
    </row>
    <row r="146" spans="1:36" s="265" customFormat="1" ht="12.75" x14ac:dyDescent="0.2">
      <c r="A146" s="269" t="s">
        <v>82</v>
      </c>
      <c r="B146" s="669">
        <f t="shared" ref="B146:AH146" si="78">B81-B24</f>
        <v>0</v>
      </c>
      <c r="C146" s="669">
        <f t="shared" si="78"/>
        <v>0</v>
      </c>
      <c r="D146" s="669">
        <f t="shared" ref="D146" si="79">D81-D24</f>
        <v>0</v>
      </c>
      <c r="E146" s="669">
        <f t="shared" si="78"/>
        <v>0</v>
      </c>
      <c r="F146" s="669">
        <f t="shared" si="78"/>
        <v>0</v>
      </c>
      <c r="G146" s="669">
        <f t="shared" si="78"/>
        <v>0</v>
      </c>
      <c r="H146" s="669">
        <f t="shared" si="78"/>
        <v>0</v>
      </c>
      <c r="I146" s="669">
        <f t="shared" si="78"/>
        <v>0</v>
      </c>
      <c r="J146" s="669">
        <f t="shared" si="78"/>
        <v>0</v>
      </c>
      <c r="K146" s="669">
        <f t="shared" si="78"/>
        <v>0</v>
      </c>
      <c r="L146" s="669">
        <f t="shared" si="78"/>
        <v>0</v>
      </c>
      <c r="M146" s="669">
        <f t="shared" si="78"/>
        <v>0</v>
      </c>
      <c r="N146" s="669">
        <f t="shared" si="78"/>
        <v>0</v>
      </c>
      <c r="O146" s="669">
        <f t="shared" si="78"/>
        <v>0</v>
      </c>
      <c r="P146" s="669">
        <f t="shared" si="78"/>
        <v>0</v>
      </c>
      <c r="Q146" s="669">
        <f t="shared" si="78"/>
        <v>0</v>
      </c>
      <c r="R146" s="669">
        <f t="shared" si="78"/>
        <v>0</v>
      </c>
      <c r="S146" s="669">
        <f t="shared" si="78"/>
        <v>0</v>
      </c>
      <c r="T146" s="669">
        <f t="shared" si="78"/>
        <v>0</v>
      </c>
      <c r="U146" s="669">
        <f t="shared" si="78"/>
        <v>0</v>
      </c>
      <c r="V146" s="669">
        <f t="shared" si="78"/>
        <v>0</v>
      </c>
      <c r="W146" s="669">
        <f t="shared" si="78"/>
        <v>0</v>
      </c>
      <c r="X146" s="669">
        <f t="shared" si="78"/>
        <v>0</v>
      </c>
      <c r="Y146" s="669">
        <f t="shared" si="78"/>
        <v>0</v>
      </c>
      <c r="Z146" s="669">
        <f t="shared" si="78"/>
        <v>0</v>
      </c>
      <c r="AA146" s="669">
        <f t="shared" si="78"/>
        <v>0</v>
      </c>
      <c r="AB146" s="669">
        <f t="shared" si="78"/>
        <v>0</v>
      </c>
      <c r="AC146" s="669">
        <f t="shared" si="78"/>
        <v>0</v>
      </c>
      <c r="AD146" s="669">
        <f t="shared" si="78"/>
        <v>0</v>
      </c>
      <c r="AE146" s="669">
        <f t="shared" si="78"/>
        <v>0</v>
      </c>
      <c r="AF146" s="669">
        <f t="shared" si="78"/>
        <v>0</v>
      </c>
      <c r="AG146" s="669">
        <f t="shared" si="78"/>
        <v>0</v>
      </c>
      <c r="AH146" s="669">
        <f t="shared" si="78"/>
        <v>0</v>
      </c>
      <c r="AI146" s="669">
        <f t="shared" si="48"/>
        <v>0</v>
      </c>
      <c r="AJ146" s="669">
        <f t="shared" si="48"/>
        <v>0</v>
      </c>
    </row>
    <row r="147" spans="1:36" s="265" customFormat="1" ht="12.75" x14ac:dyDescent="0.2">
      <c r="A147" s="268" t="s">
        <v>83</v>
      </c>
      <c r="B147" s="669">
        <f t="shared" ref="B147:AH147" si="80">B82-B25</f>
        <v>0</v>
      </c>
      <c r="C147" s="669">
        <f t="shared" si="80"/>
        <v>0</v>
      </c>
      <c r="D147" s="669">
        <f t="shared" ref="D147" si="81">D82-D25</f>
        <v>0</v>
      </c>
      <c r="E147" s="669">
        <f t="shared" si="80"/>
        <v>0</v>
      </c>
      <c r="F147" s="669">
        <f t="shared" si="80"/>
        <v>0</v>
      </c>
      <c r="G147" s="669">
        <f t="shared" si="80"/>
        <v>0</v>
      </c>
      <c r="H147" s="669">
        <f t="shared" si="80"/>
        <v>0</v>
      </c>
      <c r="I147" s="669">
        <f t="shared" si="80"/>
        <v>0</v>
      </c>
      <c r="J147" s="669">
        <f t="shared" si="80"/>
        <v>0</v>
      </c>
      <c r="K147" s="669">
        <f t="shared" si="80"/>
        <v>0</v>
      </c>
      <c r="L147" s="669">
        <f t="shared" si="80"/>
        <v>0</v>
      </c>
      <c r="M147" s="669">
        <f t="shared" si="80"/>
        <v>0</v>
      </c>
      <c r="N147" s="669">
        <f t="shared" si="80"/>
        <v>0</v>
      </c>
      <c r="O147" s="669">
        <f t="shared" si="80"/>
        <v>0</v>
      </c>
      <c r="P147" s="669">
        <f t="shared" si="80"/>
        <v>0</v>
      </c>
      <c r="Q147" s="669">
        <f t="shared" si="80"/>
        <v>0</v>
      </c>
      <c r="R147" s="669">
        <f t="shared" si="80"/>
        <v>0</v>
      </c>
      <c r="S147" s="669">
        <f t="shared" si="80"/>
        <v>0</v>
      </c>
      <c r="T147" s="669">
        <f t="shared" si="80"/>
        <v>0</v>
      </c>
      <c r="U147" s="669">
        <f t="shared" si="80"/>
        <v>0</v>
      </c>
      <c r="V147" s="669">
        <f t="shared" si="80"/>
        <v>0</v>
      </c>
      <c r="W147" s="669">
        <f t="shared" si="80"/>
        <v>0</v>
      </c>
      <c r="X147" s="669">
        <f t="shared" si="80"/>
        <v>0</v>
      </c>
      <c r="Y147" s="669">
        <f t="shared" si="80"/>
        <v>0</v>
      </c>
      <c r="Z147" s="669">
        <f t="shared" si="80"/>
        <v>0</v>
      </c>
      <c r="AA147" s="669">
        <f t="shared" si="80"/>
        <v>0</v>
      </c>
      <c r="AB147" s="669">
        <f t="shared" si="80"/>
        <v>0</v>
      </c>
      <c r="AC147" s="669">
        <f t="shared" si="80"/>
        <v>0</v>
      </c>
      <c r="AD147" s="669">
        <f t="shared" si="80"/>
        <v>0</v>
      </c>
      <c r="AE147" s="669">
        <f t="shared" si="80"/>
        <v>0</v>
      </c>
      <c r="AF147" s="669">
        <f t="shared" si="80"/>
        <v>0</v>
      </c>
      <c r="AG147" s="669">
        <f t="shared" si="80"/>
        <v>0</v>
      </c>
      <c r="AH147" s="669">
        <f t="shared" si="80"/>
        <v>0</v>
      </c>
      <c r="AI147" s="669">
        <f t="shared" si="48"/>
        <v>0</v>
      </c>
      <c r="AJ147" s="669">
        <f t="shared" si="48"/>
        <v>0</v>
      </c>
    </row>
    <row r="148" spans="1:36" s="265" customFormat="1" ht="12.75" x14ac:dyDescent="0.2">
      <c r="A148" s="268" t="s">
        <v>84</v>
      </c>
      <c r="B148" s="669">
        <f t="shared" ref="B148:AH148" si="82">B83-B26</f>
        <v>0</v>
      </c>
      <c r="C148" s="669">
        <f t="shared" si="82"/>
        <v>0</v>
      </c>
      <c r="D148" s="669">
        <f t="shared" ref="D148" si="83">D83-D26</f>
        <v>0</v>
      </c>
      <c r="E148" s="669">
        <f t="shared" si="82"/>
        <v>0</v>
      </c>
      <c r="F148" s="669">
        <f t="shared" si="82"/>
        <v>0</v>
      </c>
      <c r="G148" s="669">
        <f t="shared" si="82"/>
        <v>0</v>
      </c>
      <c r="H148" s="669">
        <f t="shared" si="82"/>
        <v>0</v>
      </c>
      <c r="I148" s="669">
        <f t="shared" si="82"/>
        <v>0</v>
      </c>
      <c r="J148" s="669">
        <f t="shared" si="82"/>
        <v>0</v>
      </c>
      <c r="K148" s="669">
        <f t="shared" si="82"/>
        <v>0</v>
      </c>
      <c r="L148" s="669">
        <f t="shared" si="82"/>
        <v>0</v>
      </c>
      <c r="M148" s="669">
        <f t="shared" si="82"/>
        <v>0</v>
      </c>
      <c r="N148" s="669">
        <f t="shared" si="82"/>
        <v>0</v>
      </c>
      <c r="O148" s="669">
        <f t="shared" si="82"/>
        <v>0</v>
      </c>
      <c r="P148" s="669">
        <f t="shared" si="82"/>
        <v>0</v>
      </c>
      <c r="Q148" s="669">
        <f t="shared" si="82"/>
        <v>0</v>
      </c>
      <c r="R148" s="669">
        <f t="shared" si="82"/>
        <v>0</v>
      </c>
      <c r="S148" s="669">
        <f t="shared" si="82"/>
        <v>0</v>
      </c>
      <c r="T148" s="669">
        <f t="shared" si="82"/>
        <v>0</v>
      </c>
      <c r="U148" s="669">
        <f t="shared" si="82"/>
        <v>0</v>
      </c>
      <c r="V148" s="669">
        <f t="shared" si="82"/>
        <v>0</v>
      </c>
      <c r="W148" s="669">
        <f t="shared" si="82"/>
        <v>0</v>
      </c>
      <c r="X148" s="669">
        <f t="shared" si="82"/>
        <v>0</v>
      </c>
      <c r="Y148" s="669">
        <f t="shared" si="82"/>
        <v>0</v>
      </c>
      <c r="Z148" s="669">
        <f t="shared" si="82"/>
        <v>0</v>
      </c>
      <c r="AA148" s="669">
        <f t="shared" si="82"/>
        <v>0</v>
      </c>
      <c r="AB148" s="669">
        <f t="shared" si="82"/>
        <v>0</v>
      </c>
      <c r="AC148" s="669">
        <f t="shared" si="82"/>
        <v>0</v>
      </c>
      <c r="AD148" s="669">
        <f t="shared" si="82"/>
        <v>0</v>
      </c>
      <c r="AE148" s="669">
        <f t="shared" si="82"/>
        <v>0</v>
      </c>
      <c r="AF148" s="669">
        <f t="shared" si="82"/>
        <v>0</v>
      </c>
      <c r="AG148" s="669">
        <f t="shared" si="82"/>
        <v>0</v>
      </c>
      <c r="AH148" s="669">
        <f t="shared" si="82"/>
        <v>0</v>
      </c>
      <c r="AI148" s="669">
        <f t="shared" si="48"/>
        <v>0</v>
      </c>
      <c r="AJ148" s="669">
        <f t="shared" si="48"/>
        <v>0</v>
      </c>
    </row>
    <row r="149" spans="1:36" s="265" customFormat="1" ht="12.75" x14ac:dyDescent="0.2">
      <c r="A149" s="268" t="s">
        <v>85</v>
      </c>
      <c r="B149" s="669">
        <f t="shared" ref="B149:AH149" si="84">B84-B27</f>
        <v>0</v>
      </c>
      <c r="C149" s="669">
        <f t="shared" si="84"/>
        <v>0</v>
      </c>
      <c r="D149" s="669">
        <f t="shared" ref="D149" si="85">D84-D27</f>
        <v>0</v>
      </c>
      <c r="E149" s="669">
        <f t="shared" si="84"/>
        <v>0</v>
      </c>
      <c r="F149" s="669">
        <f t="shared" si="84"/>
        <v>0</v>
      </c>
      <c r="G149" s="669">
        <f t="shared" si="84"/>
        <v>0</v>
      </c>
      <c r="H149" s="669">
        <f t="shared" si="84"/>
        <v>0</v>
      </c>
      <c r="I149" s="669">
        <f t="shared" si="84"/>
        <v>0</v>
      </c>
      <c r="J149" s="669">
        <f t="shared" si="84"/>
        <v>0</v>
      </c>
      <c r="K149" s="669">
        <f t="shared" si="84"/>
        <v>0</v>
      </c>
      <c r="L149" s="669">
        <f t="shared" si="84"/>
        <v>0</v>
      </c>
      <c r="M149" s="669">
        <f t="shared" si="84"/>
        <v>0</v>
      </c>
      <c r="N149" s="669">
        <f t="shared" si="84"/>
        <v>0</v>
      </c>
      <c r="O149" s="669">
        <f t="shared" si="84"/>
        <v>0</v>
      </c>
      <c r="P149" s="669">
        <f t="shared" si="84"/>
        <v>0</v>
      </c>
      <c r="Q149" s="669">
        <f t="shared" si="84"/>
        <v>0</v>
      </c>
      <c r="R149" s="669">
        <f t="shared" si="84"/>
        <v>0</v>
      </c>
      <c r="S149" s="669">
        <f t="shared" si="84"/>
        <v>0</v>
      </c>
      <c r="T149" s="669">
        <f t="shared" si="84"/>
        <v>0</v>
      </c>
      <c r="U149" s="669">
        <f t="shared" si="84"/>
        <v>0</v>
      </c>
      <c r="V149" s="669">
        <f t="shared" si="84"/>
        <v>0</v>
      </c>
      <c r="W149" s="669">
        <f t="shared" si="84"/>
        <v>0</v>
      </c>
      <c r="X149" s="669">
        <f t="shared" si="84"/>
        <v>0</v>
      </c>
      <c r="Y149" s="669">
        <f t="shared" si="84"/>
        <v>0</v>
      </c>
      <c r="Z149" s="669">
        <f t="shared" si="84"/>
        <v>0</v>
      </c>
      <c r="AA149" s="669">
        <f t="shared" si="84"/>
        <v>0</v>
      </c>
      <c r="AB149" s="669">
        <f t="shared" si="84"/>
        <v>0</v>
      </c>
      <c r="AC149" s="669">
        <f t="shared" si="84"/>
        <v>0</v>
      </c>
      <c r="AD149" s="669">
        <f t="shared" si="84"/>
        <v>0</v>
      </c>
      <c r="AE149" s="669">
        <f t="shared" si="84"/>
        <v>0</v>
      </c>
      <c r="AF149" s="669">
        <f t="shared" si="84"/>
        <v>0</v>
      </c>
      <c r="AG149" s="669">
        <f t="shared" si="84"/>
        <v>0</v>
      </c>
      <c r="AH149" s="669">
        <f t="shared" si="84"/>
        <v>0</v>
      </c>
      <c r="AI149" s="669">
        <f t="shared" si="48"/>
        <v>0</v>
      </c>
      <c r="AJ149" s="669">
        <f t="shared" si="48"/>
        <v>0</v>
      </c>
    </row>
    <row r="150" spans="1:36" s="265" customFormat="1" ht="12.75" x14ac:dyDescent="0.2">
      <c r="A150" s="269" t="s">
        <v>86</v>
      </c>
      <c r="B150" s="648">
        <f>SUM(B143:B149)</f>
        <v>0</v>
      </c>
      <c r="C150" s="648">
        <f t="shared" ref="C150:AG150" si="86">SUM(C143:C149)</f>
        <v>0</v>
      </c>
      <c r="D150" s="648">
        <f t="shared" ref="D150" si="87">SUM(D143:D149)</f>
        <v>0</v>
      </c>
      <c r="E150" s="648">
        <f t="shared" si="86"/>
        <v>0</v>
      </c>
      <c r="F150" s="648">
        <f t="shared" si="86"/>
        <v>0</v>
      </c>
      <c r="G150" s="648">
        <f t="shared" si="86"/>
        <v>0</v>
      </c>
      <c r="H150" s="648">
        <f t="shared" si="86"/>
        <v>0</v>
      </c>
      <c r="I150" s="648">
        <f t="shared" si="86"/>
        <v>0</v>
      </c>
      <c r="J150" s="648">
        <f t="shared" si="86"/>
        <v>0</v>
      </c>
      <c r="K150" s="648">
        <f t="shared" si="86"/>
        <v>0</v>
      </c>
      <c r="L150" s="648">
        <f t="shared" si="86"/>
        <v>0</v>
      </c>
      <c r="M150" s="648">
        <f t="shared" si="86"/>
        <v>0</v>
      </c>
      <c r="N150" s="648">
        <f t="shared" si="86"/>
        <v>0</v>
      </c>
      <c r="O150" s="648">
        <f t="shared" si="86"/>
        <v>0</v>
      </c>
      <c r="P150" s="648">
        <f t="shared" si="86"/>
        <v>0</v>
      </c>
      <c r="Q150" s="648">
        <f t="shared" si="86"/>
        <v>0</v>
      </c>
      <c r="R150" s="648">
        <f t="shared" si="86"/>
        <v>0</v>
      </c>
      <c r="S150" s="648">
        <f t="shared" si="86"/>
        <v>0</v>
      </c>
      <c r="T150" s="648">
        <f t="shared" si="86"/>
        <v>0</v>
      </c>
      <c r="U150" s="648">
        <f t="shared" si="86"/>
        <v>0</v>
      </c>
      <c r="V150" s="648">
        <f t="shared" si="86"/>
        <v>0</v>
      </c>
      <c r="W150" s="648">
        <f t="shared" si="86"/>
        <v>0</v>
      </c>
      <c r="X150" s="648">
        <f t="shared" si="86"/>
        <v>0</v>
      </c>
      <c r="Y150" s="648">
        <f t="shared" si="86"/>
        <v>0</v>
      </c>
      <c r="Z150" s="648">
        <f t="shared" si="86"/>
        <v>0</v>
      </c>
      <c r="AA150" s="648">
        <f t="shared" si="86"/>
        <v>0</v>
      </c>
      <c r="AB150" s="648">
        <f t="shared" si="86"/>
        <v>0</v>
      </c>
      <c r="AC150" s="648">
        <f t="shared" si="86"/>
        <v>0</v>
      </c>
      <c r="AD150" s="648">
        <f t="shared" si="86"/>
        <v>0</v>
      </c>
      <c r="AE150" s="648">
        <f t="shared" si="86"/>
        <v>0</v>
      </c>
      <c r="AF150" s="648">
        <f t="shared" si="86"/>
        <v>0</v>
      </c>
      <c r="AG150" s="648">
        <f t="shared" si="86"/>
        <v>0</v>
      </c>
      <c r="AH150" s="648">
        <f>SUM(AH143:AH149)</f>
        <v>0</v>
      </c>
      <c r="AI150" s="648">
        <f>SUM(AI143:AI149)</f>
        <v>0</v>
      </c>
      <c r="AJ150" s="648">
        <f>SUM(AJ143:AJ149)</f>
        <v>0</v>
      </c>
    </row>
    <row r="151" spans="1:36" s="265" customFormat="1" ht="27" customHeight="1" x14ac:dyDescent="0.2">
      <c r="A151" s="186" t="s">
        <v>87</v>
      </c>
      <c r="B151" s="648">
        <f>SUM(B141,B150)</f>
        <v>0</v>
      </c>
      <c r="C151" s="648">
        <f t="shared" ref="C151:AG151" si="88">SUM(C141,C150)</f>
        <v>0</v>
      </c>
      <c r="D151" s="648">
        <f t="shared" ref="D151" si="89">SUM(D141,D150)</f>
        <v>0</v>
      </c>
      <c r="E151" s="648">
        <f t="shared" si="88"/>
        <v>0</v>
      </c>
      <c r="F151" s="648">
        <f t="shared" si="88"/>
        <v>0</v>
      </c>
      <c r="G151" s="648">
        <f t="shared" si="88"/>
        <v>0</v>
      </c>
      <c r="H151" s="648">
        <f t="shared" si="88"/>
        <v>0</v>
      </c>
      <c r="I151" s="648">
        <f t="shared" si="88"/>
        <v>0</v>
      </c>
      <c r="J151" s="648">
        <f t="shared" si="88"/>
        <v>0</v>
      </c>
      <c r="K151" s="648">
        <f t="shared" si="88"/>
        <v>0</v>
      </c>
      <c r="L151" s="648">
        <f t="shared" si="88"/>
        <v>0</v>
      </c>
      <c r="M151" s="648">
        <f t="shared" si="88"/>
        <v>0</v>
      </c>
      <c r="N151" s="648">
        <f t="shared" si="88"/>
        <v>0</v>
      </c>
      <c r="O151" s="648">
        <f t="shared" si="88"/>
        <v>0</v>
      </c>
      <c r="P151" s="648">
        <f t="shared" si="88"/>
        <v>0</v>
      </c>
      <c r="Q151" s="648">
        <f t="shared" si="88"/>
        <v>0</v>
      </c>
      <c r="R151" s="648">
        <f t="shared" si="88"/>
        <v>0</v>
      </c>
      <c r="S151" s="648">
        <f t="shared" si="88"/>
        <v>0</v>
      </c>
      <c r="T151" s="648">
        <f t="shared" si="88"/>
        <v>0</v>
      </c>
      <c r="U151" s="648">
        <f t="shared" si="88"/>
        <v>0</v>
      </c>
      <c r="V151" s="648">
        <f t="shared" si="88"/>
        <v>0</v>
      </c>
      <c r="W151" s="648">
        <f t="shared" si="88"/>
        <v>0</v>
      </c>
      <c r="X151" s="648">
        <f t="shared" si="88"/>
        <v>0</v>
      </c>
      <c r="Y151" s="648">
        <f t="shared" si="88"/>
        <v>0</v>
      </c>
      <c r="Z151" s="648">
        <f t="shared" si="88"/>
        <v>0</v>
      </c>
      <c r="AA151" s="648">
        <f t="shared" si="88"/>
        <v>0</v>
      </c>
      <c r="AB151" s="648">
        <f t="shared" si="88"/>
        <v>0</v>
      </c>
      <c r="AC151" s="648">
        <f t="shared" si="88"/>
        <v>0</v>
      </c>
      <c r="AD151" s="648">
        <f t="shared" si="88"/>
        <v>0</v>
      </c>
      <c r="AE151" s="648">
        <f t="shared" si="88"/>
        <v>0</v>
      </c>
      <c r="AF151" s="648">
        <f t="shared" si="88"/>
        <v>0</v>
      </c>
      <c r="AG151" s="648">
        <f t="shared" si="88"/>
        <v>0</v>
      </c>
      <c r="AH151" s="648">
        <f>SUM(AH141,AH150)</f>
        <v>0</v>
      </c>
      <c r="AI151" s="648">
        <f>SUM(AI141,AI150)</f>
        <v>0</v>
      </c>
      <c r="AJ151" s="648">
        <f>SUM(AJ141,AJ150)</f>
        <v>0</v>
      </c>
    </row>
    <row r="152" spans="1:36" s="272" customFormat="1" ht="12.75" x14ac:dyDescent="0.2">
      <c r="A152" s="88" t="s">
        <v>88</v>
      </c>
      <c r="B152" s="687">
        <v>0</v>
      </c>
      <c r="C152" s="687">
        <v>0</v>
      </c>
      <c r="D152" s="687">
        <v>0</v>
      </c>
      <c r="E152" s="687" t="e">
        <f t="shared" ref="E152:AH152" si="90">E87-E30</f>
        <v>#DIV/0!</v>
      </c>
      <c r="F152" s="687" t="e">
        <f t="shared" si="90"/>
        <v>#DIV/0!</v>
      </c>
      <c r="G152" s="687" t="e">
        <f t="shared" si="90"/>
        <v>#DIV/0!</v>
      </c>
      <c r="H152" s="687" t="e">
        <f t="shared" si="90"/>
        <v>#DIV/0!</v>
      </c>
      <c r="I152" s="687" t="e">
        <f t="shared" si="90"/>
        <v>#DIV/0!</v>
      </c>
      <c r="J152" s="687" t="e">
        <f t="shared" si="90"/>
        <v>#DIV/0!</v>
      </c>
      <c r="K152" s="687" t="e">
        <f t="shared" si="90"/>
        <v>#DIV/0!</v>
      </c>
      <c r="L152" s="687" t="e">
        <f t="shared" si="90"/>
        <v>#DIV/0!</v>
      </c>
      <c r="M152" s="687" t="e">
        <f t="shared" si="90"/>
        <v>#DIV/0!</v>
      </c>
      <c r="N152" s="687" t="e">
        <f t="shared" si="90"/>
        <v>#DIV/0!</v>
      </c>
      <c r="O152" s="687" t="e">
        <f t="shared" si="90"/>
        <v>#DIV/0!</v>
      </c>
      <c r="P152" s="687" t="e">
        <f t="shared" si="90"/>
        <v>#DIV/0!</v>
      </c>
      <c r="Q152" s="687" t="e">
        <f t="shared" si="90"/>
        <v>#DIV/0!</v>
      </c>
      <c r="R152" s="687" t="e">
        <f t="shared" si="90"/>
        <v>#DIV/0!</v>
      </c>
      <c r="S152" s="687" t="e">
        <f t="shared" si="90"/>
        <v>#DIV/0!</v>
      </c>
      <c r="T152" s="687" t="e">
        <f t="shared" si="90"/>
        <v>#DIV/0!</v>
      </c>
      <c r="U152" s="687" t="e">
        <f t="shared" si="90"/>
        <v>#DIV/0!</v>
      </c>
      <c r="V152" s="687" t="e">
        <f t="shared" si="90"/>
        <v>#DIV/0!</v>
      </c>
      <c r="W152" s="687" t="e">
        <f t="shared" si="90"/>
        <v>#DIV/0!</v>
      </c>
      <c r="X152" s="687" t="e">
        <f t="shared" si="90"/>
        <v>#DIV/0!</v>
      </c>
      <c r="Y152" s="687" t="e">
        <f t="shared" si="90"/>
        <v>#DIV/0!</v>
      </c>
      <c r="Z152" s="687" t="e">
        <f t="shared" si="90"/>
        <v>#DIV/0!</v>
      </c>
      <c r="AA152" s="687" t="e">
        <f t="shared" si="90"/>
        <v>#DIV/0!</v>
      </c>
      <c r="AB152" s="687" t="e">
        <f t="shared" si="90"/>
        <v>#DIV/0!</v>
      </c>
      <c r="AC152" s="687" t="e">
        <f t="shared" si="90"/>
        <v>#DIV/0!</v>
      </c>
      <c r="AD152" s="687" t="e">
        <f t="shared" si="90"/>
        <v>#DIV/0!</v>
      </c>
      <c r="AE152" s="687" t="e">
        <f t="shared" si="90"/>
        <v>#DIV/0!</v>
      </c>
      <c r="AF152" s="687" t="e">
        <f t="shared" si="90"/>
        <v>#DIV/0!</v>
      </c>
      <c r="AG152" s="687" t="e">
        <f t="shared" si="90"/>
        <v>#DIV/0!</v>
      </c>
      <c r="AH152" s="687" t="e">
        <f t="shared" si="90"/>
        <v>#DIV/0!</v>
      </c>
      <c r="AI152" s="687" t="e">
        <f t="shared" ref="AI152:AJ154" si="91">AI87-AI30</f>
        <v>#DIV/0!</v>
      </c>
      <c r="AJ152" s="687" t="e">
        <f t="shared" si="91"/>
        <v>#DIV/0!</v>
      </c>
    </row>
    <row r="153" spans="1:36" s="272" customFormat="1" ht="12.75" x14ac:dyDescent="0.2">
      <c r="A153" s="88" t="s">
        <v>89</v>
      </c>
      <c r="B153" s="687">
        <v>0</v>
      </c>
      <c r="C153" s="687">
        <v>0</v>
      </c>
      <c r="D153" s="687">
        <v>0</v>
      </c>
      <c r="E153" s="687" t="e">
        <f t="shared" ref="E153:AH153" si="92">E88-E31</f>
        <v>#DIV/0!</v>
      </c>
      <c r="F153" s="687" t="e">
        <f t="shared" si="92"/>
        <v>#DIV/0!</v>
      </c>
      <c r="G153" s="687" t="e">
        <f t="shared" si="92"/>
        <v>#DIV/0!</v>
      </c>
      <c r="H153" s="687" t="e">
        <f t="shared" si="92"/>
        <v>#DIV/0!</v>
      </c>
      <c r="I153" s="687" t="e">
        <f t="shared" si="92"/>
        <v>#DIV/0!</v>
      </c>
      <c r="J153" s="687" t="e">
        <f t="shared" si="92"/>
        <v>#DIV/0!</v>
      </c>
      <c r="K153" s="687" t="e">
        <f t="shared" si="92"/>
        <v>#DIV/0!</v>
      </c>
      <c r="L153" s="687" t="e">
        <f t="shared" si="92"/>
        <v>#DIV/0!</v>
      </c>
      <c r="M153" s="687" t="e">
        <f t="shared" si="92"/>
        <v>#DIV/0!</v>
      </c>
      <c r="N153" s="687" t="e">
        <f t="shared" si="92"/>
        <v>#DIV/0!</v>
      </c>
      <c r="O153" s="687" t="e">
        <f t="shared" si="92"/>
        <v>#DIV/0!</v>
      </c>
      <c r="P153" s="687" t="e">
        <f t="shared" si="92"/>
        <v>#DIV/0!</v>
      </c>
      <c r="Q153" s="687" t="e">
        <f t="shared" si="92"/>
        <v>#DIV/0!</v>
      </c>
      <c r="R153" s="687" t="e">
        <f t="shared" si="92"/>
        <v>#DIV/0!</v>
      </c>
      <c r="S153" s="687" t="e">
        <f t="shared" si="92"/>
        <v>#DIV/0!</v>
      </c>
      <c r="T153" s="687" t="e">
        <f t="shared" si="92"/>
        <v>#DIV/0!</v>
      </c>
      <c r="U153" s="687" t="e">
        <f t="shared" si="92"/>
        <v>#DIV/0!</v>
      </c>
      <c r="V153" s="687" t="e">
        <f t="shared" si="92"/>
        <v>#DIV/0!</v>
      </c>
      <c r="W153" s="687" t="e">
        <f t="shared" si="92"/>
        <v>#DIV/0!</v>
      </c>
      <c r="X153" s="687" t="e">
        <f t="shared" si="92"/>
        <v>#DIV/0!</v>
      </c>
      <c r="Y153" s="687" t="e">
        <f t="shared" si="92"/>
        <v>#DIV/0!</v>
      </c>
      <c r="Z153" s="687" t="e">
        <f t="shared" si="92"/>
        <v>#DIV/0!</v>
      </c>
      <c r="AA153" s="687" t="e">
        <f t="shared" si="92"/>
        <v>#DIV/0!</v>
      </c>
      <c r="AB153" s="687" t="e">
        <f t="shared" si="92"/>
        <v>#DIV/0!</v>
      </c>
      <c r="AC153" s="687" t="e">
        <f t="shared" si="92"/>
        <v>#DIV/0!</v>
      </c>
      <c r="AD153" s="687" t="e">
        <f t="shared" si="92"/>
        <v>#DIV/0!</v>
      </c>
      <c r="AE153" s="687" t="e">
        <f t="shared" si="92"/>
        <v>#DIV/0!</v>
      </c>
      <c r="AF153" s="687" t="e">
        <f t="shared" si="92"/>
        <v>#DIV/0!</v>
      </c>
      <c r="AG153" s="687" t="e">
        <f t="shared" si="92"/>
        <v>#DIV/0!</v>
      </c>
      <c r="AH153" s="687" t="e">
        <f t="shared" si="92"/>
        <v>#DIV/0!</v>
      </c>
      <c r="AI153" s="687" t="e">
        <f t="shared" si="91"/>
        <v>#DIV/0!</v>
      </c>
      <c r="AJ153" s="687" t="e">
        <f t="shared" si="91"/>
        <v>#DIV/0!</v>
      </c>
    </row>
    <row r="154" spans="1:36" s="272" customFormat="1" ht="12.75" x14ac:dyDescent="0.2">
      <c r="A154" s="88" t="s">
        <v>90</v>
      </c>
      <c r="B154" s="687">
        <v>0</v>
      </c>
      <c r="C154" s="687">
        <v>0</v>
      </c>
      <c r="D154" s="687">
        <v>0</v>
      </c>
      <c r="E154" s="687" t="e">
        <f t="shared" ref="E154:AH154" si="93">E89-E32</f>
        <v>#DIV/0!</v>
      </c>
      <c r="F154" s="687" t="e">
        <f t="shared" si="93"/>
        <v>#DIV/0!</v>
      </c>
      <c r="G154" s="687" t="e">
        <f t="shared" si="93"/>
        <v>#DIV/0!</v>
      </c>
      <c r="H154" s="687" t="e">
        <f t="shared" si="93"/>
        <v>#DIV/0!</v>
      </c>
      <c r="I154" s="687" t="e">
        <f t="shared" si="93"/>
        <v>#DIV/0!</v>
      </c>
      <c r="J154" s="687" t="e">
        <f t="shared" si="93"/>
        <v>#DIV/0!</v>
      </c>
      <c r="K154" s="687" t="e">
        <f t="shared" si="93"/>
        <v>#DIV/0!</v>
      </c>
      <c r="L154" s="687" t="e">
        <f t="shared" si="93"/>
        <v>#DIV/0!</v>
      </c>
      <c r="M154" s="687" t="e">
        <f t="shared" si="93"/>
        <v>#DIV/0!</v>
      </c>
      <c r="N154" s="687" t="e">
        <f t="shared" si="93"/>
        <v>#DIV/0!</v>
      </c>
      <c r="O154" s="687" t="e">
        <f t="shared" si="93"/>
        <v>#DIV/0!</v>
      </c>
      <c r="P154" s="687" t="e">
        <f t="shared" si="93"/>
        <v>#DIV/0!</v>
      </c>
      <c r="Q154" s="687" t="e">
        <f t="shared" si="93"/>
        <v>#DIV/0!</v>
      </c>
      <c r="R154" s="687" t="e">
        <f t="shared" si="93"/>
        <v>#DIV/0!</v>
      </c>
      <c r="S154" s="687" t="e">
        <f t="shared" si="93"/>
        <v>#DIV/0!</v>
      </c>
      <c r="T154" s="687" t="e">
        <f t="shared" si="93"/>
        <v>#DIV/0!</v>
      </c>
      <c r="U154" s="687" t="e">
        <f t="shared" si="93"/>
        <v>#DIV/0!</v>
      </c>
      <c r="V154" s="687" t="e">
        <f t="shared" si="93"/>
        <v>#DIV/0!</v>
      </c>
      <c r="W154" s="687" t="e">
        <f t="shared" si="93"/>
        <v>#DIV/0!</v>
      </c>
      <c r="X154" s="687" t="e">
        <f t="shared" si="93"/>
        <v>#DIV/0!</v>
      </c>
      <c r="Y154" s="687" t="e">
        <f t="shared" si="93"/>
        <v>#DIV/0!</v>
      </c>
      <c r="Z154" s="687" t="e">
        <f t="shared" si="93"/>
        <v>#DIV/0!</v>
      </c>
      <c r="AA154" s="687" t="e">
        <f t="shared" si="93"/>
        <v>#DIV/0!</v>
      </c>
      <c r="AB154" s="687" t="e">
        <f t="shared" si="93"/>
        <v>#DIV/0!</v>
      </c>
      <c r="AC154" s="687" t="e">
        <f t="shared" si="93"/>
        <v>#DIV/0!</v>
      </c>
      <c r="AD154" s="687" t="e">
        <f t="shared" si="93"/>
        <v>#DIV/0!</v>
      </c>
      <c r="AE154" s="687" t="e">
        <f t="shared" si="93"/>
        <v>#DIV/0!</v>
      </c>
      <c r="AF154" s="687" t="e">
        <f t="shared" si="93"/>
        <v>#DIV/0!</v>
      </c>
      <c r="AG154" s="687" t="e">
        <f t="shared" si="93"/>
        <v>#DIV/0!</v>
      </c>
      <c r="AH154" s="687" t="e">
        <f t="shared" si="93"/>
        <v>#DIV/0!</v>
      </c>
      <c r="AI154" s="687" t="e">
        <f t="shared" si="91"/>
        <v>#DIV/0!</v>
      </c>
      <c r="AJ154" s="687" t="e">
        <f t="shared" si="91"/>
        <v>#DIV/0!</v>
      </c>
    </row>
    <row r="155" spans="1:36" s="265" customFormat="1" ht="12.75" x14ac:dyDescent="0.2">
      <c r="A155" s="273" t="s">
        <v>91</v>
      </c>
      <c r="B155" s="659">
        <f t="shared" ref="B155:AG155" si="94">SUM(B152:B154)</f>
        <v>0</v>
      </c>
      <c r="C155" s="659">
        <f t="shared" si="94"/>
        <v>0</v>
      </c>
      <c r="D155" s="659">
        <f t="shared" ref="D155" si="95">SUM(D152:D154)</f>
        <v>0</v>
      </c>
      <c r="E155" s="659" t="e">
        <f t="shared" si="94"/>
        <v>#DIV/0!</v>
      </c>
      <c r="F155" s="659" t="e">
        <f t="shared" si="94"/>
        <v>#DIV/0!</v>
      </c>
      <c r="G155" s="659" t="e">
        <f t="shared" si="94"/>
        <v>#DIV/0!</v>
      </c>
      <c r="H155" s="659" t="e">
        <f t="shared" si="94"/>
        <v>#DIV/0!</v>
      </c>
      <c r="I155" s="659" t="e">
        <f t="shared" si="94"/>
        <v>#DIV/0!</v>
      </c>
      <c r="J155" s="659" t="e">
        <f t="shared" si="94"/>
        <v>#DIV/0!</v>
      </c>
      <c r="K155" s="659" t="e">
        <f t="shared" si="94"/>
        <v>#DIV/0!</v>
      </c>
      <c r="L155" s="659" t="e">
        <f t="shared" si="94"/>
        <v>#DIV/0!</v>
      </c>
      <c r="M155" s="659" t="e">
        <f t="shared" si="94"/>
        <v>#DIV/0!</v>
      </c>
      <c r="N155" s="659" t="e">
        <f t="shared" si="94"/>
        <v>#DIV/0!</v>
      </c>
      <c r="O155" s="659" t="e">
        <f t="shared" si="94"/>
        <v>#DIV/0!</v>
      </c>
      <c r="P155" s="659" t="e">
        <f t="shared" si="94"/>
        <v>#DIV/0!</v>
      </c>
      <c r="Q155" s="659" t="e">
        <f t="shared" si="94"/>
        <v>#DIV/0!</v>
      </c>
      <c r="R155" s="659" t="e">
        <f t="shared" si="94"/>
        <v>#DIV/0!</v>
      </c>
      <c r="S155" s="659" t="e">
        <f t="shared" si="94"/>
        <v>#DIV/0!</v>
      </c>
      <c r="T155" s="659" t="e">
        <f t="shared" si="94"/>
        <v>#DIV/0!</v>
      </c>
      <c r="U155" s="659" t="e">
        <f t="shared" si="94"/>
        <v>#DIV/0!</v>
      </c>
      <c r="V155" s="659" t="e">
        <f t="shared" si="94"/>
        <v>#DIV/0!</v>
      </c>
      <c r="W155" s="659" t="e">
        <f t="shared" si="94"/>
        <v>#DIV/0!</v>
      </c>
      <c r="X155" s="659" t="e">
        <f t="shared" si="94"/>
        <v>#DIV/0!</v>
      </c>
      <c r="Y155" s="659" t="e">
        <f t="shared" si="94"/>
        <v>#DIV/0!</v>
      </c>
      <c r="Z155" s="659" t="e">
        <f t="shared" si="94"/>
        <v>#DIV/0!</v>
      </c>
      <c r="AA155" s="659" t="e">
        <f t="shared" si="94"/>
        <v>#DIV/0!</v>
      </c>
      <c r="AB155" s="659" t="e">
        <f t="shared" si="94"/>
        <v>#DIV/0!</v>
      </c>
      <c r="AC155" s="659" t="e">
        <f t="shared" si="94"/>
        <v>#DIV/0!</v>
      </c>
      <c r="AD155" s="659" t="e">
        <f t="shared" si="94"/>
        <v>#DIV/0!</v>
      </c>
      <c r="AE155" s="659" t="e">
        <f t="shared" si="94"/>
        <v>#DIV/0!</v>
      </c>
      <c r="AF155" s="659" t="e">
        <f t="shared" si="94"/>
        <v>#DIV/0!</v>
      </c>
      <c r="AG155" s="659" t="e">
        <f t="shared" si="94"/>
        <v>#DIV/0!</v>
      </c>
      <c r="AH155" s="659" t="e">
        <f>SUM(AH152:AH154)</f>
        <v>#DIV/0!</v>
      </c>
      <c r="AI155" s="659" t="e">
        <f>SUM(AI152:AI154)</f>
        <v>#DIV/0!</v>
      </c>
      <c r="AJ155" s="659" t="e">
        <f>SUM(AJ152:AJ154)</f>
        <v>#DIV/0!</v>
      </c>
    </row>
    <row r="156" spans="1:36" s="272" customFormat="1" ht="12.75" x14ac:dyDescent="0.2">
      <c r="A156" s="88" t="s">
        <v>92</v>
      </c>
      <c r="B156" s="687">
        <v>0</v>
      </c>
      <c r="C156" s="687">
        <v>0</v>
      </c>
      <c r="D156" s="687">
        <v>0</v>
      </c>
      <c r="E156" s="687" t="e">
        <f t="shared" ref="E156:AH156" si="96">E91-E34</f>
        <v>#DIV/0!</v>
      </c>
      <c r="F156" s="687" t="e">
        <f t="shared" si="96"/>
        <v>#DIV/0!</v>
      </c>
      <c r="G156" s="687" t="e">
        <f t="shared" si="96"/>
        <v>#DIV/0!</v>
      </c>
      <c r="H156" s="687" t="e">
        <f t="shared" si="96"/>
        <v>#DIV/0!</v>
      </c>
      <c r="I156" s="687" t="e">
        <f t="shared" si="96"/>
        <v>#DIV/0!</v>
      </c>
      <c r="J156" s="687" t="e">
        <f t="shared" si="96"/>
        <v>#DIV/0!</v>
      </c>
      <c r="K156" s="687" t="e">
        <f t="shared" si="96"/>
        <v>#DIV/0!</v>
      </c>
      <c r="L156" s="687" t="e">
        <f t="shared" si="96"/>
        <v>#DIV/0!</v>
      </c>
      <c r="M156" s="687" t="e">
        <f t="shared" si="96"/>
        <v>#DIV/0!</v>
      </c>
      <c r="N156" s="687" t="e">
        <f t="shared" si="96"/>
        <v>#DIV/0!</v>
      </c>
      <c r="O156" s="687" t="e">
        <f t="shared" si="96"/>
        <v>#DIV/0!</v>
      </c>
      <c r="P156" s="687" t="e">
        <f t="shared" si="96"/>
        <v>#DIV/0!</v>
      </c>
      <c r="Q156" s="687" t="e">
        <f t="shared" si="96"/>
        <v>#DIV/0!</v>
      </c>
      <c r="R156" s="687" t="e">
        <f t="shared" si="96"/>
        <v>#DIV/0!</v>
      </c>
      <c r="S156" s="687" t="e">
        <f t="shared" si="96"/>
        <v>#DIV/0!</v>
      </c>
      <c r="T156" s="687" t="e">
        <f t="shared" si="96"/>
        <v>#DIV/0!</v>
      </c>
      <c r="U156" s="687" t="e">
        <f t="shared" si="96"/>
        <v>#DIV/0!</v>
      </c>
      <c r="V156" s="687" t="e">
        <f t="shared" si="96"/>
        <v>#DIV/0!</v>
      </c>
      <c r="W156" s="687" t="e">
        <f t="shared" si="96"/>
        <v>#DIV/0!</v>
      </c>
      <c r="X156" s="687" t="e">
        <f t="shared" si="96"/>
        <v>#DIV/0!</v>
      </c>
      <c r="Y156" s="687" t="e">
        <f t="shared" si="96"/>
        <v>#DIV/0!</v>
      </c>
      <c r="Z156" s="687" t="e">
        <f t="shared" si="96"/>
        <v>#DIV/0!</v>
      </c>
      <c r="AA156" s="687" t="e">
        <f t="shared" si="96"/>
        <v>#DIV/0!</v>
      </c>
      <c r="AB156" s="687" t="e">
        <f t="shared" si="96"/>
        <v>#DIV/0!</v>
      </c>
      <c r="AC156" s="687" t="e">
        <f t="shared" si="96"/>
        <v>#DIV/0!</v>
      </c>
      <c r="AD156" s="687" t="e">
        <f t="shared" si="96"/>
        <v>#DIV/0!</v>
      </c>
      <c r="AE156" s="687" t="e">
        <f t="shared" si="96"/>
        <v>#DIV/0!</v>
      </c>
      <c r="AF156" s="687" t="e">
        <f t="shared" si="96"/>
        <v>#DIV/0!</v>
      </c>
      <c r="AG156" s="687" t="e">
        <f t="shared" si="96"/>
        <v>#DIV/0!</v>
      </c>
      <c r="AH156" s="687" t="e">
        <f t="shared" si="96"/>
        <v>#DIV/0!</v>
      </c>
      <c r="AI156" s="687" t="e">
        <f t="shared" ref="AI156:AJ158" si="97">AI91-AI34</f>
        <v>#DIV/0!</v>
      </c>
      <c r="AJ156" s="687" t="e">
        <f t="shared" si="97"/>
        <v>#DIV/0!</v>
      </c>
    </row>
    <row r="157" spans="1:36" s="265" customFormat="1" ht="12.75" x14ac:dyDescent="0.2">
      <c r="A157" s="220" t="s">
        <v>93</v>
      </c>
      <c r="B157" s="686">
        <v>0</v>
      </c>
      <c r="C157" s="686">
        <v>0</v>
      </c>
      <c r="D157" s="686">
        <v>0</v>
      </c>
      <c r="E157" s="686" t="e">
        <f t="shared" ref="E157:AH157" si="98">E92-E35</f>
        <v>#DIV/0!</v>
      </c>
      <c r="F157" s="686" t="e">
        <f t="shared" si="98"/>
        <v>#DIV/0!</v>
      </c>
      <c r="G157" s="686" t="e">
        <f t="shared" si="98"/>
        <v>#DIV/0!</v>
      </c>
      <c r="H157" s="686" t="e">
        <f t="shared" si="98"/>
        <v>#DIV/0!</v>
      </c>
      <c r="I157" s="686" t="e">
        <f t="shared" si="98"/>
        <v>#DIV/0!</v>
      </c>
      <c r="J157" s="686" t="e">
        <f t="shared" si="98"/>
        <v>#DIV/0!</v>
      </c>
      <c r="K157" s="686" t="e">
        <f t="shared" si="98"/>
        <v>#DIV/0!</v>
      </c>
      <c r="L157" s="686" t="e">
        <f t="shared" si="98"/>
        <v>#DIV/0!</v>
      </c>
      <c r="M157" s="686" t="e">
        <f t="shared" si="98"/>
        <v>#DIV/0!</v>
      </c>
      <c r="N157" s="686" t="e">
        <f t="shared" si="98"/>
        <v>#DIV/0!</v>
      </c>
      <c r="O157" s="686" t="e">
        <f t="shared" si="98"/>
        <v>#DIV/0!</v>
      </c>
      <c r="P157" s="686" t="e">
        <f t="shared" si="98"/>
        <v>#DIV/0!</v>
      </c>
      <c r="Q157" s="686" t="e">
        <f t="shared" si="98"/>
        <v>#DIV/0!</v>
      </c>
      <c r="R157" s="686" t="e">
        <f t="shared" si="98"/>
        <v>#DIV/0!</v>
      </c>
      <c r="S157" s="686" t="e">
        <f t="shared" si="98"/>
        <v>#DIV/0!</v>
      </c>
      <c r="T157" s="686" t="e">
        <f t="shared" si="98"/>
        <v>#DIV/0!</v>
      </c>
      <c r="U157" s="686" t="e">
        <f t="shared" si="98"/>
        <v>#DIV/0!</v>
      </c>
      <c r="V157" s="686" t="e">
        <f t="shared" si="98"/>
        <v>#DIV/0!</v>
      </c>
      <c r="W157" s="686" t="e">
        <f t="shared" si="98"/>
        <v>#DIV/0!</v>
      </c>
      <c r="X157" s="686" t="e">
        <f t="shared" si="98"/>
        <v>#DIV/0!</v>
      </c>
      <c r="Y157" s="686" t="e">
        <f t="shared" si="98"/>
        <v>#DIV/0!</v>
      </c>
      <c r="Z157" s="686" t="e">
        <f t="shared" si="98"/>
        <v>#DIV/0!</v>
      </c>
      <c r="AA157" s="686" t="e">
        <f t="shared" si="98"/>
        <v>#DIV/0!</v>
      </c>
      <c r="AB157" s="686" t="e">
        <f t="shared" si="98"/>
        <v>#DIV/0!</v>
      </c>
      <c r="AC157" s="686" t="e">
        <f t="shared" si="98"/>
        <v>#DIV/0!</v>
      </c>
      <c r="AD157" s="686" t="e">
        <f t="shared" si="98"/>
        <v>#DIV/0!</v>
      </c>
      <c r="AE157" s="686" t="e">
        <f t="shared" si="98"/>
        <v>#DIV/0!</v>
      </c>
      <c r="AF157" s="686" t="e">
        <f t="shared" si="98"/>
        <v>#DIV/0!</v>
      </c>
      <c r="AG157" s="686" t="e">
        <f t="shared" si="98"/>
        <v>#DIV/0!</v>
      </c>
      <c r="AH157" s="686" t="e">
        <f t="shared" si="98"/>
        <v>#DIV/0!</v>
      </c>
      <c r="AI157" s="686" t="e">
        <f t="shared" si="97"/>
        <v>#DIV/0!</v>
      </c>
      <c r="AJ157" s="686" t="e">
        <f t="shared" si="97"/>
        <v>#DIV/0!</v>
      </c>
    </row>
    <row r="158" spans="1:36" s="265" customFormat="1" ht="12.75" x14ac:dyDescent="0.2">
      <c r="A158" s="220" t="s">
        <v>94</v>
      </c>
      <c r="B158" s="686">
        <v>0</v>
      </c>
      <c r="C158" s="686">
        <v>0</v>
      </c>
      <c r="D158" s="686">
        <v>0</v>
      </c>
      <c r="E158" s="686" t="e">
        <f t="shared" ref="E158:AH158" si="99">E93-E36</f>
        <v>#DIV/0!</v>
      </c>
      <c r="F158" s="686" t="e">
        <f t="shared" si="99"/>
        <v>#DIV/0!</v>
      </c>
      <c r="G158" s="686" t="e">
        <f t="shared" si="99"/>
        <v>#DIV/0!</v>
      </c>
      <c r="H158" s="686" t="e">
        <f t="shared" si="99"/>
        <v>#DIV/0!</v>
      </c>
      <c r="I158" s="686" t="e">
        <f t="shared" si="99"/>
        <v>#DIV/0!</v>
      </c>
      <c r="J158" s="686" t="e">
        <f t="shared" si="99"/>
        <v>#DIV/0!</v>
      </c>
      <c r="K158" s="686" t="e">
        <f t="shared" si="99"/>
        <v>#DIV/0!</v>
      </c>
      <c r="L158" s="686" t="e">
        <f t="shared" si="99"/>
        <v>#DIV/0!</v>
      </c>
      <c r="M158" s="686" t="e">
        <f t="shared" si="99"/>
        <v>#DIV/0!</v>
      </c>
      <c r="N158" s="686" t="e">
        <f t="shared" si="99"/>
        <v>#DIV/0!</v>
      </c>
      <c r="O158" s="686" t="e">
        <f t="shared" si="99"/>
        <v>#DIV/0!</v>
      </c>
      <c r="P158" s="686" t="e">
        <f t="shared" si="99"/>
        <v>#DIV/0!</v>
      </c>
      <c r="Q158" s="686" t="e">
        <f t="shared" si="99"/>
        <v>#DIV/0!</v>
      </c>
      <c r="R158" s="686" t="e">
        <f t="shared" si="99"/>
        <v>#DIV/0!</v>
      </c>
      <c r="S158" s="686" t="e">
        <f t="shared" si="99"/>
        <v>#DIV/0!</v>
      </c>
      <c r="T158" s="686" t="e">
        <f t="shared" si="99"/>
        <v>#DIV/0!</v>
      </c>
      <c r="U158" s="686" t="e">
        <f t="shared" si="99"/>
        <v>#DIV/0!</v>
      </c>
      <c r="V158" s="686" t="e">
        <f t="shared" si="99"/>
        <v>#DIV/0!</v>
      </c>
      <c r="W158" s="686" t="e">
        <f t="shared" si="99"/>
        <v>#DIV/0!</v>
      </c>
      <c r="X158" s="686" t="e">
        <f t="shared" si="99"/>
        <v>#DIV/0!</v>
      </c>
      <c r="Y158" s="686" t="e">
        <f t="shared" si="99"/>
        <v>#DIV/0!</v>
      </c>
      <c r="Z158" s="686" t="e">
        <f t="shared" si="99"/>
        <v>#DIV/0!</v>
      </c>
      <c r="AA158" s="686" t="e">
        <f t="shared" si="99"/>
        <v>#DIV/0!</v>
      </c>
      <c r="AB158" s="686" t="e">
        <f t="shared" si="99"/>
        <v>#DIV/0!</v>
      </c>
      <c r="AC158" s="686" t="e">
        <f t="shared" si="99"/>
        <v>#DIV/0!</v>
      </c>
      <c r="AD158" s="686" t="e">
        <f t="shared" si="99"/>
        <v>#DIV/0!</v>
      </c>
      <c r="AE158" s="686" t="e">
        <f t="shared" si="99"/>
        <v>#DIV/0!</v>
      </c>
      <c r="AF158" s="686" t="e">
        <f t="shared" si="99"/>
        <v>#DIV/0!</v>
      </c>
      <c r="AG158" s="686" t="e">
        <f t="shared" si="99"/>
        <v>#DIV/0!</v>
      </c>
      <c r="AH158" s="686" t="e">
        <f t="shared" si="99"/>
        <v>#DIV/0!</v>
      </c>
      <c r="AI158" s="686" t="e">
        <f t="shared" si="97"/>
        <v>#DIV/0!</v>
      </c>
      <c r="AJ158" s="686" t="e">
        <f t="shared" si="97"/>
        <v>#DIV/0!</v>
      </c>
    </row>
    <row r="159" spans="1:36" s="265" customFormat="1" ht="12.75" x14ac:dyDescent="0.2">
      <c r="A159" s="274" t="s">
        <v>95</v>
      </c>
      <c r="B159" s="648">
        <f t="shared" ref="B159:AG159" si="100">SUM(B156:B158)</f>
        <v>0</v>
      </c>
      <c r="C159" s="648">
        <f t="shared" si="100"/>
        <v>0</v>
      </c>
      <c r="D159" s="648">
        <f t="shared" ref="D159" si="101">SUM(D156:D158)</f>
        <v>0</v>
      </c>
      <c r="E159" s="648" t="e">
        <f t="shared" si="100"/>
        <v>#DIV/0!</v>
      </c>
      <c r="F159" s="648" t="e">
        <f t="shared" si="100"/>
        <v>#DIV/0!</v>
      </c>
      <c r="G159" s="648" t="e">
        <f t="shared" si="100"/>
        <v>#DIV/0!</v>
      </c>
      <c r="H159" s="648" t="e">
        <f t="shared" si="100"/>
        <v>#DIV/0!</v>
      </c>
      <c r="I159" s="648" t="e">
        <f t="shared" si="100"/>
        <v>#DIV/0!</v>
      </c>
      <c r="J159" s="648" t="e">
        <f t="shared" si="100"/>
        <v>#DIV/0!</v>
      </c>
      <c r="K159" s="648" t="e">
        <f t="shared" si="100"/>
        <v>#DIV/0!</v>
      </c>
      <c r="L159" s="648" t="e">
        <f t="shared" si="100"/>
        <v>#DIV/0!</v>
      </c>
      <c r="M159" s="648" t="e">
        <f t="shared" si="100"/>
        <v>#DIV/0!</v>
      </c>
      <c r="N159" s="648" t="e">
        <f t="shared" si="100"/>
        <v>#DIV/0!</v>
      </c>
      <c r="O159" s="648" t="e">
        <f t="shared" si="100"/>
        <v>#DIV/0!</v>
      </c>
      <c r="P159" s="648" t="e">
        <f t="shared" si="100"/>
        <v>#DIV/0!</v>
      </c>
      <c r="Q159" s="648" t="e">
        <f t="shared" si="100"/>
        <v>#DIV/0!</v>
      </c>
      <c r="R159" s="648" t="e">
        <f t="shared" si="100"/>
        <v>#DIV/0!</v>
      </c>
      <c r="S159" s="648" t="e">
        <f t="shared" si="100"/>
        <v>#DIV/0!</v>
      </c>
      <c r="T159" s="648" t="e">
        <f t="shared" si="100"/>
        <v>#DIV/0!</v>
      </c>
      <c r="U159" s="648" t="e">
        <f t="shared" si="100"/>
        <v>#DIV/0!</v>
      </c>
      <c r="V159" s="648" t="e">
        <f t="shared" si="100"/>
        <v>#DIV/0!</v>
      </c>
      <c r="W159" s="648" t="e">
        <f t="shared" si="100"/>
        <v>#DIV/0!</v>
      </c>
      <c r="X159" s="648" t="e">
        <f t="shared" si="100"/>
        <v>#DIV/0!</v>
      </c>
      <c r="Y159" s="648" t="e">
        <f t="shared" si="100"/>
        <v>#DIV/0!</v>
      </c>
      <c r="Z159" s="648" t="e">
        <f t="shared" si="100"/>
        <v>#DIV/0!</v>
      </c>
      <c r="AA159" s="648" t="e">
        <f t="shared" si="100"/>
        <v>#DIV/0!</v>
      </c>
      <c r="AB159" s="648" t="e">
        <f t="shared" si="100"/>
        <v>#DIV/0!</v>
      </c>
      <c r="AC159" s="648" t="e">
        <f t="shared" si="100"/>
        <v>#DIV/0!</v>
      </c>
      <c r="AD159" s="648" t="e">
        <f t="shared" si="100"/>
        <v>#DIV/0!</v>
      </c>
      <c r="AE159" s="648" t="e">
        <f t="shared" si="100"/>
        <v>#DIV/0!</v>
      </c>
      <c r="AF159" s="648" t="e">
        <f t="shared" si="100"/>
        <v>#DIV/0!</v>
      </c>
      <c r="AG159" s="648" t="e">
        <f t="shared" si="100"/>
        <v>#DIV/0!</v>
      </c>
      <c r="AH159" s="648" t="e">
        <f>SUM(AH156:AH158)</f>
        <v>#DIV/0!</v>
      </c>
      <c r="AI159" s="648" t="e">
        <f>SUM(AI156:AI158)</f>
        <v>#DIV/0!</v>
      </c>
      <c r="AJ159" s="648" t="e">
        <f>SUM(AJ156:AJ158)</f>
        <v>#DIV/0!</v>
      </c>
    </row>
    <row r="160" spans="1:36" s="265" customFormat="1" ht="25.5" x14ac:dyDescent="0.2">
      <c r="A160" s="186" t="s">
        <v>96</v>
      </c>
      <c r="B160" s="648">
        <f t="shared" ref="B160:AG160" si="102">SUM(B155,B159)</f>
        <v>0</v>
      </c>
      <c r="C160" s="648">
        <f t="shared" si="102"/>
        <v>0</v>
      </c>
      <c r="D160" s="648">
        <f t="shared" ref="D160" si="103">SUM(D155,D159)</f>
        <v>0</v>
      </c>
      <c r="E160" s="648" t="e">
        <f t="shared" si="102"/>
        <v>#DIV/0!</v>
      </c>
      <c r="F160" s="648" t="e">
        <f t="shared" si="102"/>
        <v>#DIV/0!</v>
      </c>
      <c r="G160" s="648" t="e">
        <f t="shared" si="102"/>
        <v>#DIV/0!</v>
      </c>
      <c r="H160" s="648" t="e">
        <f t="shared" si="102"/>
        <v>#DIV/0!</v>
      </c>
      <c r="I160" s="648" t="e">
        <f t="shared" si="102"/>
        <v>#DIV/0!</v>
      </c>
      <c r="J160" s="648" t="e">
        <f t="shared" si="102"/>
        <v>#DIV/0!</v>
      </c>
      <c r="K160" s="648" t="e">
        <f t="shared" si="102"/>
        <v>#DIV/0!</v>
      </c>
      <c r="L160" s="648" t="e">
        <f t="shared" si="102"/>
        <v>#DIV/0!</v>
      </c>
      <c r="M160" s="648" t="e">
        <f t="shared" si="102"/>
        <v>#DIV/0!</v>
      </c>
      <c r="N160" s="648" t="e">
        <f t="shared" si="102"/>
        <v>#DIV/0!</v>
      </c>
      <c r="O160" s="648" t="e">
        <f t="shared" si="102"/>
        <v>#DIV/0!</v>
      </c>
      <c r="P160" s="648" t="e">
        <f t="shared" si="102"/>
        <v>#DIV/0!</v>
      </c>
      <c r="Q160" s="648" t="e">
        <f t="shared" si="102"/>
        <v>#DIV/0!</v>
      </c>
      <c r="R160" s="648" t="e">
        <f t="shared" si="102"/>
        <v>#DIV/0!</v>
      </c>
      <c r="S160" s="648" t="e">
        <f t="shared" si="102"/>
        <v>#DIV/0!</v>
      </c>
      <c r="T160" s="648" t="e">
        <f t="shared" si="102"/>
        <v>#DIV/0!</v>
      </c>
      <c r="U160" s="648" t="e">
        <f t="shared" si="102"/>
        <v>#DIV/0!</v>
      </c>
      <c r="V160" s="648" t="e">
        <f t="shared" si="102"/>
        <v>#DIV/0!</v>
      </c>
      <c r="W160" s="648" t="e">
        <f t="shared" si="102"/>
        <v>#DIV/0!</v>
      </c>
      <c r="X160" s="648" t="e">
        <f t="shared" si="102"/>
        <v>#DIV/0!</v>
      </c>
      <c r="Y160" s="648" t="e">
        <f t="shared" si="102"/>
        <v>#DIV/0!</v>
      </c>
      <c r="Z160" s="648" t="e">
        <f t="shared" si="102"/>
        <v>#DIV/0!</v>
      </c>
      <c r="AA160" s="648" t="e">
        <f t="shared" si="102"/>
        <v>#DIV/0!</v>
      </c>
      <c r="AB160" s="648" t="e">
        <f t="shared" si="102"/>
        <v>#DIV/0!</v>
      </c>
      <c r="AC160" s="648" t="e">
        <f t="shared" si="102"/>
        <v>#DIV/0!</v>
      </c>
      <c r="AD160" s="648" t="e">
        <f t="shared" si="102"/>
        <v>#DIV/0!</v>
      </c>
      <c r="AE160" s="648" t="e">
        <f t="shared" si="102"/>
        <v>#DIV/0!</v>
      </c>
      <c r="AF160" s="648" t="e">
        <f t="shared" si="102"/>
        <v>#DIV/0!</v>
      </c>
      <c r="AG160" s="648" t="e">
        <f t="shared" si="102"/>
        <v>#DIV/0!</v>
      </c>
      <c r="AH160" s="648" t="e">
        <f>SUM(AH155,AH159)</f>
        <v>#DIV/0!</v>
      </c>
      <c r="AI160" s="648" t="e">
        <f>SUM(AI155,AI159)</f>
        <v>#DIV/0!</v>
      </c>
      <c r="AJ160" s="648" t="e">
        <f>SUM(AJ155,AJ159)</f>
        <v>#DIV/0!</v>
      </c>
    </row>
    <row r="161" spans="1:36" s="265" customFormat="1" ht="25.5" x14ac:dyDescent="0.2">
      <c r="A161" s="186" t="s">
        <v>97</v>
      </c>
      <c r="B161" s="648">
        <f t="shared" ref="B161:AG161" si="104">B160-B151</f>
        <v>0</v>
      </c>
      <c r="C161" s="648">
        <f t="shared" si="104"/>
        <v>0</v>
      </c>
      <c r="D161" s="648">
        <f t="shared" ref="D161" si="105">D160-D151</f>
        <v>0</v>
      </c>
      <c r="E161" s="648" t="e">
        <f t="shared" si="104"/>
        <v>#DIV/0!</v>
      </c>
      <c r="F161" s="648" t="e">
        <f t="shared" si="104"/>
        <v>#DIV/0!</v>
      </c>
      <c r="G161" s="648" t="e">
        <f t="shared" si="104"/>
        <v>#DIV/0!</v>
      </c>
      <c r="H161" s="648" t="e">
        <f t="shared" si="104"/>
        <v>#DIV/0!</v>
      </c>
      <c r="I161" s="648" t="e">
        <f t="shared" si="104"/>
        <v>#DIV/0!</v>
      </c>
      <c r="J161" s="648" t="e">
        <f t="shared" si="104"/>
        <v>#DIV/0!</v>
      </c>
      <c r="K161" s="648" t="e">
        <f t="shared" si="104"/>
        <v>#DIV/0!</v>
      </c>
      <c r="L161" s="648" t="e">
        <f t="shared" si="104"/>
        <v>#DIV/0!</v>
      </c>
      <c r="M161" s="648" t="e">
        <f t="shared" si="104"/>
        <v>#DIV/0!</v>
      </c>
      <c r="N161" s="648" t="e">
        <f t="shared" si="104"/>
        <v>#DIV/0!</v>
      </c>
      <c r="O161" s="648" t="e">
        <f t="shared" si="104"/>
        <v>#DIV/0!</v>
      </c>
      <c r="P161" s="648" t="e">
        <f t="shared" si="104"/>
        <v>#DIV/0!</v>
      </c>
      <c r="Q161" s="648" t="e">
        <f t="shared" si="104"/>
        <v>#DIV/0!</v>
      </c>
      <c r="R161" s="648" t="e">
        <f t="shared" si="104"/>
        <v>#DIV/0!</v>
      </c>
      <c r="S161" s="648" t="e">
        <f t="shared" si="104"/>
        <v>#DIV/0!</v>
      </c>
      <c r="T161" s="648" t="e">
        <f t="shared" si="104"/>
        <v>#DIV/0!</v>
      </c>
      <c r="U161" s="648" t="e">
        <f t="shared" si="104"/>
        <v>#DIV/0!</v>
      </c>
      <c r="V161" s="648" t="e">
        <f t="shared" si="104"/>
        <v>#DIV/0!</v>
      </c>
      <c r="W161" s="648" t="e">
        <f t="shared" si="104"/>
        <v>#DIV/0!</v>
      </c>
      <c r="X161" s="648" t="e">
        <f t="shared" si="104"/>
        <v>#DIV/0!</v>
      </c>
      <c r="Y161" s="648" t="e">
        <f t="shared" si="104"/>
        <v>#DIV/0!</v>
      </c>
      <c r="Z161" s="648" t="e">
        <f t="shared" si="104"/>
        <v>#DIV/0!</v>
      </c>
      <c r="AA161" s="648" t="e">
        <f t="shared" si="104"/>
        <v>#DIV/0!</v>
      </c>
      <c r="AB161" s="648" t="e">
        <f t="shared" si="104"/>
        <v>#DIV/0!</v>
      </c>
      <c r="AC161" s="648" t="e">
        <f t="shared" si="104"/>
        <v>#DIV/0!</v>
      </c>
      <c r="AD161" s="648" t="e">
        <f t="shared" si="104"/>
        <v>#DIV/0!</v>
      </c>
      <c r="AE161" s="648" t="e">
        <f t="shared" si="104"/>
        <v>#DIV/0!</v>
      </c>
      <c r="AF161" s="648" t="e">
        <f t="shared" si="104"/>
        <v>#DIV/0!</v>
      </c>
      <c r="AG161" s="648" t="e">
        <f t="shared" si="104"/>
        <v>#DIV/0!</v>
      </c>
      <c r="AH161" s="648" t="e">
        <f>AH160-AH151</f>
        <v>#DIV/0!</v>
      </c>
      <c r="AI161" s="648" t="e">
        <f>AI160-AI151</f>
        <v>#DIV/0!</v>
      </c>
      <c r="AJ161" s="648" t="e">
        <f>AJ160-AJ151</f>
        <v>#DIV/0!</v>
      </c>
    </row>
    <row r="164" spans="1:36" hidden="1" x14ac:dyDescent="0.2"/>
    <row r="165" spans="1:36" hidden="1" x14ac:dyDescent="0.2">
      <c r="B165" s="303">
        <f>Aprekini!B326</f>
        <v>0</v>
      </c>
      <c r="C165" s="303">
        <f>Aprekini!C326</f>
        <v>0</v>
      </c>
      <c r="D165" s="303">
        <f>Aprekini!D326</f>
        <v>0</v>
      </c>
      <c r="E165" s="303">
        <f>Aprekini!E326</f>
        <v>0</v>
      </c>
      <c r="F165" s="303">
        <f>Aprekini!F326</f>
        <v>0</v>
      </c>
      <c r="G165" s="303">
        <f>Aprekini!G326</f>
        <v>0</v>
      </c>
      <c r="H165" s="303">
        <f>Aprekini!H326</f>
        <v>0</v>
      </c>
      <c r="I165" s="303">
        <f>Aprekini!I326</f>
        <v>0</v>
      </c>
      <c r="J165" s="303">
        <f>Aprekini!J326</f>
        <v>0</v>
      </c>
      <c r="K165" s="303">
        <f>Aprekini!K326</f>
        <v>0</v>
      </c>
      <c r="L165" s="303">
        <f>Aprekini!L326</f>
        <v>0</v>
      </c>
      <c r="M165" s="303">
        <f>Aprekini!M326</f>
        <v>0</v>
      </c>
      <c r="N165" s="303">
        <f>Aprekini!N326</f>
        <v>0</v>
      </c>
      <c r="O165" s="303">
        <f>Aprekini!O326</f>
        <v>0</v>
      </c>
      <c r="P165" s="303">
        <f>Aprekini!P326</f>
        <v>0</v>
      </c>
      <c r="Q165" s="303">
        <f>Aprekini!Q326</f>
        <v>0</v>
      </c>
      <c r="R165" s="303">
        <f>Aprekini!R326</f>
        <v>0</v>
      </c>
      <c r="S165" s="303">
        <f>Aprekini!S326</f>
        <v>0</v>
      </c>
      <c r="T165" s="303">
        <f>Aprekini!T326</f>
        <v>0</v>
      </c>
      <c r="U165" s="303">
        <f>Aprekini!U326</f>
        <v>0</v>
      </c>
      <c r="V165" s="303">
        <f>Aprekini!V326</f>
        <v>0</v>
      </c>
      <c r="W165" s="303">
        <f>Aprekini!W326</f>
        <v>0</v>
      </c>
      <c r="X165" s="303">
        <f>Aprekini!X326</f>
        <v>0</v>
      </c>
      <c r="Y165" s="303">
        <f>Aprekini!Y326</f>
        <v>0</v>
      </c>
      <c r="Z165" s="303">
        <f>Aprekini!Z326</f>
        <v>0</v>
      </c>
      <c r="AA165" s="303">
        <f>Aprekini!AA326</f>
        <v>0</v>
      </c>
      <c r="AB165" s="303">
        <f>Aprekini!AB326</f>
        <v>0</v>
      </c>
      <c r="AC165" s="303">
        <f>Aprekini!AC326</f>
        <v>0</v>
      </c>
      <c r="AD165" s="303">
        <f>Aprekini!AD326</f>
        <v>0</v>
      </c>
      <c r="AE165" s="303">
        <f>Aprekini!AE326</f>
        <v>0</v>
      </c>
      <c r="AF165" s="303">
        <f>Aprekini!AF326</f>
        <v>0</v>
      </c>
      <c r="AG165" s="303">
        <f>Aprekini!AG326</f>
        <v>0</v>
      </c>
      <c r="AH165" s="303">
        <f>Aprekini!AH326</f>
        <v>0</v>
      </c>
      <c r="AI165" s="303">
        <f>Aprekini!AI326</f>
        <v>0</v>
      </c>
      <c r="AJ165" s="303">
        <f>Aprekini!AJ326</f>
        <v>0</v>
      </c>
    </row>
    <row r="166" spans="1:36" hidden="1" x14ac:dyDescent="0.2">
      <c r="C166" s="259">
        <f>-13044+91</f>
        <v>-12953</v>
      </c>
      <c r="D166" s="303"/>
      <c r="E166" s="259">
        <v>1</v>
      </c>
      <c r="F166" s="303">
        <v>-1</v>
      </c>
      <c r="H166" s="259">
        <f>5415+246</f>
        <v>5661</v>
      </c>
      <c r="I166" s="259">
        <f>5504+254</f>
        <v>5758</v>
      </c>
      <c r="J166" s="259">
        <f>5591+296</f>
        <v>5887</v>
      </c>
      <c r="K166" s="259">
        <v>1</v>
      </c>
      <c r="L166" s="259">
        <v>-2</v>
      </c>
      <c r="M166" s="259">
        <v>1</v>
      </c>
      <c r="P166" s="259">
        <f>6235+391</f>
        <v>6626</v>
      </c>
      <c r="Q166" s="259">
        <f>6302+402</f>
        <v>6704</v>
      </c>
      <c r="R166" s="259">
        <f>6429+391</f>
        <v>6820</v>
      </c>
      <c r="S166" s="259">
        <v>1</v>
      </c>
    </row>
    <row r="167" spans="1:36" hidden="1" x14ac:dyDescent="0.2">
      <c r="C167" s="303">
        <f>C166+C165</f>
        <v>-12953</v>
      </c>
      <c r="D167" s="303">
        <f t="shared" ref="D167:AG167" si="106">D166+D165</f>
        <v>0</v>
      </c>
      <c r="E167" s="303">
        <f t="shared" si="106"/>
        <v>1</v>
      </c>
      <c r="F167" s="303">
        <f t="shared" si="106"/>
        <v>-1</v>
      </c>
      <c r="G167" s="303">
        <f t="shared" si="106"/>
        <v>0</v>
      </c>
      <c r="H167" s="303">
        <f t="shared" si="106"/>
        <v>5661</v>
      </c>
      <c r="I167" s="303">
        <f t="shared" si="106"/>
        <v>5758</v>
      </c>
      <c r="J167" s="303">
        <f t="shared" si="106"/>
        <v>5887</v>
      </c>
      <c r="K167" s="303">
        <f t="shared" si="106"/>
        <v>1</v>
      </c>
      <c r="L167" s="303">
        <f t="shared" si="106"/>
        <v>-2</v>
      </c>
      <c r="M167" s="303">
        <f t="shared" si="106"/>
        <v>1</v>
      </c>
      <c r="N167" s="303">
        <f t="shared" si="106"/>
        <v>0</v>
      </c>
      <c r="O167" s="303">
        <f t="shared" si="106"/>
        <v>0</v>
      </c>
      <c r="P167" s="303">
        <f t="shared" si="106"/>
        <v>6626</v>
      </c>
      <c r="Q167" s="303">
        <f t="shared" si="106"/>
        <v>6704</v>
      </c>
      <c r="R167" s="303">
        <f t="shared" si="106"/>
        <v>6820</v>
      </c>
      <c r="S167" s="303">
        <f t="shared" si="106"/>
        <v>1</v>
      </c>
      <c r="T167" s="303">
        <f t="shared" si="106"/>
        <v>0</v>
      </c>
      <c r="U167" s="303">
        <f t="shared" si="106"/>
        <v>0</v>
      </c>
      <c r="V167" s="303">
        <f t="shared" si="106"/>
        <v>0</v>
      </c>
      <c r="W167" s="303">
        <f t="shared" si="106"/>
        <v>0</v>
      </c>
      <c r="X167" s="303">
        <f t="shared" si="106"/>
        <v>0</v>
      </c>
      <c r="Y167" s="303">
        <f t="shared" si="106"/>
        <v>0</v>
      </c>
      <c r="Z167" s="303">
        <f t="shared" si="106"/>
        <v>0</v>
      </c>
      <c r="AA167" s="303">
        <f t="shared" si="106"/>
        <v>0</v>
      </c>
      <c r="AB167" s="303">
        <f t="shared" si="106"/>
        <v>0</v>
      </c>
      <c r="AC167" s="303">
        <f t="shared" si="106"/>
        <v>0</v>
      </c>
      <c r="AD167" s="303">
        <f t="shared" si="106"/>
        <v>0</v>
      </c>
      <c r="AE167" s="303">
        <f t="shared" si="106"/>
        <v>0</v>
      </c>
      <c r="AF167" s="303">
        <f t="shared" si="106"/>
        <v>0</v>
      </c>
      <c r="AG167" s="303">
        <f t="shared" si="106"/>
        <v>0</v>
      </c>
      <c r="AH167" s="303">
        <f>AH166+AH165</f>
        <v>0</v>
      </c>
      <c r="AI167" s="303">
        <f>AI166+AI165</f>
        <v>0</v>
      </c>
      <c r="AJ167" s="303">
        <f>AJ166+AJ165</f>
        <v>0</v>
      </c>
    </row>
    <row r="168" spans="1:36" hidden="1" x14ac:dyDescent="0.2"/>
    <row r="169" spans="1:36" hidden="1" x14ac:dyDescent="0.2">
      <c r="D169" s="303">
        <f>D160-Aprekini!D196</f>
        <v>0</v>
      </c>
      <c r="E169" s="303" t="e">
        <f>E160-Aprekini!E196</f>
        <v>#DIV/0!</v>
      </c>
      <c r="F169" s="303" t="e">
        <f>F160-Aprekini!F196</f>
        <v>#DIV/0!</v>
      </c>
      <c r="G169" s="303" t="e">
        <f>G160-Aprekini!G196</f>
        <v>#DIV/0!</v>
      </c>
      <c r="H169" s="303" t="e">
        <f>H160-Aprekini!H196</f>
        <v>#DIV/0!</v>
      </c>
      <c r="I169" s="303" t="e">
        <f>I160-Aprekini!I196</f>
        <v>#DIV/0!</v>
      </c>
      <c r="J169" s="303" t="e">
        <f>J160-Aprekini!J196</f>
        <v>#DIV/0!</v>
      </c>
      <c r="K169" s="303" t="e">
        <f>K160-Aprekini!K196</f>
        <v>#DIV/0!</v>
      </c>
      <c r="L169" s="303" t="e">
        <f>L160-Aprekini!L196</f>
        <v>#DIV/0!</v>
      </c>
      <c r="M169" s="303" t="e">
        <f>M160-Aprekini!M196</f>
        <v>#DIV/0!</v>
      </c>
      <c r="N169" s="303" t="e">
        <f>N160-Aprekini!N196</f>
        <v>#DIV/0!</v>
      </c>
      <c r="O169" s="303" t="e">
        <f>O160-Aprekini!O196</f>
        <v>#DIV/0!</v>
      </c>
      <c r="P169" s="303" t="e">
        <f>P160-Aprekini!P196</f>
        <v>#DIV/0!</v>
      </c>
      <c r="Q169" s="303" t="e">
        <f>Q160-Aprekini!Q196</f>
        <v>#DIV/0!</v>
      </c>
      <c r="R169" s="303" t="e">
        <f>R160-Aprekini!R196</f>
        <v>#DIV/0!</v>
      </c>
      <c r="S169" s="303" t="e">
        <f>S160-Aprekini!S196</f>
        <v>#DIV/0!</v>
      </c>
      <c r="T169" s="303" t="e">
        <f>T160-Aprekini!T196</f>
        <v>#DIV/0!</v>
      </c>
      <c r="U169" s="303" t="e">
        <f>U160-Aprekini!U196</f>
        <v>#DIV/0!</v>
      </c>
      <c r="V169" s="303" t="e">
        <f>V160-Aprekini!V196</f>
        <v>#DIV/0!</v>
      </c>
      <c r="W169" s="303" t="e">
        <f>W160-Aprekini!W196</f>
        <v>#DIV/0!</v>
      </c>
      <c r="X169" s="303" t="e">
        <f>X160-Aprekini!X196</f>
        <v>#DIV/0!</v>
      </c>
      <c r="Y169" s="303" t="e">
        <f>Y160-Aprekini!Y196</f>
        <v>#DIV/0!</v>
      </c>
      <c r="Z169" s="303" t="e">
        <f>Z160-Aprekini!Z196</f>
        <v>#DIV/0!</v>
      </c>
      <c r="AA169" s="303" t="e">
        <f>AA160-Aprekini!AA196</f>
        <v>#DIV/0!</v>
      </c>
      <c r="AB169" s="303" t="e">
        <f>AB160-Aprekini!AB196</f>
        <v>#DIV/0!</v>
      </c>
      <c r="AC169" s="303" t="e">
        <f>AC160-Aprekini!AC196</f>
        <v>#DIV/0!</v>
      </c>
      <c r="AD169" s="303" t="e">
        <f>AD160-Aprekini!AD196</f>
        <v>#DIV/0!</v>
      </c>
      <c r="AE169" s="303" t="e">
        <f>AE160-Aprekini!AE196</f>
        <v>#DIV/0!</v>
      </c>
      <c r="AF169" s="303" t="e">
        <f>AF160-Aprekini!AF196</f>
        <v>#DIV/0!</v>
      </c>
      <c r="AG169" s="303" t="e">
        <f>AG160-Aprekini!AG196</f>
        <v>#DIV/0!</v>
      </c>
      <c r="AH169" s="303" t="e">
        <f>AH160-Aprekini!AH196</f>
        <v>#DIV/0!</v>
      </c>
      <c r="AI169" s="303" t="e">
        <f>AI160-Aprekini!AI196</f>
        <v>#DIV/0!</v>
      </c>
      <c r="AJ169" s="303" t="e">
        <f>AJ160-Aprekini!AJ196</f>
        <v>#DIV/0!</v>
      </c>
    </row>
    <row r="171" spans="1:36" x14ac:dyDescent="0.2">
      <c r="D171" s="304"/>
    </row>
    <row r="172" spans="1:36" x14ac:dyDescent="0.2">
      <c r="D172" s="304"/>
    </row>
    <row r="173" spans="1:36" x14ac:dyDescent="0.2">
      <c r="D173" s="304"/>
    </row>
  </sheetData>
  <sheetProtection algorithmName="SHA-512" hashValue="Uc7BRbv15c2U6ez/V2vgvn7iHCBfwRoXb0i4fw3oDw1A2VeZUddtEoGTqZDl00ioH4czupZOWsH3WRHD5NZ+5g==" saltValue="ptQk5/mw4/GEcVsllHlthg==" spinCount="100000" sheet="1" objects="1" scenarios="1" formatCells="0" formatColumns="0" formatRows="0"/>
  <mergeCells count="4">
    <mergeCell ref="I107:L107"/>
    <mergeCell ref="I108:L108"/>
    <mergeCell ref="I109:L109"/>
    <mergeCell ref="A1:E1"/>
  </mergeCells>
  <phoneticPr fontId="2" type="noConversion"/>
  <dataValidations count="1">
    <dataValidation operator="equal" allowBlank="1" showErrorMessage="1" errorTitle="Jāievada pozitīvs skaitlis" error="Jāievada pozitīvs skaitlis" sqref="B94:AJ96">
      <formula1>0</formula1>
      <formula2>0</formula2>
    </dataValidation>
  </dataValidations>
  <pageMargins left="0.59027777777777779" right="0.59027777777777779" top="0.75" bottom="0.88888888888888884" header="0.51180555555555551" footer="0.75"/>
  <pageSetup paperSize="9" scale="78" firstPageNumber="0" orientation="landscape" horizontalDpi="300" verticalDpi="300" r:id="rId1"/>
  <headerFooter alignWithMargins="0">
    <oddFooter>&amp;L&amp;A&amp;R&amp;P</oddFooter>
  </headerFooter>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Datu ievade</vt:lpstr>
      <vt:lpstr>gadu šķirošana</vt:lpstr>
      <vt:lpstr>Projekta naudas plusma</vt:lpstr>
      <vt:lpstr>Kopējie pieņēmumi</vt:lpstr>
      <vt:lpstr>Ekonomiskā analīze</vt:lpstr>
      <vt:lpstr>Paskaidrojumi aprēķiniem</vt:lpstr>
      <vt:lpstr>Aprekini</vt:lpstr>
      <vt:lpstr>Līdzfinansējums</vt:lpstr>
      <vt:lpstr>Saimnieciskas pamatdarbibas NP</vt:lpstr>
      <vt:lpstr>Naudas plusma</vt:lpstr>
      <vt:lpstr>Ilgtermina saistibas</vt:lpstr>
      <vt:lpstr>Iedzivotaju maksatspeja</vt:lpstr>
      <vt:lpstr>Jutiguma analize</vt:lpstr>
      <vt:lpstr>Kriteriji</vt:lpstr>
      <vt:lpstr>Excel_BuiltIn_Print_Area_2</vt:lpstr>
      <vt:lpstr>Excel_BuiltIn_Print_Area_8</vt:lpstr>
      <vt:lpstr>Excel_BuiltIn_Print_Titles_9</vt:lpstr>
      <vt:lpstr>Aprekini!Print_Area</vt:lpstr>
      <vt:lpstr>'Iedzivotaju maksatspeja'!Print_Area</vt:lpstr>
      <vt:lpstr>'Ilgtermina saistibas'!Print_Area</vt:lpstr>
      <vt:lpstr>'Naudas plusma'!Print_Area</vt:lpstr>
      <vt:lpstr>'Paskaidrojumi aprēķiniem'!Print_Area</vt:lpstr>
      <vt:lpstr>'Saimnieciskas pamatdarbibas NP'!Print_Area</vt:lpstr>
      <vt:lpstr>Aprekini!Print_Titles</vt:lpstr>
      <vt:lpstr>'Ilgtermina saistibas'!Print_Titles</vt:lpstr>
      <vt:lpstr>'Naudas plusma'!Print_Titles</vt:lpstr>
      <vt:lpstr>'Saimnieciskas pamatdarbibas NP'!Print_Titles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Inese</dc:creator>
  <cp:lastModifiedBy>Ieva Kuzmina</cp:lastModifiedBy>
  <cp:lastPrinted>2015-09-08T16:26:00Z</cp:lastPrinted>
  <dcterms:created xsi:type="dcterms:W3CDTF">2009-03-01T09:15:33Z</dcterms:created>
  <dcterms:modified xsi:type="dcterms:W3CDTF">2017-11-03T11:40:00Z</dcterms:modified>
</cp:coreProperties>
</file>