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80" windowHeight="8070" activeTab="4"/>
  </bookViews>
  <sheets>
    <sheet name="Nodrosinajums" sheetId="1" r:id="rId1"/>
    <sheet name="Pakalpoj-sn" sheetId="2" r:id="rId2"/>
    <sheet name="U-K-apjomi" sheetId="3" r:id="rId3"/>
    <sheet name="Kvalitate" sheetId="4" r:id="rId4"/>
    <sheet name="Infrastrukt" sheetId="5" r:id="rId5"/>
  </sheets>
  <calcPr calcId="125725"/>
</workbook>
</file>

<file path=xl/calcChain.xml><?xml version="1.0" encoding="utf-8"?>
<calcChain xmlns="http://schemas.openxmlformats.org/spreadsheetml/2006/main">
  <c r="C12" i="5"/>
  <c r="F10" i="4"/>
  <c r="H10"/>
  <c r="F77" i="3"/>
  <c r="F79"/>
  <c r="K78"/>
  <c r="K91" s="1"/>
  <c r="J91" s="1"/>
  <c r="H91" s="1"/>
  <c r="D91" s="1"/>
  <c r="J78"/>
  <c r="H79"/>
  <c r="I79" s="1"/>
  <c r="H78"/>
  <c r="I78" s="1"/>
  <c r="I77"/>
  <c r="H77"/>
  <c r="J77" s="1"/>
  <c r="K77" s="1"/>
  <c r="K90" s="1"/>
  <c r="J90" s="1"/>
  <c r="H90" s="1"/>
  <c r="D90" s="1"/>
  <c r="G79"/>
  <c r="F78"/>
  <c r="G78" s="1"/>
  <c r="G77"/>
  <c r="I12" i="2"/>
  <c r="H12"/>
  <c r="J11" i="1"/>
  <c r="H9" i="4"/>
  <c r="F9"/>
  <c r="L60" i="3"/>
  <c r="J60" s="1"/>
  <c r="F60"/>
  <c r="H59"/>
  <c r="J59" s="1"/>
  <c r="K59" s="1"/>
  <c r="J69" s="1"/>
  <c r="I11" i="2"/>
  <c r="H11"/>
  <c r="F8" i="4"/>
  <c r="H8"/>
  <c r="K51" i="3"/>
  <c r="K50"/>
  <c r="K49"/>
  <c r="H51"/>
  <c r="D51" s="1"/>
  <c r="E51" s="1"/>
  <c r="H50"/>
  <c r="H49"/>
  <c r="I49" s="1"/>
  <c r="J44"/>
  <c r="J43"/>
  <c r="J42"/>
  <c r="I51"/>
  <c r="I50"/>
  <c r="D50"/>
  <c r="E50" s="1"/>
  <c r="D49"/>
  <c r="E49" s="1"/>
  <c r="I9" i="2"/>
  <c r="H9"/>
  <c r="K8" i="1"/>
  <c r="H8"/>
  <c r="E8"/>
  <c r="F7" i="4"/>
  <c r="H7"/>
  <c r="D35" i="3"/>
  <c r="D34"/>
  <c r="D33"/>
  <c r="J35"/>
  <c r="J34"/>
  <c r="J33"/>
  <c r="J27"/>
  <c r="K27" s="1"/>
  <c r="J26"/>
  <c r="K26" s="1"/>
  <c r="J25"/>
  <c r="K25" s="1"/>
  <c r="F27"/>
  <c r="F26"/>
  <c r="G26"/>
  <c r="F25"/>
  <c r="G25" s="1"/>
  <c r="I26"/>
  <c r="I25"/>
  <c r="I8" i="2"/>
  <c r="H8"/>
  <c r="F7" i="1"/>
  <c r="L18" i="3"/>
  <c r="L17"/>
  <c r="L16"/>
  <c r="J18"/>
  <c r="K18" s="1"/>
  <c r="J17"/>
  <c r="K17" s="1"/>
  <c r="J16"/>
  <c r="K16" s="1"/>
  <c r="D18"/>
  <c r="D17"/>
  <c r="D16"/>
  <c r="L9"/>
  <c r="L8"/>
  <c r="J8" s="1"/>
  <c r="F9"/>
  <c r="F8"/>
  <c r="F7"/>
  <c r="L7"/>
  <c r="J7" s="1"/>
  <c r="H6" i="2"/>
  <c r="I6"/>
  <c r="C9"/>
  <c r="B38" i="1"/>
  <c r="B37"/>
  <c r="B36"/>
  <c r="B35"/>
  <c r="B34"/>
  <c r="J79" i="3" l="1"/>
  <c r="K79" s="1"/>
  <c r="K92" s="1"/>
  <c r="J92" s="1"/>
  <c r="H92" s="1"/>
  <c r="D92" s="1"/>
  <c r="E92" s="1"/>
  <c r="K69"/>
  <c r="H69"/>
  <c r="F69" s="1"/>
  <c r="G69" s="1"/>
  <c r="I90"/>
  <c r="E91"/>
  <c r="E90"/>
  <c r="E70"/>
  <c r="E69"/>
  <c r="G60"/>
  <c r="I59"/>
  <c r="F59"/>
  <c r="G59" s="1"/>
  <c r="E60"/>
  <c r="E59"/>
  <c r="F44"/>
  <c r="G44" s="1"/>
  <c r="I43"/>
  <c r="F42"/>
  <c r="G42" s="1"/>
  <c r="E25"/>
  <c r="E26"/>
  <c r="E17"/>
  <c r="E18"/>
  <c r="E16"/>
  <c r="G8"/>
  <c r="G7"/>
  <c r="K7" i="1"/>
  <c r="K10"/>
  <c r="K11"/>
  <c r="G7"/>
  <c r="G8"/>
  <c r="G10"/>
  <c r="G11"/>
  <c r="K6"/>
  <c r="G6"/>
  <c r="K44" i="3"/>
  <c r="K42"/>
  <c r="K43"/>
  <c r="B73"/>
  <c r="B54"/>
  <c r="B38"/>
  <c r="B21"/>
  <c r="B3"/>
  <c r="B2"/>
  <c r="A2" i="4" s="1"/>
  <c r="A2" i="3"/>
  <c r="B10" i="4"/>
  <c r="B9"/>
  <c r="B8"/>
  <c r="B7"/>
  <c r="B6"/>
  <c r="I91" i="3"/>
  <c r="I92"/>
  <c r="E78"/>
  <c r="E77"/>
  <c r="I8" i="1"/>
  <c r="I27" i="3"/>
  <c r="I18"/>
  <c r="I17"/>
  <c r="I15"/>
  <c r="B1"/>
  <c r="K8"/>
  <c r="K7"/>
  <c r="E8"/>
  <c r="E7"/>
  <c r="B12" i="2"/>
  <c r="B11"/>
  <c r="B9"/>
  <c r="B8"/>
  <c r="B6"/>
  <c r="C6"/>
  <c r="I60" i="3" l="1"/>
  <c r="K60"/>
  <c r="J70" s="1"/>
  <c r="B6" i="5"/>
  <c r="B10"/>
  <c r="B12"/>
  <c r="B8"/>
  <c r="B11"/>
  <c r="A2"/>
  <c r="I69" i="3"/>
  <c r="F43"/>
  <c r="G43" s="1"/>
  <c r="I42"/>
  <c r="I16"/>
  <c r="L7" i="1"/>
  <c r="M7" s="1"/>
  <c r="H7"/>
  <c r="I7" s="1"/>
  <c r="I33" i="3"/>
  <c r="I34"/>
  <c r="I7"/>
  <c r="I9"/>
  <c r="I8"/>
  <c r="I44"/>
  <c r="E79"/>
  <c r="H70" l="1"/>
  <c r="K70"/>
  <c r="I35"/>
  <c r="E44"/>
  <c r="E43"/>
  <c r="E42"/>
  <c r="K35"/>
  <c r="K34"/>
  <c r="K33"/>
  <c r="G27"/>
  <c r="E35"/>
  <c r="E34"/>
  <c r="E33"/>
  <c r="E27"/>
  <c r="E9"/>
  <c r="A2" i="2"/>
  <c r="F70" i="3" l="1"/>
  <c r="G70" s="1"/>
  <c r="I70"/>
  <c r="G9"/>
  <c r="J9" l="1"/>
  <c r="K9" s="1"/>
</calcChain>
</file>

<file path=xl/sharedStrings.xml><?xml version="1.0" encoding="utf-8"?>
<sst xmlns="http://schemas.openxmlformats.org/spreadsheetml/2006/main" count="368" uniqueCount="119">
  <si>
    <t>Nr.p.k.</t>
  </si>
  <si>
    <t>Apdzīvotās vietas nosaukums</t>
  </si>
  <si>
    <t>Iedzīvotāju skaits</t>
  </si>
  <si>
    <t>Ūdensapgādes pakalpojumu nodrošinājums iedzīvotājiem</t>
  </si>
  <si>
    <t>Esošā situācija</t>
  </si>
  <si>
    <t>Plānotais nodrošinājums 2015.g.</t>
  </si>
  <si>
    <t>skaits</t>
  </si>
  <si>
    <t>%</t>
  </si>
  <si>
    <t>Kanalizācijas pakalpojumu nodrošinājums iedzīvotājiem</t>
  </si>
  <si>
    <t>Ūdenssaimniecības pakalpojumu sniedzējs (SPS)</t>
  </si>
  <si>
    <t>Ūdensapgāde</t>
  </si>
  <si>
    <t>Kanalizācija</t>
  </si>
  <si>
    <t>SPS raksturojums</t>
  </si>
  <si>
    <t>Juridiskais statuss</t>
  </si>
  <si>
    <t>Pamatlīdzekļu piederība</t>
  </si>
  <si>
    <t>Gads</t>
  </si>
  <si>
    <t>Iegūtā ūdens daudzums</t>
  </si>
  <si>
    <t>m3/gadā</t>
  </si>
  <si>
    <t>m3/dnn</t>
  </si>
  <si>
    <t>Piegādātā ūdens daudzums, m3/gadā</t>
  </si>
  <si>
    <t>iedzīvotājiem</t>
  </si>
  <si>
    <t>Kopā</t>
  </si>
  <si>
    <t>Ūdens zudumi</t>
  </si>
  <si>
    <t>l/dnn/cilv.</t>
  </si>
  <si>
    <t>Infiltrācija</t>
  </si>
  <si>
    <t>Uz NAI novadīto notekūdeņu daudzums</t>
  </si>
  <si>
    <t>No lietotājiem savāktais notekūdeņu daudzums, m3/gadā</t>
  </si>
  <si>
    <t>no iedzīvotājiem</t>
  </si>
  <si>
    <t>nd</t>
  </si>
  <si>
    <t>VARAM dati (ciemā)</t>
  </si>
  <si>
    <t>2011.g. dati (ciemā)</t>
  </si>
  <si>
    <t>pakalpo-jumu zonā</t>
  </si>
  <si>
    <t>Ūdensapgādes un kanalizācijas pakalpojumu nodrošinājums</t>
  </si>
  <si>
    <t>Ūdenssaimniecības pakalpojumu sniedzēji</t>
  </si>
  <si>
    <t>Pamatojums</t>
  </si>
  <si>
    <t>Ūdensapgādes un kanalizācijas pakalpojumu daudzums</t>
  </si>
  <si>
    <t>Ūdensaimniecības pakalpojumu nodrošinājums iestādēm un uzņēmumiem</t>
  </si>
  <si>
    <t>Iestāžu skaits</t>
  </si>
  <si>
    <t>Norēķinās pēc skaitītāju datiem, %</t>
  </si>
  <si>
    <t>Iestādes</t>
  </si>
  <si>
    <t>Uz NAI novadīto notekūdeņu daudzums, U2 dati</t>
  </si>
  <si>
    <t xml:space="preserve">iestādēm un uzņēmumiem </t>
  </si>
  <si>
    <t>no iestādēm un uzņēmumiem</t>
  </si>
  <si>
    <t>iestādēm un uzņēmumiem</t>
  </si>
  <si>
    <t>Iedzī-votāji</t>
  </si>
  <si>
    <t>Uzņē-mumi</t>
  </si>
  <si>
    <t>-</t>
  </si>
  <si>
    <t>U,K</t>
  </si>
  <si>
    <t>Uzņē-mumu skaits</t>
  </si>
  <si>
    <t>no iestādēm un uzņēmumiem, t.sk. No septiķiem</t>
  </si>
  <si>
    <t>TUME</t>
  </si>
  <si>
    <t>Dzeramā ūdens kvalitāte</t>
  </si>
  <si>
    <t>Urbumos</t>
  </si>
  <si>
    <t>USS</t>
  </si>
  <si>
    <t>Pie lietotāja</t>
  </si>
  <si>
    <t>Kvalitāte izplūdē</t>
  </si>
  <si>
    <t>Izplūdes vieta</t>
  </si>
  <si>
    <t xml:space="preserve">Rīcība ar dūņām  </t>
  </si>
  <si>
    <t>Pakalpojumu kvalitāte</t>
  </si>
  <si>
    <t>Notekūdeņu un dūņu apsaimniekošanas kvalitāte</t>
  </si>
  <si>
    <t>ŪDENSSAIMNIECĪBAS INFRASTRUKTŪRA</t>
  </si>
  <si>
    <t>Ūdensapgādes infrastruktūra</t>
  </si>
  <si>
    <t>Kanalizācijas infrastruktūra</t>
  </si>
  <si>
    <t>Urbumi</t>
  </si>
  <si>
    <t>Tīkli</t>
  </si>
  <si>
    <t>NAI</t>
  </si>
  <si>
    <t>KSS</t>
  </si>
  <si>
    <t>Plānotie pasākumi</t>
  </si>
  <si>
    <t>U, K</t>
  </si>
  <si>
    <t>Ir līgums, Regulatora apstiprināti tarifi un izsniegta licence</t>
  </si>
  <si>
    <t>Maksājumu iekasēšana</t>
  </si>
  <si>
    <t>Nav</t>
  </si>
  <si>
    <t>Respondents</t>
  </si>
  <si>
    <t>SIA "Jelgavas novada KU" valdes priekšsēdētāja Antra Alksne, e-pasts: antra.alksne@jelgavasnovads.lv; tālr. 29254890</t>
  </si>
  <si>
    <t>Brocēnu novads</t>
  </si>
  <si>
    <t>Remte</t>
  </si>
  <si>
    <t>Oškalni</t>
  </si>
  <si>
    <t>Satiķi</t>
  </si>
  <si>
    <t>Emburga</t>
  </si>
  <si>
    <t>Blīdene</t>
  </si>
  <si>
    <t>SIA Brocēnu siltums</t>
  </si>
  <si>
    <t>Brocēnu novada pašvaldības SIA</t>
  </si>
  <si>
    <t>L=3408 m, PVC, d=50 un 153 mm, ķeta d=62 un 100 mm. Tehn. stāvoklis slikts.</t>
  </si>
  <si>
    <t>2 urbumi (Centra un Rūtu), tehn.stāvoklis apmierinošs.</t>
  </si>
  <si>
    <t>USS WATEXFA 600, q=10 m3/h, izbūvētas 2008.g., tehn.stāvoklis apmierinošs.</t>
  </si>
  <si>
    <t>F&gt;0,2 mg/l</t>
  </si>
  <si>
    <t>Fe&lt;0,2 mg/l</t>
  </si>
  <si>
    <t>Atbilst normat. prasībām</t>
  </si>
  <si>
    <t>Viesatas upe</t>
  </si>
  <si>
    <t>Nav atbilstoša normat.prasībām.</t>
  </si>
  <si>
    <t>NAI BIO 200, jauda neatbilstoši liela ciema notekūdeņu plūsmai.</t>
  </si>
  <si>
    <t>L=2835, asbestcementa, d=150, 200 un 260  mm, tehn.stāvoklis apmierinošs.</t>
  </si>
  <si>
    <t>Divas KSS, tehn.stāvoklis apmierinošs.</t>
  </si>
  <si>
    <t>Jauna urbuma izbūve (q=10 l/s) un urbuma ēkas rekonstrukcija. Ūdensapgādes tīklu rekonstrukcija, L=3000 m. Kanalizācijas tīklu rekonstrukcija, L=2500 m. Atbilstošas jaudas NAI izbūve un Rūtu septiķa demontāža.</t>
  </si>
  <si>
    <t>Rūtu septiķis, tehniskais stāvoklis ļoti slikts.</t>
  </si>
  <si>
    <t>Meliorācijas grāvis, kas ietek Blīdenes upē.</t>
  </si>
  <si>
    <t>2 urbumi, tehn.stāvoklis apmierinošs.</t>
  </si>
  <si>
    <t>USS WATEXFA 600, q=8 m3/h, izbūvētas 2008.g., tehn.stāvoklis apmierinošs.</t>
  </si>
  <si>
    <t>L=3997 m, polietilēna, ķeta un tērauda, d=50, 80, 100, 130 mm.</t>
  </si>
  <si>
    <t>Viena urbuma (Ezera ielas) tamponēšana un urbuma ēkas demontāža. Ūdensvadu rekonstrukcija, L=1527 m. NAI rekonstrukcija.</t>
  </si>
  <si>
    <t>L=3205 m, keramikas caurules, d=150 un 200 mm.</t>
  </si>
  <si>
    <t>Nav.</t>
  </si>
  <si>
    <t>Grants-smilts filtrs (ezera ielā), tehn.stāvoklis slikts.</t>
  </si>
  <si>
    <t>Cieceres upe</t>
  </si>
  <si>
    <t>1 urbums, tehn.stāvoklis apmierinošs.</t>
  </si>
  <si>
    <t>Ūdensapgādes tīklu rekonstrukcija. Kanalizācijas sistēmas paplašināšana (tīklu un KSS izbūve). Par NAI respndents nav norādījis informāciju.</t>
  </si>
  <si>
    <t>Imulas upe</t>
  </si>
  <si>
    <t>USS FILTREX, q=8-10 m3/h, izbūvētas 2011.g., tehn.stāvoklis labs.</t>
  </si>
  <si>
    <t>L=1812 m, d=50, 90, 100 un 270 mm, ķeta, polietilēna un tērauda; tehn.stāvoklis apmierinošs..</t>
  </si>
  <si>
    <t>Urbuma ēkas siltināšana. Ūdensapgādes tīklu rekonstrukcija, L=1812 m. NAI rekonstrukcija vai jaunu NAI izbūve.</t>
  </si>
  <si>
    <t>L=2130 m, tērauda, keramikas un asbestcementa, d=150 un 200 mm. Tehn.stāvoklis apmierinošs.</t>
  </si>
  <si>
    <t>1 KSS, tehn.stāvoklis apmierinošs.</t>
  </si>
  <si>
    <t xml:space="preserve">NAI, BIO, Q=65 m3/dnn, tehn.stāvoklis apmierinošs. </t>
  </si>
  <si>
    <t>Piezīme. Apšaubāmi ir respondenta sniegtie dati par iedzīvotāju skaitu ciemā.</t>
  </si>
  <si>
    <t>U,K bilance sastādīta aprēķinu ceļā.</t>
  </si>
  <si>
    <t>Vēršādas upe</t>
  </si>
  <si>
    <t xml:space="preserve">L=1073 m, PVC, tērauda un ķeta, d=50 un 100 mm.  </t>
  </si>
  <si>
    <t>L=1077 m, ķeta, polietilēna, tērauda un polivinilhlorīda, d=50 un 100 mm.</t>
  </si>
  <si>
    <t>Urbuma ēkas siltināšana. Ūdensapgādes tīklu rekonstrukcija, L=1073 m. NAI rekonstrukcija vai jaunu NAI izbūve.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</si>
</sst>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18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2"/>
      <color theme="1"/>
      <name val="Calibri"/>
      <family val="2"/>
      <charset val="186"/>
      <scheme val="minor"/>
    </font>
    <font>
      <i/>
      <sz val="12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4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i/>
      <sz val="10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229">
    <xf numFmtId="0" fontId="0" fillId="0" borderId="0" xfId="0"/>
    <xf numFmtId="0" fontId="4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9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65" fontId="2" fillId="0" borderId="0" xfId="0" applyNumberFormat="1" applyFont="1" applyFill="1" applyBorder="1"/>
    <xf numFmtId="1" fontId="2" fillId="0" borderId="0" xfId="0" applyNumberFormat="1" applyFont="1" applyFill="1" applyBorder="1"/>
    <xf numFmtId="0" fontId="6" fillId="0" borderId="0" xfId="0" applyFont="1" applyFill="1" applyBorder="1" applyAlignment="1">
      <alignment horizontal="left"/>
    </xf>
    <xf numFmtId="9" fontId="2" fillId="0" borderId="0" xfId="0" applyNumberFormat="1" applyFont="1" applyFill="1" applyBorder="1"/>
    <xf numFmtId="0" fontId="7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1" fontId="6" fillId="0" borderId="0" xfId="0" applyNumberFormat="1" applyFont="1" applyFill="1"/>
    <xf numFmtId="0" fontId="6" fillId="0" borderId="0" xfId="0" applyFont="1" applyFill="1"/>
    <xf numFmtId="165" fontId="6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center"/>
    </xf>
    <xf numFmtId="1" fontId="6" fillId="0" borderId="0" xfId="0" applyNumberFormat="1" applyFont="1" applyFill="1" applyBorder="1"/>
    <xf numFmtId="9" fontId="6" fillId="0" borderId="0" xfId="0" applyNumberFormat="1" applyFont="1" applyFill="1" applyBorder="1"/>
    <xf numFmtId="1" fontId="6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9" fontId="2" fillId="0" borderId="1" xfId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 wrapText="1"/>
    </xf>
    <xf numFmtId="0" fontId="2" fillId="0" borderId="0" xfId="0" applyFont="1"/>
    <xf numFmtId="0" fontId="2" fillId="0" borderId="3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49" fontId="2" fillId="0" borderId="0" xfId="0" applyNumberFormat="1" applyFont="1" applyFill="1" applyAlignment="1">
      <alignment vertical="top" wrapText="1"/>
    </xf>
    <xf numFmtId="49" fontId="2" fillId="0" borderId="0" xfId="0" applyNumberFormat="1" applyFont="1"/>
    <xf numFmtId="0" fontId="2" fillId="0" borderId="0" xfId="0" applyFont="1" applyFill="1" applyBorder="1" applyAlignment="1">
      <alignment horizontal="center" vertical="top" wrapText="1"/>
    </xf>
    <xf numFmtId="9" fontId="2" fillId="0" borderId="0" xfId="0" applyNumberFormat="1" applyFont="1" applyFill="1" applyBorder="1" applyAlignment="1">
      <alignment vertical="top" wrapText="1"/>
    </xf>
    <xf numFmtId="9" fontId="2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/>
    </xf>
    <xf numFmtId="0" fontId="2" fillId="0" borderId="13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vertical="top" wrapText="1"/>
    </xf>
    <xf numFmtId="9" fontId="9" fillId="0" borderId="1" xfId="0" applyNumberFormat="1" applyFont="1" applyFill="1" applyBorder="1" applyAlignment="1">
      <alignment vertical="top" wrapText="1"/>
    </xf>
    <xf numFmtId="9" fontId="9" fillId="0" borderId="1" xfId="0" applyNumberFormat="1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right" vertical="top" wrapText="1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center"/>
    </xf>
    <xf numFmtId="9" fontId="9" fillId="0" borderId="2" xfId="0" applyNumberFormat="1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center" vertical="top" wrapText="1"/>
    </xf>
    <xf numFmtId="0" fontId="15" fillId="0" borderId="3" xfId="0" applyFont="1" applyFill="1" applyBorder="1"/>
    <xf numFmtId="0" fontId="15" fillId="0" borderId="3" xfId="0" applyFont="1" applyFill="1" applyBorder="1" applyAlignment="1">
      <alignment horizontal="center"/>
    </xf>
    <xf numFmtId="0" fontId="15" fillId="0" borderId="12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9" fontId="9" fillId="0" borderId="3" xfId="0" applyNumberFormat="1" applyFont="1" applyFill="1" applyBorder="1" applyAlignment="1">
      <alignment vertical="top" wrapText="1"/>
    </xf>
    <xf numFmtId="9" fontId="9" fillId="0" borderId="3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/>
    </xf>
    <xf numFmtId="0" fontId="0" fillId="0" borderId="13" xfId="0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9" fontId="9" fillId="0" borderId="2" xfId="0" applyNumberFormat="1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9" fontId="15" fillId="0" borderId="3" xfId="0" applyNumberFormat="1" applyFont="1" applyFill="1" applyBorder="1" applyAlignment="1">
      <alignment vertical="top" wrapText="1"/>
    </xf>
    <xf numFmtId="9" fontId="15" fillId="0" borderId="3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 applyAlignment="1">
      <alignment vertical="top" wrapText="1"/>
    </xf>
    <xf numFmtId="0" fontId="9" fillId="0" borderId="3" xfId="0" applyFont="1" applyFill="1" applyBorder="1"/>
    <xf numFmtId="0" fontId="9" fillId="0" borderId="3" xfId="0" applyFont="1" applyFill="1" applyBorder="1" applyAlignment="1">
      <alignment horizontal="center"/>
    </xf>
    <xf numFmtId="0" fontId="9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5" fillId="0" borderId="7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Fill="1" applyBorder="1"/>
    <xf numFmtId="1" fontId="2" fillId="0" borderId="1" xfId="0" applyNumberFormat="1" applyFont="1" applyFill="1" applyBorder="1"/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horizontal="right"/>
    </xf>
    <xf numFmtId="1" fontId="2" fillId="0" borderId="1" xfId="0" applyNumberFormat="1" applyFont="1" applyFill="1" applyBorder="1" applyAlignment="1">
      <alignment horizontal="center"/>
    </xf>
    <xf numFmtId="10" fontId="2" fillId="0" borderId="1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right"/>
    </xf>
    <xf numFmtId="9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right"/>
    </xf>
    <xf numFmtId="1" fontId="2" fillId="0" borderId="6" xfId="0" applyNumberFormat="1" applyFont="1" applyFill="1" applyBorder="1"/>
    <xf numFmtId="1" fontId="2" fillId="0" borderId="0" xfId="0" applyNumberFormat="1" applyFont="1" applyFill="1"/>
    <xf numFmtId="165" fontId="2" fillId="0" borderId="1" xfId="0" applyNumberFormat="1" applyFont="1" applyFill="1" applyBorder="1" applyAlignment="1">
      <alignment horizontal="center"/>
    </xf>
    <xf numFmtId="1" fontId="2" fillId="0" borderId="4" xfId="0" applyNumberFormat="1" applyFont="1" applyFill="1" applyBorder="1"/>
    <xf numFmtId="164" fontId="2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wrapText="1"/>
    </xf>
    <xf numFmtId="0" fontId="9" fillId="0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wrapText="1"/>
    </xf>
    <xf numFmtId="0" fontId="17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horizontal="center" vertical="top" wrapText="1"/>
    </xf>
    <xf numFmtId="0" fontId="17" fillId="0" borderId="6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 wrapText="1"/>
    </xf>
    <xf numFmtId="0" fontId="16" fillId="0" borderId="13" xfId="0" applyFont="1" applyFill="1" applyBorder="1" applyAlignment="1">
      <alignment horizontal="left" wrapText="1"/>
    </xf>
    <xf numFmtId="0" fontId="16" fillId="0" borderId="1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3" xfId="0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/>
    </xf>
    <xf numFmtId="0" fontId="0" fillId="0" borderId="1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2" xfId="0" applyFill="1" applyBorder="1" applyAlignment="1">
      <alignment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3" fillId="0" borderId="2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" fontId="2" fillId="0" borderId="4" xfId="0" applyNumberFormat="1" applyFont="1" applyFill="1" applyBorder="1" applyAlignment="1">
      <alignment horizontal="center"/>
    </xf>
    <xf numFmtId="1" fontId="2" fillId="0" borderId="6" xfId="0" applyNumberFormat="1" applyFont="1" applyFill="1" applyBorder="1" applyAlignment="1">
      <alignment horizontal="center"/>
    </xf>
    <xf numFmtId="0" fontId="0" fillId="0" borderId="6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  <xf numFmtId="0" fontId="6" fillId="0" borderId="8" xfId="0" applyFont="1" applyFill="1" applyBorder="1" applyAlignment="1">
      <alignment horizontal="left"/>
    </xf>
    <xf numFmtId="0" fontId="0" fillId="0" borderId="8" xfId="0" applyFill="1" applyBorder="1" applyAlignment="1"/>
    <xf numFmtId="0" fontId="3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wrapText="1"/>
    </xf>
    <xf numFmtId="0" fontId="2" fillId="0" borderId="1" xfId="0" applyFont="1" applyFill="1" applyBorder="1" applyAlignment="1">
      <alignment wrapText="1"/>
    </xf>
    <xf numFmtId="165" fontId="2" fillId="0" borderId="1" xfId="0" applyNumberFormat="1" applyFont="1" applyFill="1" applyBorder="1" applyAlignment="1">
      <alignment horizontal="right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5" fontId="2" fillId="0" borderId="1" xfId="0" applyNumberFormat="1" applyFont="1" applyFill="1" applyBorder="1" applyAlignment="1"/>
    <xf numFmtId="0" fontId="1" fillId="0" borderId="7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/>
    </xf>
    <xf numFmtId="0" fontId="0" fillId="0" borderId="0" xfId="0" applyFill="1" applyAlignment="1">
      <alignment wrapText="1"/>
    </xf>
    <xf numFmtId="0" fontId="14" fillId="0" borderId="0" xfId="0" applyFont="1" applyFill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F8081"/>
      <color rgb="FFDDDDDD"/>
      <color rgb="FFD8DDE2"/>
      <color rgb="FF99C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opLeftCell="B3" workbookViewId="0">
      <selection activeCell="K31" sqref="K31"/>
    </sheetView>
  </sheetViews>
  <sheetFormatPr defaultRowHeight="15.75"/>
  <cols>
    <col min="1" max="1" width="6" style="8" customWidth="1"/>
    <col min="2" max="2" width="22" style="8" customWidth="1"/>
    <col min="3" max="5" width="8.85546875" style="8" customWidth="1"/>
    <col min="6" max="9" width="9.5703125" style="8" customWidth="1"/>
    <col min="10" max="10" width="9.140625" style="8"/>
    <col min="11" max="11" width="8.28515625" style="8" customWidth="1"/>
    <col min="12" max="16384" width="9.140625" style="8"/>
  </cols>
  <sheetData>
    <row r="1" spans="1:13" ht="18.75">
      <c r="A1" s="132" t="s">
        <v>32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</row>
    <row r="2" spans="1:13" ht="18.75">
      <c r="A2" s="9" t="s">
        <v>74</v>
      </c>
    </row>
    <row r="3" spans="1:13" s="7" customFormat="1" ht="36" customHeight="1">
      <c r="A3" s="133" t="s">
        <v>0</v>
      </c>
      <c r="B3" s="133" t="s">
        <v>1</v>
      </c>
      <c r="C3" s="133" t="s">
        <v>2</v>
      </c>
      <c r="D3" s="133"/>
      <c r="E3" s="133"/>
      <c r="F3" s="133" t="s">
        <v>3</v>
      </c>
      <c r="G3" s="133"/>
      <c r="H3" s="133"/>
      <c r="I3" s="133"/>
      <c r="J3" s="133" t="s">
        <v>8</v>
      </c>
      <c r="K3" s="133"/>
      <c r="L3" s="133"/>
      <c r="M3" s="133"/>
    </row>
    <row r="4" spans="1:13" ht="31.5" customHeight="1">
      <c r="A4" s="137"/>
      <c r="B4" s="138"/>
      <c r="C4" s="134" t="s">
        <v>29</v>
      </c>
      <c r="D4" s="134" t="s">
        <v>30</v>
      </c>
      <c r="E4" s="134" t="s">
        <v>31</v>
      </c>
      <c r="F4" s="134" t="s">
        <v>4</v>
      </c>
      <c r="G4" s="134"/>
      <c r="H4" s="135" t="s">
        <v>5</v>
      </c>
      <c r="I4" s="136"/>
      <c r="J4" s="134" t="s">
        <v>4</v>
      </c>
      <c r="K4" s="134"/>
      <c r="L4" s="135" t="s">
        <v>5</v>
      </c>
      <c r="M4" s="136"/>
    </row>
    <row r="5" spans="1:13">
      <c r="A5" s="138"/>
      <c r="B5" s="139"/>
      <c r="C5" s="140"/>
      <c r="D5" s="137"/>
      <c r="E5" s="137"/>
      <c r="F5" s="119" t="s">
        <v>6</v>
      </c>
      <c r="G5" s="119" t="s">
        <v>7</v>
      </c>
      <c r="H5" s="119" t="s">
        <v>6</v>
      </c>
      <c r="I5" s="119" t="s">
        <v>7</v>
      </c>
      <c r="J5" s="119" t="s">
        <v>6</v>
      </c>
      <c r="K5" s="119" t="s">
        <v>7</v>
      </c>
      <c r="L5" s="119" t="s">
        <v>6</v>
      </c>
      <c r="M5" s="119" t="s">
        <v>7</v>
      </c>
    </row>
    <row r="6" spans="1:13">
      <c r="A6" s="119">
        <v>1</v>
      </c>
      <c r="B6" s="65" t="s">
        <v>75</v>
      </c>
      <c r="C6" s="66">
        <v>394</v>
      </c>
      <c r="D6" s="60">
        <v>837</v>
      </c>
      <c r="E6" s="67">
        <v>288</v>
      </c>
      <c r="F6" s="120">
        <v>288</v>
      </c>
      <c r="G6" s="61">
        <f>F6/D6</f>
        <v>0.34408602150537637</v>
      </c>
      <c r="H6" s="119" t="s">
        <v>28</v>
      </c>
      <c r="I6" s="62" t="s">
        <v>28</v>
      </c>
      <c r="J6" s="120">
        <v>251</v>
      </c>
      <c r="K6" s="61">
        <f>J6/D6</f>
        <v>0.29988052568697732</v>
      </c>
      <c r="L6" s="119" t="s">
        <v>28</v>
      </c>
      <c r="M6" s="62" t="s">
        <v>28</v>
      </c>
    </row>
    <row r="7" spans="1:13">
      <c r="A7" s="119">
        <v>2</v>
      </c>
      <c r="B7" s="65" t="s">
        <v>79</v>
      </c>
      <c r="C7" s="66">
        <v>380</v>
      </c>
      <c r="D7" s="60">
        <v>929</v>
      </c>
      <c r="E7" s="120">
        <v>336</v>
      </c>
      <c r="F7" s="120">
        <f>+E7</f>
        <v>336</v>
      </c>
      <c r="G7" s="61">
        <f t="shared" ref="G7:G26" si="0">F7/D7</f>
        <v>0.36167922497308935</v>
      </c>
      <c r="H7" s="119">
        <f>+F7</f>
        <v>336</v>
      </c>
      <c r="I7" s="61">
        <f t="shared" ref="I7:I26" si="1">H7/D7</f>
        <v>0.36167922497308935</v>
      </c>
      <c r="J7" s="120">
        <v>306</v>
      </c>
      <c r="K7" s="61">
        <f t="shared" ref="K7:K26" si="2">J7/D7</f>
        <v>0.32938643702906351</v>
      </c>
      <c r="L7" s="119">
        <f>+J7</f>
        <v>306</v>
      </c>
      <c r="M7" s="62">
        <f t="shared" ref="M7:M26" si="3">L7/D7</f>
        <v>0.32938643702906351</v>
      </c>
    </row>
    <row r="8" spans="1:13" s="38" customFormat="1">
      <c r="A8" s="63">
        <v>3</v>
      </c>
      <c r="B8" s="68" t="s">
        <v>76</v>
      </c>
      <c r="C8" s="69">
        <v>376</v>
      </c>
      <c r="D8" s="64">
        <v>317</v>
      </c>
      <c r="E8" s="124">
        <f>+D8</f>
        <v>317</v>
      </c>
      <c r="F8" s="124">
        <v>307</v>
      </c>
      <c r="G8" s="70">
        <f t="shared" si="0"/>
        <v>0.96845425867507884</v>
      </c>
      <c r="H8" s="63">
        <f>+F8</f>
        <v>307</v>
      </c>
      <c r="I8" s="70">
        <f t="shared" si="1"/>
        <v>0.96845425867507884</v>
      </c>
      <c r="J8" s="71">
        <v>22</v>
      </c>
      <c r="K8" s="61">
        <f t="shared" si="2"/>
        <v>6.9400630914826497E-2</v>
      </c>
      <c r="L8" s="63" t="s">
        <v>28</v>
      </c>
      <c r="M8" s="62" t="s">
        <v>28</v>
      </c>
    </row>
    <row r="9" spans="1:13" s="80" customFormat="1" hidden="1">
      <c r="A9" s="72"/>
      <c r="B9" s="73"/>
      <c r="C9" s="74"/>
      <c r="D9" s="75"/>
      <c r="E9" s="76"/>
      <c r="F9" s="77"/>
      <c r="G9" s="78"/>
      <c r="H9" s="72"/>
      <c r="I9" s="78"/>
      <c r="J9" s="77"/>
      <c r="K9" s="78"/>
      <c r="L9" s="72"/>
      <c r="M9" s="79"/>
    </row>
    <row r="10" spans="1:13">
      <c r="A10" s="119">
        <v>4</v>
      </c>
      <c r="B10" s="65" t="s">
        <v>77</v>
      </c>
      <c r="C10" s="66">
        <v>330</v>
      </c>
      <c r="D10" s="60">
        <v>841</v>
      </c>
      <c r="E10" s="120">
        <v>300</v>
      </c>
      <c r="F10" s="120">
        <v>169</v>
      </c>
      <c r="G10" s="61">
        <f t="shared" si="0"/>
        <v>0.20095124851367419</v>
      </c>
      <c r="H10" s="119" t="s">
        <v>28</v>
      </c>
      <c r="I10" s="62" t="s">
        <v>28</v>
      </c>
      <c r="J10" s="120">
        <v>119</v>
      </c>
      <c r="K10" s="61">
        <f t="shared" si="2"/>
        <v>0.14149821640903687</v>
      </c>
      <c r="L10" s="119" t="s">
        <v>28</v>
      </c>
      <c r="M10" s="62" t="s">
        <v>28</v>
      </c>
    </row>
    <row r="11" spans="1:13" s="38" customFormat="1">
      <c r="A11" s="119">
        <v>5</v>
      </c>
      <c r="B11" s="65" t="s">
        <v>78</v>
      </c>
      <c r="C11" s="66">
        <v>308</v>
      </c>
      <c r="D11" s="60">
        <v>733</v>
      </c>
      <c r="E11" s="120">
        <v>212</v>
      </c>
      <c r="F11" s="120">
        <v>177</v>
      </c>
      <c r="G11" s="61">
        <f t="shared" si="0"/>
        <v>0.24147339699863574</v>
      </c>
      <c r="H11" s="119" t="s">
        <v>28</v>
      </c>
      <c r="I11" s="62" t="s">
        <v>28</v>
      </c>
      <c r="J11" s="120">
        <f>+F11</f>
        <v>177</v>
      </c>
      <c r="K11" s="61">
        <f t="shared" si="2"/>
        <v>0.24147339699863574</v>
      </c>
      <c r="L11" s="119" t="s">
        <v>28</v>
      </c>
      <c r="M11" s="62" t="s">
        <v>28</v>
      </c>
    </row>
    <row r="12" spans="1:13" s="88" customFormat="1" hidden="1">
      <c r="A12" s="85"/>
      <c r="B12" s="73"/>
      <c r="C12" s="74"/>
      <c r="D12" s="75"/>
      <c r="E12" s="76"/>
      <c r="F12" s="76"/>
      <c r="G12" s="86"/>
      <c r="H12" s="85"/>
      <c r="I12" s="86"/>
      <c r="J12" s="76"/>
      <c r="K12" s="86"/>
      <c r="L12" s="85"/>
      <c r="M12" s="87"/>
    </row>
    <row r="13" spans="1:13" hidden="1">
      <c r="A13" s="119"/>
      <c r="B13" s="65"/>
      <c r="C13" s="66"/>
      <c r="D13" s="121"/>
      <c r="E13" s="120"/>
      <c r="F13" s="120"/>
      <c r="G13" s="61"/>
      <c r="H13" s="119"/>
      <c r="I13" s="61"/>
      <c r="J13" s="120"/>
      <c r="K13" s="61"/>
      <c r="L13" s="119"/>
      <c r="M13" s="62"/>
    </row>
    <row r="14" spans="1:13" hidden="1">
      <c r="A14" s="119"/>
      <c r="B14" s="65"/>
      <c r="C14" s="66"/>
      <c r="D14" s="60"/>
      <c r="E14" s="120"/>
      <c r="F14" s="120"/>
      <c r="G14" s="61"/>
      <c r="H14" s="119"/>
      <c r="I14" s="61"/>
      <c r="J14" s="120"/>
      <c r="K14" s="61"/>
      <c r="L14" s="119"/>
      <c r="M14" s="62"/>
    </row>
    <row r="15" spans="1:13" hidden="1">
      <c r="A15" s="119"/>
      <c r="B15" s="65"/>
      <c r="C15" s="66"/>
      <c r="D15" s="60"/>
      <c r="E15" s="120"/>
      <c r="F15" s="120"/>
      <c r="G15" s="61"/>
      <c r="H15" s="119"/>
      <c r="I15" s="61"/>
      <c r="J15" s="120"/>
      <c r="K15" s="61"/>
      <c r="L15" s="119"/>
      <c r="M15" s="62"/>
    </row>
    <row r="16" spans="1:13" s="38" customFormat="1" hidden="1">
      <c r="A16" s="63"/>
      <c r="B16" s="68"/>
      <c r="C16" s="69"/>
      <c r="D16" s="64"/>
      <c r="E16" s="124"/>
      <c r="F16" s="124"/>
      <c r="G16" s="70"/>
      <c r="H16" s="63"/>
      <c r="I16" s="70"/>
      <c r="J16" s="124"/>
      <c r="K16" s="70"/>
      <c r="L16" s="63"/>
      <c r="M16" s="84"/>
    </row>
    <row r="17" spans="1:13" s="80" customFormat="1" hidden="1">
      <c r="A17" s="72"/>
      <c r="B17" s="89"/>
      <c r="C17" s="90"/>
      <c r="D17" s="91"/>
      <c r="E17" s="77"/>
      <c r="F17" s="77"/>
      <c r="G17" s="78"/>
      <c r="H17" s="72"/>
      <c r="I17" s="78"/>
      <c r="J17" s="77"/>
      <c r="K17" s="78"/>
      <c r="L17" s="72"/>
      <c r="M17" s="79"/>
    </row>
    <row r="18" spans="1:13" hidden="1">
      <c r="A18" s="119"/>
      <c r="B18" s="65"/>
      <c r="C18" s="66"/>
      <c r="D18" s="60"/>
      <c r="E18" s="120"/>
      <c r="F18" s="120"/>
      <c r="G18" s="61"/>
      <c r="H18" s="119"/>
      <c r="I18" s="61"/>
      <c r="J18" s="120"/>
      <c r="K18" s="61"/>
      <c r="L18" s="119"/>
      <c r="M18" s="62"/>
    </row>
    <row r="19" spans="1:13" hidden="1">
      <c r="A19" s="119"/>
      <c r="B19" s="65"/>
      <c r="C19" s="66"/>
      <c r="D19" s="60"/>
      <c r="E19" s="120"/>
      <c r="F19" s="120"/>
      <c r="G19" s="61"/>
      <c r="H19" s="119"/>
      <c r="I19" s="61"/>
      <c r="J19" s="120"/>
      <c r="K19" s="61"/>
      <c r="L19" s="119"/>
      <c r="M19" s="62"/>
    </row>
    <row r="20" spans="1:13" hidden="1">
      <c r="A20" s="63"/>
      <c r="B20" s="65"/>
      <c r="C20" s="66"/>
      <c r="D20" s="60"/>
      <c r="E20" s="120"/>
      <c r="F20" s="120"/>
      <c r="G20" s="61"/>
      <c r="H20" s="119"/>
      <c r="I20" s="61"/>
      <c r="J20" s="120"/>
      <c r="K20" s="61"/>
      <c r="L20" s="119"/>
      <c r="M20" s="62"/>
    </row>
    <row r="21" spans="1:13" s="38" customFormat="1" hidden="1">
      <c r="A21" s="63"/>
      <c r="B21" s="68"/>
      <c r="C21" s="69"/>
      <c r="D21" s="64"/>
      <c r="E21" s="124"/>
      <c r="F21" s="124"/>
      <c r="G21" s="70"/>
      <c r="H21" s="63"/>
      <c r="I21" s="70"/>
      <c r="J21" s="124"/>
      <c r="K21" s="70"/>
      <c r="L21" s="63"/>
      <c r="M21" s="84"/>
    </row>
    <row r="22" spans="1:13" s="92" customFormat="1" hidden="1">
      <c r="A22" s="85"/>
      <c r="B22" s="73"/>
      <c r="C22" s="74"/>
      <c r="D22" s="75"/>
      <c r="E22" s="76"/>
      <c r="F22" s="76"/>
      <c r="G22" s="86"/>
      <c r="H22" s="85"/>
      <c r="I22" s="86"/>
      <c r="J22" s="76"/>
      <c r="K22" s="86"/>
      <c r="L22" s="85"/>
      <c r="M22" s="87"/>
    </row>
    <row r="23" spans="1:13" hidden="1">
      <c r="A23" s="119"/>
      <c r="B23" s="65"/>
      <c r="C23" s="66"/>
      <c r="D23" s="60"/>
      <c r="E23" s="120"/>
      <c r="F23" s="120"/>
      <c r="G23" s="61"/>
      <c r="H23" s="119"/>
      <c r="I23" s="61"/>
      <c r="J23" s="120"/>
      <c r="K23" s="61"/>
      <c r="L23" s="119"/>
      <c r="M23" s="62"/>
    </row>
    <row r="24" spans="1:13" s="38" customFormat="1" hidden="1">
      <c r="A24" s="63"/>
      <c r="B24" s="68"/>
      <c r="C24" s="69"/>
      <c r="D24" s="64"/>
      <c r="E24" s="63"/>
      <c r="F24" s="63"/>
      <c r="G24" s="84"/>
      <c r="H24" s="63"/>
      <c r="I24" s="84"/>
      <c r="J24" s="63"/>
      <c r="K24" s="84"/>
      <c r="L24" s="63"/>
      <c r="M24" s="84"/>
    </row>
    <row r="25" spans="1:13" s="92" customFormat="1" ht="35.25" hidden="1" customHeight="1">
      <c r="A25" s="93"/>
      <c r="B25" s="154"/>
      <c r="C25" s="155"/>
      <c r="D25" s="155"/>
      <c r="E25" s="155"/>
      <c r="F25" s="155"/>
      <c r="G25" s="155"/>
      <c r="H25" s="155"/>
      <c r="I25" s="155"/>
      <c r="J25" s="155"/>
      <c r="K25" s="155"/>
      <c r="L25" s="155"/>
      <c r="M25" s="156"/>
    </row>
    <row r="26" spans="1:13" hidden="1">
      <c r="A26" s="119"/>
      <c r="B26" s="65"/>
      <c r="C26" s="66"/>
      <c r="D26" s="60"/>
      <c r="E26" s="120"/>
      <c r="F26" s="120"/>
      <c r="G26" s="61"/>
      <c r="H26" s="119"/>
      <c r="I26" s="61"/>
      <c r="J26" s="120"/>
      <c r="K26" s="61"/>
      <c r="L26" s="119"/>
      <c r="M26" s="62"/>
    </row>
    <row r="27" spans="1:13" hidden="1">
      <c r="A27" s="52"/>
      <c r="B27" s="38"/>
      <c r="C27" s="38"/>
      <c r="D27" s="38"/>
      <c r="E27" s="38"/>
      <c r="F27" s="38"/>
      <c r="G27" s="53"/>
      <c r="H27" s="52"/>
      <c r="I27" s="53"/>
      <c r="J27" s="38"/>
      <c r="K27" s="53"/>
      <c r="L27" s="52"/>
      <c r="M27" s="54"/>
    </row>
    <row r="28" spans="1:13" hidden="1">
      <c r="A28" s="52"/>
      <c r="B28" s="38"/>
      <c r="C28" s="38"/>
      <c r="D28" s="38"/>
      <c r="E28" s="38"/>
      <c r="F28" s="38"/>
      <c r="G28" s="53"/>
      <c r="H28" s="52"/>
      <c r="I28" s="53"/>
      <c r="J28" s="38"/>
      <c r="K28" s="53"/>
      <c r="L28" s="52"/>
      <c r="M28" s="54"/>
    </row>
    <row r="29" spans="1:13" hidden="1">
      <c r="A29" s="52"/>
      <c r="B29" s="38"/>
      <c r="C29" s="38"/>
      <c r="D29" s="38"/>
      <c r="E29" s="38"/>
      <c r="F29" s="38"/>
      <c r="G29" s="53"/>
      <c r="H29" s="52"/>
      <c r="I29" s="53"/>
      <c r="J29" s="38"/>
      <c r="K29" s="53"/>
      <c r="L29" s="52"/>
      <c r="M29" s="54"/>
    </row>
    <row r="30" spans="1:13" ht="27" customHeight="1">
      <c r="D30" s="226" t="s">
        <v>113</v>
      </c>
    </row>
    <row r="31" spans="1:13" ht="35.25" customHeight="1">
      <c r="A31" s="141" t="s">
        <v>0</v>
      </c>
      <c r="B31" s="141" t="s">
        <v>1</v>
      </c>
      <c r="C31" s="145" t="s">
        <v>36</v>
      </c>
      <c r="D31" s="145"/>
      <c r="E31" s="145"/>
      <c r="F31" s="146"/>
      <c r="G31" s="147" t="s">
        <v>38</v>
      </c>
      <c r="H31" s="150"/>
      <c r="I31" s="151"/>
    </row>
    <row r="32" spans="1:13">
      <c r="A32" s="142"/>
      <c r="B32" s="143"/>
      <c r="C32" s="147" t="s">
        <v>10</v>
      </c>
      <c r="D32" s="148"/>
      <c r="E32" s="147" t="s">
        <v>11</v>
      </c>
      <c r="F32" s="149"/>
      <c r="G32" s="152" t="s">
        <v>44</v>
      </c>
      <c r="H32" s="152" t="s">
        <v>39</v>
      </c>
      <c r="I32" s="152" t="s">
        <v>45</v>
      </c>
    </row>
    <row r="33" spans="1:10" ht="47.25">
      <c r="A33" s="143"/>
      <c r="B33" s="144"/>
      <c r="C33" s="37" t="s">
        <v>37</v>
      </c>
      <c r="D33" s="122" t="s">
        <v>48</v>
      </c>
      <c r="E33" s="122" t="s">
        <v>37</v>
      </c>
      <c r="F33" s="122" t="s">
        <v>48</v>
      </c>
      <c r="G33" s="153"/>
      <c r="H33" s="153"/>
      <c r="I33" s="153"/>
    </row>
    <row r="34" spans="1:10">
      <c r="A34" s="122">
        <v>1</v>
      </c>
      <c r="B34" s="65" t="str">
        <f>+B6</f>
        <v>Remte</v>
      </c>
      <c r="C34" s="66">
        <v>3</v>
      </c>
      <c r="D34" s="123">
        <v>4</v>
      </c>
      <c r="E34" s="122">
        <v>3</v>
      </c>
      <c r="F34" s="122">
        <v>4</v>
      </c>
      <c r="G34" s="10">
        <v>0.83</v>
      </c>
      <c r="H34" s="10">
        <v>1</v>
      </c>
      <c r="I34" s="10">
        <v>1</v>
      </c>
      <c r="J34" s="11"/>
    </row>
    <row r="35" spans="1:10">
      <c r="A35" s="122">
        <v>2</v>
      </c>
      <c r="B35" s="65" t="str">
        <f t="shared" ref="B35:B38" si="4">+B7</f>
        <v>Blīdene</v>
      </c>
      <c r="C35" s="66">
        <v>3</v>
      </c>
      <c r="D35" s="123">
        <v>2</v>
      </c>
      <c r="E35" s="122">
        <v>3</v>
      </c>
      <c r="F35" s="122">
        <v>2</v>
      </c>
      <c r="G35" s="10">
        <v>0.875</v>
      </c>
      <c r="H35" s="10">
        <v>1</v>
      </c>
      <c r="I35" s="10">
        <v>1</v>
      </c>
      <c r="J35" s="11"/>
    </row>
    <row r="36" spans="1:10">
      <c r="A36" s="122">
        <v>3</v>
      </c>
      <c r="B36" s="65" t="str">
        <f t="shared" si="4"/>
        <v>Oškalni</v>
      </c>
      <c r="C36" s="66">
        <v>0</v>
      </c>
      <c r="D36" s="123">
        <v>0</v>
      </c>
      <c r="E36" s="122">
        <v>0</v>
      </c>
      <c r="F36" s="122">
        <v>0</v>
      </c>
      <c r="G36" s="10">
        <v>0.746</v>
      </c>
      <c r="H36" s="10" t="s">
        <v>46</v>
      </c>
      <c r="I36" s="10" t="s">
        <v>46</v>
      </c>
      <c r="J36" s="11"/>
    </row>
    <row r="37" spans="1:10">
      <c r="A37" s="122">
        <v>4</v>
      </c>
      <c r="B37" s="65" t="str">
        <f>+B10</f>
        <v>Satiķi</v>
      </c>
      <c r="C37" s="66">
        <v>2</v>
      </c>
      <c r="D37" s="123">
        <v>4</v>
      </c>
      <c r="E37" s="122">
        <v>2</v>
      </c>
      <c r="F37" s="122">
        <v>1</v>
      </c>
      <c r="G37" s="10">
        <v>0.20100000000000001</v>
      </c>
      <c r="H37" s="10">
        <v>1</v>
      </c>
      <c r="I37" s="10">
        <v>1</v>
      </c>
      <c r="J37" s="11"/>
    </row>
    <row r="38" spans="1:10">
      <c r="A38" s="122">
        <v>5</v>
      </c>
      <c r="B38" s="65" t="str">
        <f>+B11</f>
        <v>Emburga</v>
      </c>
      <c r="C38" s="66">
        <v>0</v>
      </c>
      <c r="D38" s="123">
        <v>2</v>
      </c>
      <c r="E38" s="122">
        <v>0</v>
      </c>
      <c r="F38" s="122">
        <v>2</v>
      </c>
      <c r="G38" s="10">
        <v>0.91</v>
      </c>
      <c r="H38" s="10" t="s">
        <v>46</v>
      </c>
      <c r="I38" s="10">
        <v>1</v>
      </c>
      <c r="J38" s="11"/>
    </row>
    <row r="39" spans="1:10" hidden="1">
      <c r="A39" s="122"/>
      <c r="B39" s="65"/>
      <c r="C39" s="66"/>
      <c r="D39" s="123"/>
      <c r="E39" s="122"/>
      <c r="F39" s="122"/>
      <c r="G39" s="10"/>
      <c r="H39" s="10"/>
      <c r="I39" s="10"/>
    </row>
    <row r="40" spans="1:10" hidden="1">
      <c r="A40" s="122"/>
      <c r="B40" s="65"/>
      <c r="C40" s="66"/>
      <c r="D40" s="123"/>
      <c r="E40" s="122"/>
      <c r="F40" s="122"/>
      <c r="G40" s="44"/>
      <c r="H40" s="122"/>
      <c r="I40" s="10"/>
    </row>
    <row r="41" spans="1:10" hidden="1">
      <c r="A41" s="122"/>
      <c r="B41" s="65"/>
      <c r="C41" s="66"/>
      <c r="D41" s="123"/>
      <c r="E41" s="122"/>
      <c r="F41" s="122"/>
      <c r="G41" s="44"/>
      <c r="H41" s="10"/>
      <c r="I41" s="10"/>
    </row>
    <row r="42" spans="1:10" hidden="1">
      <c r="A42" s="122"/>
      <c r="B42" s="65"/>
      <c r="C42" s="66"/>
      <c r="D42" s="123"/>
      <c r="E42" s="122"/>
      <c r="F42" s="122"/>
      <c r="G42" s="44"/>
      <c r="H42" s="10"/>
      <c r="I42" s="10"/>
    </row>
    <row r="43" spans="1:10" s="39" customFormat="1" hidden="1">
      <c r="A43" s="119"/>
      <c r="B43" s="65"/>
      <c r="C43" s="66"/>
      <c r="D43" s="123"/>
      <c r="E43" s="122"/>
      <c r="F43" s="122"/>
      <c r="G43" s="10"/>
      <c r="H43" s="122"/>
      <c r="I43" s="44"/>
    </row>
    <row r="44" spans="1:10" hidden="1">
      <c r="A44" s="122"/>
      <c r="B44" s="65"/>
      <c r="C44" s="66"/>
      <c r="D44" s="123"/>
      <c r="E44" s="122"/>
      <c r="F44" s="122"/>
      <c r="G44" s="10"/>
      <c r="H44" s="122"/>
      <c r="I44" s="44"/>
    </row>
    <row r="45" spans="1:10" hidden="1">
      <c r="A45" s="122"/>
      <c r="B45" s="65"/>
      <c r="C45" s="66"/>
      <c r="D45" s="123"/>
      <c r="E45" s="122"/>
      <c r="F45" s="122"/>
      <c r="G45" s="10"/>
      <c r="H45" s="122"/>
      <c r="I45" s="44"/>
    </row>
    <row r="46" spans="1:10" hidden="1">
      <c r="A46" s="119"/>
      <c r="B46" s="65"/>
      <c r="C46" s="66"/>
      <c r="D46" s="123"/>
      <c r="E46" s="122"/>
      <c r="F46" s="122"/>
      <c r="G46" s="10"/>
      <c r="H46" s="122"/>
      <c r="I46" s="44"/>
    </row>
    <row r="47" spans="1:10" hidden="1">
      <c r="A47" s="122"/>
      <c r="B47" s="65"/>
      <c r="C47" s="66"/>
      <c r="D47" s="123"/>
      <c r="E47" s="122"/>
      <c r="F47" s="122"/>
      <c r="G47" s="10"/>
      <c r="H47" s="122"/>
      <c r="I47" s="44"/>
    </row>
    <row r="48" spans="1:10" hidden="1">
      <c r="A48" s="122"/>
      <c r="B48" s="65"/>
      <c r="C48" s="66"/>
      <c r="D48" s="123"/>
      <c r="E48" s="122"/>
      <c r="F48" s="122"/>
      <c r="G48" s="10"/>
      <c r="H48" s="122"/>
      <c r="I48" s="44"/>
    </row>
    <row r="49" spans="1:9" hidden="1">
      <c r="A49" s="119"/>
      <c r="B49" s="65"/>
      <c r="C49" s="66"/>
      <c r="D49" s="123"/>
      <c r="E49" s="122"/>
      <c r="F49" s="122"/>
      <c r="G49" s="10"/>
      <c r="H49" s="122"/>
      <c r="I49" s="44"/>
    </row>
  </sheetData>
  <mergeCells count="23">
    <mergeCell ref="A31:A33"/>
    <mergeCell ref="B31:B33"/>
    <mergeCell ref="E4:E5"/>
    <mergeCell ref="J3:M3"/>
    <mergeCell ref="J4:K4"/>
    <mergeCell ref="L4:M4"/>
    <mergeCell ref="D4:D5"/>
    <mergeCell ref="C31:F31"/>
    <mergeCell ref="C32:D32"/>
    <mergeCell ref="E32:F32"/>
    <mergeCell ref="G31:I31"/>
    <mergeCell ref="G32:G33"/>
    <mergeCell ref="H32:H33"/>
    <mergeCell ref="I32:I33"/>
    <mergeCell ref="B25:M25"/>
    <mergeCell ref="A1:M1"/>
    <mergeCell ref="C3:E3"/>
    <mergeCell ref="F3:I3"/>
    <mergeCell ref="F4:G4"/>
    <mergeCell ref="H4:I4"/>
    <mergeCell ref="A3:A5"/>
    <mergeCell ref="B3:B5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6"/>
  <sheetViews>
    <sheetView topLeftCell="C8" workbookViewId="0">
      <selection activeCell="D12" sqref="D12:J12"/>
    </sheetView>
  </sheetViews>
  <sheetFormatPr defaultRowHeight="15.75"/>
  <cols>
    <col min="1" max="1" width="6" style="13" customWidth="1"/>
    <col min="2" max="2" width="18.140625" style="8" customWidth="1"/>
    <col min="3" max="3" width="8" style="8" customWidth="1"/>
    <col min="4" max="4" width="13.5703125" style="8" customWidth="1"/>
    <col min="5" max="5" width="5.5703125" style="8" customWidth="1"/>
    <col min="6" max="6" width="18.28515625" style="8" customWidth="1"/>
    <col min="7" max="7" width="23.5703125" style="8" customWidth="1"/>
    <col min="8" max="8" width="18.28515625" style="8" customWidth="1"/>
    <col min="9" max="9" width="8.28515625" style="8" customWidth="1"/>
    <col min="10" max="10" width="11.140625" style="8" customWidth="1"/>
    <col min="11" max="11" width="8.28515625" style="8" customWidth="1"/>
    <col min="12" max="16384" width="9.140625" style="8"/>
  </cols>
  <sheetData>
    <row r="1" spans="1:10" ht="18.75">
      <c r="A1" s="12" t="s">
        <v>33</v>
      </c>
    </row>
    <row r="2" spans="1:10" ht="18.75">
      <c r="A2" s="12" t="str">
        <f>+Nodrosinajums!A2</f>
        <v>Brocēnu novads</v>
      </c>
    </row>
    <row r="3" spans="1:10" s="49" customFormat="1" ht="18" customHeight="1">
      <c r="A3" s="125" t="s">
        <v>72</v>
      </c>
      <c r="B3" s="57"/>
      <c r="C3" s="57" t="s">
        <v>73</v>
      </c>
      <c r="D3" s="57"/>
      <c r="E3" s="57"/>
      <c r="F3" s="57"/>
      <c r="G3" s="57"/>
      <c r="H3" s="57"/>
      <c r="I3" s="57"/>
      <c r="J3" s="82"/>
    </row>
    <row r="4" spans="1:10" s="7" customFormat="1" ht="39.75" customHeight="1">
      <c r="A4" s="152" t="s">
        <v>0</v>
      </c>
      <c r="B4" s="152" t="s">
        <v>1</v>
      </c>
      <c r="C4" s="152"/>
      <c r="D4" s="162" t="s">
        <v>9</v>
      </c>
      <c r="E4" s="163"/>
      <c r="F4" s="159" t="s">
        <v>12</v>
      </c>
      <c r="G4" s="160"/>
      <c r="H4" s="160"/>
      <c r="I4" s="160"/>
      <c r="J4" s="161"/>
    </row>
    <row r="5" spans="1:10" ht="34.5" customHeight="1">
      <c r="A5" s="157"/>
      <c r="B5" s="158"/>
      <c r="C5" s="169"/>
      <c r="D5" s="164"/>
      <c r="E5" s="165"/>
      <c r="F5" s="122" t="s">
        <v>13</v>
      </c>
      <c r="G5" s="122" t="s">
        <v>34</v>
      </c>
      <c r="H5" s="122" t="s">
        <v>14</v>
      </c>
      <c r="I5" s="147" t="s">
        <v>70</v>
      </c>
      <c r="J5" s="168"/>
    </row>
    <row r="6" spans="1:10" s="38" customFormat="1" ht="54" customHeight="1">
      <c r="A6" s="37">
        <v>1</v>
      </c>
      <c r="B6" s="127" t="str">
        <f>+Nodrosinajums!B6</f>
        <v>Remte</v>
      </c>
      <c r="C6" s="127" t="str">
        <f>+C8</f>
        <v>U,K</v>
      </c>
      <c r="D6" s="166" t="s">
        <v>80</v>
      </c>
      <c r="E6" s="167"/>
      <c r="F6" s="127" t="s">
        <v>81</v>
      </c>
      <c r="G6" s="127" t="s">
        <v>69</v>
      </c>
      <c r="H6" s="127" t="str">
        <f>+D6</f>
        <v>SIA Brocēnu siltums</v>
      </c>
      <c r="I6" s="166" t="str">
        <f>+D6</f>
        <v>SIA Brocēnu siltums</v>
      </c>
      <c r="J6" s="167"/>
    </row>
    <row r="7" spans="1:10" s="49" customFormat="1" ht="36" hidden="1" customHeight="1">
      <c r="A7" s="47"/>
      <c r="B7" s="81"/>
      <c r="C7" s="126"/>
      <c r="D7" s="179"/>
      <c r="E7" s="180"/>
      <c r="F7" s="81"/>
      <c r="G7" s="181"/>
      <c r="H7" s="182"/>
      <c r="I7" s="182"/>
      <c r="J7" s="183"/>
    </row>
    <row r="8" spans="1:10" s="38" customFormat="1" ht="52.5" customHeight="1">
      <c r="A8" s="37">
        <v>2</v>
      </c>
      <c r="B8" s="127" t="str">
        <f>+Nodrosinajums!B7</f>
        <v>Blīdene</v>
      </c>
      <c r="C8" s="128" t="s">
        <v>47</v>
      </c>
      <c r="D8" s="166" t="s">
        <v>80</v>
      </c>
      <c r="E8" s="167"/>
      <c r="F8" s="127" t="s">
        <v>81</v>
      </c>
      <c r="G8" s="127" t="s">
        <v>69</v>
      </c>
      <c r="H8" s="127" t="str">
        <f>+D8</f>
        <v>SIA Brocēnu siltums</v>
      </c>
      <c r="I8" s="166" t="str">
        <f>+D8</f>
        <v>SIA Brocēnu siltums</v>
      </c>
      <c r="J8" s="167"/>
    </row>
    <row r="9" spans="1:10" s="38" customFormat="1" ht="51.75" customHeight="1">
      <c r="A9" s="37">
        <v>3</v>
      </c>
      <c r="B9" s="127" t="str">
        <f>+Nodrosinajums!B8</f>
        <v>Oškalni</v>
      </c>
      <c r="C9" s="41" t="str">
        <f>+C8</f>
        <v>U,K</v>
      </c>
      <c r="D9" s="166" t="s">
        <v>80</v>
      </c>
      <c r="E9" s="167"/>
      <c r="F9" s="127" t="s">
        <v>81</v>
      </c>
      <c r="G9" s="127" t="s">
        <v>69</v>
      </c>
      <c r="H9" s="127" t="str">
        <f>+D9</f>
        <v>SIA Brocēnu siltums</v>
      </c>
      <c r="I9" s="166" t="str">
        <f>+D9</f>
        <v>SIA Brocēnu siltums</v>
      </c>
      <c r="J9" s="167"/>
    </row>
    <row r="10" spans="1:10" s="49" customFormat="1" ht="33" hidden="1" customHeight="1">
      <c r="A10" s="47"/>
      <c r="B10" s="81"/>
      <c r="C10" s="126"/>
      <c r="D10" s="174"/>
      <c r="E10" s="174"/>
      <c r="F10" s="81"/>
      <c r="G10" s="175"/>
      <c r="H10" s="175"/>
      <c r="I10" s="175"/>
      <c r="J10" s="175"/>
    </row>
    <row r="11" spans="1:10" s="38" customFormat="1" ht="64.5" customHeight="1">
      <c r="A11" s="37">
        <v>4</v>
      </c>
      <c r="B11" s="127" t="str">
        <f>+Nodrosinajums!B10</f>
        <v>Satiķi</v>
      </c>
      <c r="C11" s="128" t="s">
        <v>68</v>
      </c>
      <c r="D11" s="166" t="s">
        <v>80</v>
      </c>
      <c r="E11" s="167"/>
      <c r="F11" s="127" t="s">
        <v>81</v>
      </c>
      <c r="G11" s="127" t="s">
        <v>69</v>
      </c>
      <c r="H11" s="127" t="str">
        <f>+D11</f>
        <v>SIA Brocēnu siltums</v>
      </c>
      <c r="I11" s="166" t="str">
        <f>+D11</f>
        <v>SIA Brocēnu siltums</v>
      </c>
      <c r="J11" s="167"/>
    </row>
    <row r="12" spans="1:10" s="38" customFormat="1" ht="51" customHeight="1">
      <c r="A12" s="122">
        <v>5</v>
      </c>
      <c r="B12" s="118" t="str">
        <f>+Nodrosinajums!B11</f>
        <v>Emburga</v>
      </c>
      <c r="C12" s="118" t="s">
        <v>68</v>
      </c>
      <c r="D12" s="142" t="s">
        <v>80</v>
      </c>
      <c r="E12" s="142"/>
      <c r="F12" s="118" t="s">
        <v>81</v>
      </c>
      <c r="G12" s="118" t="s">
        <v>69</v>
      </c>
      <c r="H12" s="118" t="str">
        <f>+D12</f>
        <v>SIA Brocēnu siltums</v>
      </c>
      <c r="I12" s="142" t="str">
        <f>+D12</f>
        <v>SIA Brocēnu siltums</v>
      </c>
      <c r="J12" s="142"/>
    </row>
    <row r="13" spans="1:10" s="38" customFormat="1" ht="65.25" hidden="1" customHeight="1">
      <c r="A13" s="122"/>
      <c r="B13" s="118"/>
      <c r="C13" s="118"/>
      <c r="D13" s="142"/>
      <c r="E13" s="142"/>
      <c r="F13" s="118"/>
      <c r="G13" s="118"/>
      <c r="H13" s="118"/>
      <c r="I13" s="142"/>
      <c r="J13" s="142"/>
    </row>
    <row r="14" spans="1:10" s="38" customFormat="1" ht="69" hidden="1" customHeight="1">
      <c r="A14" s="37"/>
      <c r="B14" s="127"/>
      <c r="C14" s="127"/>
      <c r="D14" s="173"/>
      <c r="E14" s="173"/>
      <c r="F14" s="127"/>
      <c r="G14" s="127"/>
      <c r="H14" s="127"/>
      <c r="I14" s="166"/>
      <c r="J14" s="177"/>
    </row>
    <row r="15" spans="1:10" s="38" customFormat="1" ht="54.75" hidden="1" customHeight="1">
      <c r="A15" s="37"/>
      <c r="B15" s="127"/>
      <c r="C15" s="127"/>
      <c r="D15" s="166"/>
      <c r="E15" s="167"/>
      <c r="F15" s="127"/>
      <c r="G15" s="127"/>
      <c r="H15" s="127"/>
      <c r="I15" s="166"/>
      <c r="J15" s="167"/>
    </row>
    <row r="16" spans="1:10" s="49" customFormat="1" ht="36.75" hidden="1" customHeight="1">
      <c r="A16" s="47"/>
      <c r="B16" s="48"/>
      <c r="C16" s="126"/>
      <c r="D16" s="179"/>
      <c r="E16" s="180"/>
      <c r="F16" s="81"/>
      <c r="G16" s="181"/>
      <c r="H16" s="182"/>
      <c r="I16" s="182"/>
      <c r="J16" s="183"/>
    </row>
    <row r="17" spans="1:10" s="38" customFormat="1" ht="55.5" hidden="1" customHeight="1">
      <c r="A17" s="37"/>
      <c r="B17" s="127"/>
      <c r="C17" s="41"/>
      <c r="D17" s="170"/>
      <c r="E17" s="170"/>
      <c r="F17" s="127"/>
      <c r="G17" s="127"/>
      <c r="H17" s="127"/>
      <c r="I17" s="170"/>
      <c r="J17" s="170"/>
    </row>
    <row r="18" spans="1:10" s="49" customFormat="1" ht="36" hidden="1" customHeight="1">
      <c r="A18" s="47"/>
      <c r="B18" s="48"/>
      <c r="C18" s="126"/>
      <c r="D18" s="174"/>
      <c r="E18" s="174"/>
      <c r="F18" s="81"/>
      <c r="G18" s="175"/>
      <c r="H18" s="175"/>
      <c r="I18" s="175"/>
      <c r="J18" s="175"/>
    </row>
    <row r="19" spans="1:10" s="38" customFormat="1" ht="67.5" hidden="1" customHeight="1">
      <c r="A19" s="37"/>
      <c r="B19" s="127"/>
      <c r="C19" s="127"/>
      <c r="D19" s="171"/>
      <c r="E19" s="172"/>
      <c r="F19" s="127"/>
      <c r="G19" s="127"/>
      <c r="H19" s="127"/>
      <c r="I19" s="171"/>
      <c r="J19" s="172"/>
    </row>
    <row r="20" spans="1:10" s="38" customFormat="1" ht="69" hidden="1" customHeight="1">
      <c r="A20" s="122"/>
      <c r="B20" s="118"/>
      <c r="C20" s="118"/>
      <c r="D20" s="173"/>
      <c r="E20" s="173"/>
      <c r="F20" s="118"/>
      <c r="G20" s="118"/>
      <c r="H20" s="118"/>
      <c r="I20" s="145"/>
      <c r="J20" s="145"/>
    </row>
    <row r="21" spans="1:10" s="38" customFormat="1" ht="71.25" hidden="1" customHeight="1">
      <c r="A21" s="122"/>
      <c r="B21" s="118"/>
      <c r="C21" s="118"/>
      <c r="D21" s="142"/>
      <c r="E21" s="142"/>
      <c r="F21" s="118"/>
      <c r="G21" s="118"/>
      <c r="H21" s="118"/>
      <c r="I21" s="142"/>
      <c r="J21" s="142"/>
    </row>
    <row r="22" spans="1:10" s="38" customFormat="1" hidden="1">
      <c r="A22" s="37"/>
      <c r="B22" s="127"/>
      <c r="C22" s="127"/>
      <c r="D22" s="170"/>
      <c r="E22" s="170"/>
      <c r="F22" s="127"/>
      <c r="G22" s="127"/>
      <c r="H22" s="127"/>
      <c r="I22" s="170"/>
      <c r="J22" s="178"/>
    </row>
    <row r="23" spans="1:10" s="38" customFormat="1" ht="102.75" hidden="1" customHeight="1">
      <c r="A23" s="37"/>
      <c r="B23" s="127"/>
      <c r="C23" s="127"/>
      <c r="D23" s="171"/>
      <c r="E23" s="172"/>
      <c r="F23" s="127"/>
      <c r="G23" s="127"/>
      <c r="H23" s="127"/>
      <c r="I23" s="171"/>
      <c r="J23" s="172"/>
    </row>
    <row r="24" spans="1:10" s="38" customFormat="1" ht="98.25" hidden="1" customHeight="1">
      <c r="A24" s="37"/>
      <c r="B24" s="127"/>
      <c r="C24" s="127"/>
      <c r="D24" s="170"/>
      <c r="E24" s="170"/>
      <c r="F24" s="127"/>
      <c r="G24" s="127"/>
      <c r="H24" s="127"/>
      <c r="I24" s="170"/>
      <c r="J24" s="170"/>
    </row>
    <row r="25" spans="1:10" s="49" customFormat="1" ht="33" hidden="1" customHeight="1">
      <c r="A25" s="47"/>
      <c r="B25" s="48"/>
      <c r="C25" s="126"/>
      <c r="D25" s="174"/>
      <c r="E25" s="174"/>
      <c r="F25" s="83"/>
      <c r="G25" s="175"/>
      <c r="H25" s="175"/>
      <c r="I25" s="175"/>
      <c r="J25" s="175"/>
    </row>
    <row r="26" spans="1:10" s="38" customFormat="1" ht="81.75" hidden="1" customHeight="1">
      <c r="A26" s="122"/>
      <c r="B26" s="118"/>
      <c r="C26" s="118"/>
      <c r="D26" s="171"/>
      <c r="E26" s="172"/>
      <c r="F26" s="118"/>
      <c r="G26" s="118"/>
      <c r="H26" s="118"/>
      <c r="I26" s="142"/>
      <c r="J26" s="176"/>
    </row>
  </sheetData>
  <mergeCells count="48">
    <mergeCell ref="D7:E7"/>
    <mergeCell ref="G7:J7"/>
    <mergeCell ref="D10:E10"/>
    <mergeCell ref="G10:J10"/>
    <mergeCell ref="D16:E16"/>
    <mergeCell ref="G16:J16"/>
    <mergeCell ref="D20:E20"/>
    <mergeCell ref="I20:J20"/>
    <mergeCell ref="D22:E22"/>
    <mergeCell ref="I22:J22"/>
    <mergeCell ref="D21:E21"/>
    <mergeCell ref="I21:J21"/>
    <mergeCell ref="D25:E25"/>
    <mergeCell ref="G25:J25"/>
    <mergeCell ref="D23:E23"/>
    <mergeCell ref="I23:J23"/>
    <mergeCell ref="D24:E24"/>
    <mergeCell ref="I24:J24"/>
    <mergeCell ref="D26:E26"/>
    <mergeCell ref="I26:J26"/>
    <mergeCell ref="I11:J11"/>
    <mergeCell ref="I9:J9"/>
    <mergeCell ref="I8:J8"/>
    <mergeCell ref="D17:E17"/>
    <mergeCell ref="D15:E15"/>
    <mergeCell ref="I12:J12"/>
    <mergeCell ref="D8:E8"/>
    <mergeCell ref="D9:E9"/>
    <mergeCell ref="D11:E11"/>
    <mergeCell ref="D12:E12"/>
    <mergeCell ref="D19:E19"/>
    <mergeCell ref="I13:J13"/>
    <mergeCell ref="I14:J14"/>
    <mergeCell ref="I15:J15"/>
    <mergeCell ref="I17:J17"/>
    <mergeCell ref="I19:J19"/>
    <mergeCell ref="D14:E14"/>
    <mergeCell ref="D13:E13"/>
    <mergeCell ref="D18:E18"/>
    <mergeCell ref="G18:J18"/>
    <mergeCell ref="A4:A5"/>
    <mergeCell ref="B4:B5"/>
    <mergeCell ref="F4:J4"/>
    <mergeCell ref="D4:E5"/>
    <mergeCell ref="D6:E6"/>
    <mergeCell ref="I5:J5"/>
    <mergeCell ref="I6:J6"/>
    <mergeCell ref="C4:C5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O94"/>
  <sheetViews>
    <sheetView topLeftCell="B79" workbookViewId="0">
      <selection activeCell="E96" sqref="E96"/>
    </sheetView>
  </sheetViews>
  <sheetFormatPr defaultRowHeight="15"/>
  <cols>
    <col min="1" max="1" width="14.140625" style="3" hidden="1" customWidth="1"/>
    <col min="2" max="2" width="9.140625" style="2"/>
    <col min="3" max="3" width="10.140625" style="3" hidden="1" customWidth="1"/>
    <col min="4" max="7" width="10.85546875" style="3" customWidth="1"/>
    <col min="8" max="12" width="11.85546875" style="3" customWidth="1"/>
    <col min="13" max="13" width="3.28515625" style="3" customWidth="1"/>
    <col min="14" max="14" width="9.140625" style="3" customWidth="1"/>
    <col min="15" max="16384" width="9.140625" style="3"/>
  </cols>
  <sheetData>
    <row r="1" spans="1:13" s="1" customFormat="1" ht="18.75">
      <c r="A1" s="1" t="s">
        <v>35</v>
      </c>
      <c r="B1" s="42" t="str">
        <f>+A1</f>
        <v>Ūdensapgādes un kanalizācijas pakalpojumu daudzums</v>
      </c>
    </row>
    <row r="2" spans="1:13" s="1" customFormat="1" ht="21.75" customHeight="1">
      <c r="A2" s="1" t="str">
        <f>+Nodrosinajums!A2</f>
        <v>Brocēnu novads</v>
      </c>
      <c r="B2" s="42" t="str">
        <f>Nodrosinajums!A2</f>
        <v>Brocēnu novads</v>
      </c>
    </row>
    <row r="3" spans="1:13" s="1" customFormat="1" ht="20.25" customHeight="1">
      <c r="A3" s="1" t="s">
        <v>50</v>
      </c>
      <c r="B3" s="42" t="str">
        <f>Nodrosinajums!B6</f>
        <v>Remte</v>
      </c>
    </row>
    <row r="4" spans="1:13" s="7" customFormat="1" ht="15.75">
      <c r="A4" s="141" t="s">
        <v>1</v>
      </c>
      <c r="B4" s="141" t="s">
        <v>15</v>
      </c>
      <c r="C4" s="141"/>
      <c r="D4" s="190" t="s">
        <v>10</v>
      </c>
      <c r="E4" s="191"/>
      <c r="F4" s="191"/>
      <c r="G4" s="191"/>
      <c r="H4" s="192"/>
      <c r="I4" s="192"/>
      <c r="J4" s="192"/>
      <c r="K4" s="192"/>
      <c r="L4" s="192"/>
      <c r="M4" s="193"/>
    </row>
    <row r="5" spans="1:13" s="7" customFormat="1" ht="33" customHeight="1">
      <c r="A5" s="141"/>
      <c r="B5" s="141"/>
      <c r="C5" s="141"/>
      <c r="D5" s="141" t="s">
        <v>16</v>
      </c>
      <c r="E5" s="141"/>
      <c r="F5" s="159" t="s">
        <v>22</v>
      </c>
      <c r="G5" s="161"/>
      <c r="H5" s="141" t="s">
        <v>19</v>
      </c>
      <c r="I5" s="141"/>
      <c r="J5" s="141"/>
      <c r="K5" s="141"/>
      <c r="L5" s="141"/>
      <c r="M5" s="141"/>
    </row>
    <row r="6" spans="1:13" s="7" customFormat="1" ht="33" customHeight="1">
      <c r="A6" s="141"/>
      <c r="B6" s="141"/>
      <c r="C6" s="141"/>
      <c r="D6" s="117" t="s">
        <v>17</v>
      </c>
      <c r="E6" s="117" t="s">
        <v>18</v>
      </c>
      <c r="F6" s="117" t="s">
        <v>17</v>
      </c>
      <c r="G6" s="117" t="s">
        <v>7</v>
      </c>
      <c r="H6" s="117" t="s">
        <v>21</v>
      </c>
      <c r="I6" s="117" t="s">
        <v>18</v>
      </c>
      <c r="J6" s="117" t="s">
        <v>20</v>
      </c>
      <c r="K6" s="117" t="s">
        <v>23</v>
      </c>
      <c r="L6" s="159" t="s">
        <v>41</v>
      </c>
      <c r="M6" s="189"/>
    </row>
    <row r="7" spans="1:13" s="6" customFormat="1" ht="15.75">
      <c r="A7" s="197"/>
      <c r="B7" s="94">
        <v>2008</v>
      </c>
      <c r="C7" s="95"/>
      <c r="D7" s="95">
        <v>22733</v>
      </c>
      <c r="E7" s="96">
        <f>+D7/365</f>
        <v>62.282191780821918</v>
      </c>
      <c r="F7" s="97">
        <f>+D7-H7</f>
        <v>2273</v>
      </c>
      <c r="G7" s="98">
        <f>+F7/D7</f>
        <v>9.9986803325561951E-2</v>
      </c>
      <c r="H7" s="97">
        <v>20460</v>
      </c>
      <c r="I7" s="96">
        <f>+H7/365</f>
        <v>56.054794520547944</v>
      </c>
      <c r="J7" s="97">
        <f>+H7-L7</f>
        <v>14066</v>
      </c>
      <c r="K7" s="96">
        <f>+J7/365/Nodrosinajums!$F$6*1000</f>
        <v>133.80898021308982</v>
      </c>
      <c r="L7" s="187">
        <f>4189+2205</f>
        <v>6394</v>
      </c>
      <c r="M7" s="200"/>
    </row>
    <row r="8" spans="1:13" s="6" customFormat="1" ht="15.75">
      <c r="A8" s="198"/>
      <c r="B8" s="94">
        <v>2009</v>
      </c>
      <c r="C8" s="95"/>
      <c r="D8" s="95">
        <v>19654</v>
      </c>
      <c r="E8" s="96">
        <f>+D8/365</f>
        <v>53.846575342465755</v>
      </c>
      <c r="F8" s="97">
        <f t="shared" ref="F8:F9" si="0">+D8-H8</f>
        <v>1965</v>
      </c>
      <c r="G8" s="98">
        <f>+F8/D8</f>
        <v>9.9979647908822633E-2</v>
      </c>
      <c r="H8" s="97">
        <v>17689</v>
      </c>
      <c r="I8" s="96">
        <f>+H8/365</f>
        <v>48.463013698630135</v>
      </c>
      <c r="J8" s="97">
        <f t="shared" ref="J8:J9" si="1">+H8-L8</f>
        <v>10260</v>
      </c>
      <c r="K8" s="96">
        <f>+J8/365/Nodrosinajums!$F$6*1000</f>
        <v>97.602739726027394</v>
      </c>
      <c r="L8" s="187">
        <f>4282+3147</f>
        <v>7429</v>
      </c>
      <c r="M8" s="200"/>
    </row>
    <row r="9" spans="1:13" s="6" customFormat="1" ht="15.75">
      <c r="A9" s="199"/>
      <c r="B9" s="94">
        <v>2010</v>
      </c>
      <c r="C9" s="95"/>
      <c r="D9" s="99">
        <v>18070</v>
      </c>
      <c r="E9" s="96">
        <f>+D9/365</f>
        <v>49.506849315068493</v>
      </c>
      <c r="F9" s="97">
        <f t="shared" si="0"/>
        <v>1807</v>
      </c>
      <c r="G9" s="98">
        <f>+F9/D9</f>
        <v>0.1</v>
      </c>
      <c r="H9" s="97">
        <v>16263</v>
      </c>
      <c r="I9" s="96">
        <f>+H9/365</f>
        <v>44.556164383561644</v>
      </c>
      <c r="J9" s="97">
        <f t="shared" si="1"/>
        <v>10276</v>
      </c>
      <c r="K9" s="96">
        <f>+J9/365/Nodrosinajums!$F$6*1000</f>
        <v>97.754946727549466</v>
      </c>
      <c r="L9" s="187">
        <f>3753+2234</f>
        <v>5987</v>
      </c>
      <c r="M9" s="200"/>
    </row>
    <row r="10" spans="1:13" s="26" customFormat="1" ht="8.25" customHeight="1">
      <c r="A10" s="22"/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3"/>
    </row>
    <row r="11" spans="1:13" s="4" customFormat="1" ht="33.75" hidden="1" customHeight="1">
      <c r="A11" s="14"/>
      <c r="B11" s="14"/>
      <c r="C11" s="30"/>
      <c r="D11" s="14"/>
      <c r="E11" s="29"/>
      <c r="F11" s="201"/>
      <c r="G11" s="202"/>
      <c r="H11" s="202"/>
      <c r="I11" s="202"/>
      <c r="J11" s="202"/>
      <c r="K11" s="202"/>
      <c r="L11" s="202"/>
      <c r="M11" s="202"/>
    </row>
    <row r="12" spans="1:13" s="6" customFormat="1" ht="6" customHeight="1">
      <c r="B12" s="5"/>
    </row>
    <row r="13" spans="1:13" s="7" customFormat="1" ht="15.75">
      <c r="A13" s="141" t="s">
        <v>1</v>
      </c>
      <c r="B13" s="141" t="s">
        <v>15</v>
      </c>
      <c r="C13" s="141"/>
      <c r="D13" s="190" t="s">
        <v>11</v>
      </c>
      <c r="E13" s="191"/>
      <c r="F13" s="191"/>
      <c r="G13" s="191"/>
      <c r="H13" s="192"/>
      <c r="I13" s="192"/>
      <c r="J13" s="192"/>
      <c r="K13" s="192"/>
      <c r="L13" s="192"/>
      <c r="M13" s="193"/>
    </row>
    <row r="14" spans="1:13" s="7" customFormat="1" ht="57.75" customHeight="1">
      <c r="A14" s="141"/>
      <c r="B14" s="141"/>
      <c r="C14" s="141"/>
      <c r="D14" s="141" t="s">
        <v>40</v>
      </c>
      <c r="E14" s="141"/>
      <c r="F14" s="159" t="s">
        <v>24</v>
      </c>
      <c r="G14" s="161"/>
      <c r="H14" s="141" t="s">
        <v>26</v>
      </c>
      <c r="I14" s="141"/>
      <c r="J14" s="141"/>
      <c r="K14" s="141"/>
      <c r="L14" s="141"/>
      <c r="M14" s="141"/>
    </row>
    <row r="15" spans="1:13" s="7" customFormat="1" ht="33" customHeight="1">
      <c r="A15" s="141"/>
      <c r="B15" s="141"/>
      <c r="C15" s="141"/>
      <c r="D15" s="117" t="s">
        <v>17</v>
      </c>
      <c r="E15" s="117" t="s">
        <v>18</v>
      </c>
      <c r="F15" s="117" t="s">
        <v>17</v>
      </c>
      <c r="G15" s="117" t="s">
        <v>7</v>
      </c>
      <c r="H15" s="117" t="s">
        <v>21</v>
      </c>
      <c r="I15" s="117" t="str">
        <f>+I6</f>
        <v>m3/dnn</v>
      </c>
      <c r="J15" s="117" t="s">
        <v>27</v>
      </c>
      <c r="K15" s="117" t="s">
        <v>23</v>
      </c>
      <c r="L15" s="159" t="s">
        <v>42</v>
      </c>
      <c r="M15" s="189"/>
    </row>
    <row r="16" spans="1:13" s="6" customFormat="1" ht="15.75">
      <c r="A16" s="197"/>
      <c r="B16" s="94">
        <v>2008</v>
      </c>
      <c r="C16" s="95"/>
      <c r="D16" s="110">
        <f>+H16</f>
        <v>13867</v>
      </c>
      <c r="E16" s="217">
        <f>D16/365</f>
        <v>37.991780821917807</v>
      </c>
      <c r="F16" s="100" t="s">
        <v>28</v>
      </c>
      <c r="G16" s="101" t="s">
        <v>28</v>
      </c>
      <c r="H16" s="97">
        <v>13867</v>
      </c>
      <c r="I16" s="96">
        <f>+H16/365</f>
        <v>37.991780821917807</v>
      </c>
      <c r="J16" s="97">
        <f>+H16-L16</f>
        <v>11277</v>
      </c>
      <c r="K16" s="96">
        <f>+J16/365/Nodrosinajums!J6*1000</f>
        <v>123.09119685640998</v>
      </c>
      <c r="L16" s="187">
        <f>385+2205</f>
        <v>2590</v>
      </c>
      <c r="M16" s="200"/>
    </row>
    <row r="17" spans="1:13" s="6" customFormat="1" ht="15.75">
      <c r="A17" s="198"/>
      <c r="B17" s="94">
        <v>2009</v>
      </c>
      <c r="C17" s="95"/>
      <c r="D17" s="110">
        <f t="shared" ref="D17:D18" si="2">+H17</f>
        <v>11989</v>
      </c>
      <c r="E17" s="217">
        <f>D17/365</f>
        <v>32.846575342465755</v>
      </c>
      <c r="F17" s="100" t="s">
        <v>28</v>
      </c>
      <c r="G17" s="101" t="s">
        <v>28</v>
      </c>
      <c r="H17" s="97">
        <v>11989</v>
      </c>
      <c r="I17" s="96">
        <f>+H17/365</f>
        <v>32.846575342465755</v>
      </c>
      <c r="J17" s="97">
        <f t="shared" ref="J17:J18" si="3">+H17-L17</f>
        <v>8472</v>
      </c>
      <c r="K17" s="96">
        <f>+J17/365/Nodrosinajums!J6*1000</f>
        <v>92.473939857010322</v>
      </c>
      <c r="L17" s="187">
        <f>370+3147</f>
        <v>3517</v>
      </c>
      <c r="M17" s="200"/>
    </row>
    <row r="18" spans="1:13" s="6" customFormat="1" ht="15.75">
      <c r="A18" s="199"/>
      <c r="B18" s="94">
        <v>2010</v>
      </c>
      <c r="C18" s="95"/>
      <c r="D18" s="110">
        <f t="shared" si="2"/>
        <v>11023</v>
      </c>
      <c r="E18" s="217">
        <f>D18/365</f>
        <v>30.2</v>
      </c>
      <c r="F18" s="100" t="s">
        <v>28</v>
      </c>
      <c r="G18" s="101" t="s">
        <v>28</v>
      </c>
      <c r="H18" s="97">
        <v>11023</v>
      </c>
      <c r="I18" s="96">
        <f>+H18/365</f>
        <v>30.2</v>
      </c>
      <c r="J18" s="97">
        <f t="shared" si="3"/>
        <v>8429</v>
      </c>
      <c r="K18" s="96">
        <f>+J18/365/Nodrosinajums!J6*1000</f>
        <v>92.004584402117558</v>
      </c>
      <c r="L18" s="187">
        <f>360+2234</f>
        <v>2594</v>
      </c>
      <c r="M18" s="200"/>
    </row>
    <row r="19" spans="1:13" s="6" customFormat="1" ht="7.5" customHeight="1">
      <c r="A19" s="14"/>
      <c r="B19" s="20"/>
      <c r="C19" s="16"/>
      <c r="D19" s="20"/>
      <c r="E19" s="18"/>
      <c r="F19" s="17"/>
      <c r="G19" s="17"/>
      <c r="H19" s="19"/>
      <c r="I19" s="19"/>
      <c r="J19" s="19"/>
      <c r="K19" s="18"/>
      <c r="L19" s="15"/>
      <c r="M19" s="15"/>
    </row>
    <row r="20" spans="1:13" s="26" customFormat="1" ht="8.25" customHeight="1">
      <c r="A20" s="55"/>
      <c r="B20" s="206"/>
      <c r="C20" s="227"/>
      <c r="D20" s="227"/>
      <c r="E20" s="227"/>
      <c r="F20" s="227"/>
      <c r="G20" s="227"/>
      <c r="H20" s="227"/>
      <c r="I20" s="227"/>
      <c r="J20" s="227"/>
      <c r="K20" s="227"/>
      <c r="L20" s="227"/>
      <c r="M20" s="227"/>
    </row>
    <row r="21" spans="1:13" s="6" customFormat="1" ht="30.75" customHeight="1">
      <c r="B21" s="42" t="str">
        <f>Nodrosinajums!B7</f>
        <v>Blīdene</v>
      </c>
    </row>
    <row r="22" spans="1:13" s="7" customFormat="1" ht="15.75">
      <c r="A22" s="141" t="s">
        <v>1</v>
      </c>
      <c r="B22" s="141" t="s">
        <v>15</v>
      </c>
      <c r="C22" s="141"/>
      <c r="D22" s="190" t="s">
        <v>10</v>
      </c>
      <c r="E22" s="191"/>
      <c r="F22" s="191"/>
      <c r="G22" s="191"/>
      <c r="H22" s="192"/>
      <c r="I22" s="192"/>
      <c r="J22" s="192"/>
      <c r="K22" s="192"/>
      <c r="L22" s="192"/>
      <c r="M22" s="193"/>
    </row>
    <row r="23" spans="1:13" s="7" customFormat="1" ht="33" customHeight="1">
      <c r="A23" s="141"/>
      <c r="B23" s="141"/>
      <c r="C23" s="141"/>
      <c r="D23" s="141" t="s">
        <v>16</v>
      </c>
      <c r="E23" s="141"/>
      <c r="F23" s="159" t="s">
        <v>22</v>
      </c>
      <c r="G23" s="161"/>
      <c r="H23" s="141" t="s">
        <v>19</v>
      </c>
      <c r="I23" s="141"/>
      <c r="J23" s="141"/>
      <c r="K23" s="141"/>
      <c r="L23" s="141"/>
      <c r="M23" s="141"/>
    </row>
    <row r="24" spans="1:13" s="7" customFormat="1" ht="33" customHeight="1">
      <c r="A24" s="141"/>
      <c r="B24" s="141"/>
      <c r="C24" s="141"/>
      <c r="D24" s="117" t="s">
        <v>17</v>
      </c>
      <c r="E24" s="117" t="s">
        <v>18</v>
      </c>
      <c r="F24" s="117" t="s">
        <v>17</v>
      </c>
      <c r="G24" s="117" t="s">
        <v>7</v>
      </c>
      <c r="H24" s="117" t="s">
        <v>21</v>
      </c>
      <c r="I24" s="117" t="s">
        <v>18</v>
      </c>
      <c r="J24" s="117" t="s">
        <v>20</v>
      </c>
      <c r="K24" s="117" t="s">
        <v>23</v>
      </c>
      <c r="L24" s="159" t="s">
        <v>43</v>
      </c>
      <c r="M24" s="189"/>
    </row>
    <row r="25" spans="1:13" s="6" customFormat="1" ht="15.75">
      <c r="A25" s="197"/>
      <c r="B25" s="94">
        <v>2008</v>
      </c>
      <c r="C25" s="95"/>
      <c r="D25" s="95">
        <v>25822</v>
      </c>
      <c r="E25" s="96">
        <f>+D25/365</f>
        <v>70.745205479452054</v>
      </c>
      <c r="F25" s="99">
        <f>+D25-H25</f>
        <v>2582</v>
      </c>
      <c r="G25" s="98">
        <f t="shared" ref="G25:G26" si="4">+F25/D25</f>
        <v>9.999225466656339E-2</v>
      </c>
      <c r="H25" s="99">
        <v>23240</v>
      </c>
      <c r="I25" s="96">
        <f t="shared" ref="I25:I26" si="5">+H25/365</f>
        <v>63.671232876712331</v>
      </c>
      <c r="J25" s="100">
        <f>+H25-L25</f>
        <v>22140</v>
      </c>
      <c r="K25" s="224">
        <f>+J25/365/Nodrosinajums!F7*1000</f>
        <v>180.5283757338552</v>
      </c>
      <c r="L25" s="129">
        <v>1100</v>
      </c>
      <c r="M25" s="130"/>
    </row>
    <row r="26" spans="1:13" s="6" customFormat="1" ht="15.75">
      <c r="A26" s="198"/>
      <c r="B26" s="94">
        <v>2009</v>
      </c>
      <c r="C26" s="95"/>
      <c r="D26" s="95">
        <v>19388</v>
      </c>
      <c r="E26" s="96">
        <f>+D26/365</f>
        <v>53.11780821917808</v>
      </c>
      <c r="F26" s="99">
        <f t="shared" ref="F26:F27" si="6">+D26-H26</f>
        <v>1939</v>
      </c>
      <c r="G26" s="98">
        <f t="shared" si="4"/>
        <v>0.10001031565917062</v>
      </c>
      <c r="H26" s="99">
        <v>17449</v>
      </c>
      <c r="I26" s="96">
        <f t="shared" si="5"/>
        <v>47.805479452054797</v>
      </c>
      <c r="J26" s="100">
        <f t="shared" ref="J26:J27" si="7">+H26-L26</f>
        <v>15984</v>
      </c>
      <c r="K26" s="224">
        <f>+J26/365/Nodrosinajums!F7*1000</f>
        <v>130.33268101761252</v>
      </c>
      <c r="L26" s="129">
        <v>1465</v>
      </c>
      <c r="M26" s="130"/>
    </row>
    <row r="27" spans="1:13" s="6" customFormat="1" ht="15.75">
      <c r="A27" s="199"/>
      <c r="B27" s="94">
        <v>2010</v>
      </c>
      <c r="C27" s="95"/>
      <c r="D27" s="99">
        <v>20678</v>
      </c>
      <c r="E27" s="96">
        <f>+D27/365</f>
        <v>56.652054794520545</v>
      </c>
      <c r="F27" s="99">
        <f t="shared" si="6"/>
        <v>2461</v>
      </c>
      <c r="G27" s="98">
        <f>+F27/D27</f>
        <v>0.11901537866331367</v>
      </c>
      <c r="H27" s="110">
        <v>18217</v>
      </c>
      <c r="I27" s="96">
        <f>+H27/365</f>
        <v>49.909589041095892</v>
      </c>
      <c r="J27" s="100">
        <f t="shared" si="7"/>
        <v>16617</v>
      </c>
      <c r="K27" s="224">
        <f>+J27/365/Nodrosinajums!F7*1000</f>
        <v>135.49412915851272</v>
      </c>
      <c r="L27" s="129">
        <v>1600</v>
      </c>
      <c r="M27" s="102"/>
    </row>
    <row r="28" spans="1:13" s="4" customFormat="1" ht="6.75" customHeight="1">
      <c r="A28" s="14"/>
      <c r="B28" s="30"/>
      <c r="C28" s="30"/>
      <c r="D28" s="30"/>
      <c r="E28" s="29"/>
      <c r="F28" s="31"/>
      <c r="G28" s="31"/>
      <c r="H28" s="30"/>
      <c r="I28" s="30"/>
      <c r="J28" s="30"/>
      <c r="K28" s="31"/>
      <c r="L28" s="30"/>
      <c r="M28" s="30"/>
    </row>
    <row r="29" spans="1:13" s="6" customFormat="1" ht="5.25" customHeight="1">
      <c r="B29" s="5"/>
    </row>
    <row r="30" spans="1:13" s="7" customFormat="1" ht="15.75">
      <c r="A30" s="141" t="s">
        <v>1</v>
      </c>
      <c r="B30" s="141" t="s">
        <v>15</v>
      </c>
      <c r="C30" s="141"/>
      <c r="D30" s="190" t="s">
        <v>11</v>
      </c>
      <c r="E30" s="191"/>
      <c r="F30" s="191"/>
      <c r="G30" s="191"/>
      <c r="H30" s="192"/>
      <c r="I30" s="192"/>
      <c r="J30" s="192"/>
      <c r="K30" s="192"/>
      <c r="L30" s="192"/>
      <c r="M30" s="193"/>
    </row>
    <row r="31" spans="1:13" s="7" customFormat="1" ht="33" customHeight="1">
      <c r="A31" s="141"/>
      <c r="B31" s="141"/>
      <c r="C31" s="141"/>
      <c r="D31" s="141" t="s">
        <v>25</v>
      </c>
      <c r="E31" s="141"/>
      <c r="F31" s="159" t="s">
        <v>24</v>
      </c>
      <c r="G31" s="161"/>
      <c r="H31" s="141" t="s">
        <v>26</v>
      </c>
      <c r="I31" s="141"/>
      <c r="J31" s="141"/>
      <c r="K31" s="141"/>
      <c r="L31" s="141"/>
      <c r="M31" s="141"/>
    </row>
    <row r="32" spans="1:13" s="7" customFormat="1" ht="33" customHeight="1">
      <c r="A32" s="141"/>
      <c r="B32" s="141"/>
      <c r="C32" s="141"/>
      <c r="D32" s="117" t="s">
        <v>17</v>
      </c>
      <c r="E32" s="117" t="s">
        <v>18</v>
      </c>
      <c r="F32" s="117" t="s">
        <v>17</v>
      </c>
      <c r="G32" s="117" t="s">
        <v>7</v>
      </c>
      <c r="H32" s="117" t="s">
        <v>21</v>
      </c>
      <c r="I32" s="117" t="s">
        <v>18</v>
      </c>
      <c r="J32" s="117" t="s">
        <v>27</v>
      </c>
      <c r="K32" s="117" t="s">
        <v>23</v>
      </c>
      <c r="L32" s="159" t="s">
        <v>42</v>
      </c>
      <c r="M32" s="161"/>
    </row>
    <row r="33" spans="1:14" s="6" customFormat="1" ht="15.75">
      <c r="A33" s="197"/>
      <c r="B33" s="94">
        <v>2008</v>
      </c>
      <c r="C33" s="95"/>
      <c r="D33" s="97">
        <f>+H33</f>
        <v>17563</v>
      </c>
      <c r="E33" s="96">
        <f>+D33/365</f>
        <v>48.11780821917808</v>
      </c>
      <c r="F33" s="100" t="s">
        <v>28</v>
      </c>
      <c r="G33" s="103" t="s">
        <v>28</v>
      </c>
      <c r="H33" s="97">
        <v>17563</v>
      </c>
      <c r="I33" s="96">
        <f>+H33/365</f>
        <v>48.11780821917808</v>
      </c>
      <c r="J33" s="97">
        <f>+H33-L33</f>
        <v>16463</v>
      </c>
      <c r="K33" s="96">
        <f>+J33/365/Nodrosinajums!J7*1000</f>
        <v>147.39905094457876</v>
      </c>
      <c r="L33" s="104">
        <v>1100</v>
      </c>
      <c r="M33" s="105"/>
      <c r="N33" s="106"/>
    </row>
    <row r="34" spans="1:14" s="6" customFormat="1" ht="15.75">
      <c r="A34" s="198"/>
      <c r="B34" s="94">
        <v>2009</v>
      </c>
      <c r="C34" s="95"/>
      <c r="D34" s="97">
        <f t="shared" ref="D34:D35" si="8">+H34</f>
        <v>14929</v>
      </c>
      <c r="E34" s="96">
        <f>+D34/365</f>
        <v>40.901369863013699</v>
      </c>
      <c r="F34" s="100" t="s">
        <v>28</v>
      </c>
      <c r="G34" s="103" t="s">
        <v>28</v>
      </c>
      <c r="H34" s="97">
        <v>14929</v>
      </c>
      <c r="I34" s="96">
        <f>+H34/365</f>
        <v>40.901369863013699</v>
      </c>
      <c r="J34" s="97">
        <f t="shared" ref="J34:J35" si="9">+H34-L34</f>
        <v>13464</v>
      </c>
      <c r="K34" s="96">
        <f>+J34/365/Nodrosinajums!J7*1000</f>
        <v>120.54794520547945</v>
      </c>
      <c r="L34" s="104">
        <v>1465</v>
      </c>
      <c r="M34" s="105"/>
      <c r="N34" s="106"/>
    </row>
    <row r="35" spans="1:14" s="6" customFormat="1" ht="15.75">
      <c r="A35" s="199"/>
      <c r="B35" s="94">
        <v>2010</v>
      </c>
      <c r="C35" s="95"/>
      <c r="D35" s="97">
        <f t="shared" si="8"/>
        <v>15922</v>
      </c>
      <c r="E35" s="96">
        <f>+D35/365</f>
        <v>43.62191780821918</v>
      </c>
      <c r="F35" s="100" t="s">
        <v>28</v>
      </c>
      <c r="G35" s="103" t="s">
        <v>28</v>
      </c>
      <c r="H35" s="97">
        <v>15922</v>
      </c>
      <c r="I35" s="96">
        <f>+H35/365</f>
        <v>43.62191780821918</v>
      </c>
      <c r="J35" s="97">
        <f t="shared" si="9"/>
        <v>14322</v>
      </c>
      <c r="K35" s="96">
        <f>+J35/365/Nodrosinajums!J7*1000</f>
        <v>128.22992210582862</v>
      </c>
      <c r="L35" s="104">
        <v>1600</v>
      </c>
      <c r="M35" s="105"/>
      <c r="N35" s="106"/>
    </row>
    <row r="36" spans="1:14" s="26" customFormat="1" ht="23.25" customHeight="1">
      <c r="A36" s="22"/>
      <c r="B36" s="203"/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25"/>
    </row>
    <row r="37" spans="1:14" s="4" customFormat="1" ht="15.75" hidden="1">
      <c r="A37" s="14"/>
      <c r="B37" s="32"/>
      <c r="C37" s="30"/>
      <c r="D37" s="32"/>
      <c r="E37" s="29"/>
      <c r="F37" s="29"/>
      <c r="G37" s="32"/>
      <c r="H37" s="30"/>
      <c r="I37" s="30"/>
      <c r="J37" s="30"/>
      <c r="K37" s="33"/>
      <c r="L37" s="30"/>
      <c r="M37" s="30"/>
    </row>
    <row r="38" spans="1:14" ht="28.5" customHeight="1">
      <c r="B38" s="42" t="str">
        <f>Nodrosinajums!B8</f>
        <v>Oškalni</v>
      </c>
    </row>
    <row r="39" spans="1:14" s="7" customFormat="1" ht="15.75">
      <c r="A39" s="141" t="s">
        <v>1</v>
      </c>
      <c r="B39" s="141" t="s">
        <v>15</v>
      </c>
      <c r="C39" s="141"/>
      <c r="D39" s="190" t="s">
        <v>10</v>
      </c>
      <c r="E39" s="191"/>
      <c r="F39" s="191"/>
      <c r="G39" s="191"/>
      <c r="H39" s="192"/>
      <c r="I39" s="192"/>
      <c r="J39" s="192"/>
      <c r="K39" s="192"/>
      <c r="L39" s="192"/>
      <c r="M39" s="193"/>
    </row>
    <row r="40" spans="1:14" s="7" customFormat="1" ht="33" customHeight="1">
      <c r="A40" s="141"/>
      <c r="B40" s="141"/>
      <c r="C40" s="141"/>
      <c r="D40" s="141" t="s">
        <v>16</v>
      </c>
      <c r="E40" s="141"/>
      <c r="F40" s="159" t="s">
        <v>22</v>
      </c>
      <c r="G40" s="161"/>
      <c r="H40" s="141" t="s">
        <v>19</v>
      </c>
      <c r="I40" s="141"/>
      <c r="J40" s="141"/>
      <c r="K40" s="141"/>
      <c r="L40" s="141"/>
      <c r="M40" s="141"/>
    </row>
    <row r="41" spans="1:14" s="7" customFormat="1" ht="33" customHeight="1">
      <c r="A41" s="141"/>
      <c r="B41" s="141"/>
      <c r="C41" s="141"/>
      <c r="D41" s="117" t="s">
        <v>17</v>
      </c>
      <c r="E41" s="117" t="s">
        <v>18</v>
      </c>
      <c r="F41" s="117" t="s">
        <v>17</v>
      </c>
      <c r="G41" s="117" t="s">
        <v>7</v>
      </c>
      <c r="H41" s="117" t="s">
        <v>21</v>
      </c>
      <c r="I41" s="117" t="s">
        <v>18</v>
      </c>
      <c r="J41" s="117" t="s">
        <v>20</v>
      </c>
      <c r="K41" s="117" t="s">
        <v>23</v>
      </c>
      <c r="L41" s="159" t="s">
        <v>43</v>
      </c>
      <c r="M41" s="189"/>
    </row>
    <row r="42" spans="1:14" s="6" customFormat="1" ht="15.75">
      <c r="A42" s="197"/>
      <c r="B42" s="94">
        <v>2008</v>
      </c>
      <c r="C42" s="95"/>
      <c r="D42" s="94">
        <v>11158</v>
      </c>
      <c r="E42" s="107">
        <f>+D42/365</f>
        <v>30.56986301369863</v>
      </c>
      <c r="F42" s="100">
        <f>D42-H42</f>
        <v>1116</v>
      </c>
      <c r="G42" s="103">
        <f>F42/D42</f>
        <v>0.10001792435920416</v>
      </c>
      <c r="H42" s="100">
        <v>10042</v>
      </c>
      <c r="I42" s="107">
        <f>+H42/365</f>
        <v>27.512328767123286</v>
      </c>
      <c r="J42" s="100">
        <f>+H42</f>
        <v>10042</v>
      </c>
      <c r="K42" s="107">
        <f>+J42/365/Nodrosinajums!$F$8*1000</f>
        <v>89.616706081834806</v>
      </c>
      <c r="L42" s="129">
        <v>0</v>
      </c>
      <c r="M42" s="105"/>
    </row>
    <row r="43" spans="1:14" s="6" customFormat="1" ht="15.75">
      <c r="A43" s="198"/>
      <c r="B43" s="94">
        <v>2009</v>
      </c>
      <c r="C43" s="95"/>
      <c r="D43" s="94">
        <v>10642</v>
      </c>
      <c r="E43" s="107">
        <f>+D43/365</f>
        <v>29.156164383561645</v>
      </c>
      <c r="F43" s="100">
        <f>D43-H43</f>
        <v>1064</v>
      </c>
      <c r="G43" s="103">
        <f>F43/D43</f>
        <v>9.9981206540124032E-2</v>
      </c>
      <c r="H43" s="100">
        <v>9578</v>
      </c>
      <c r="I43" s="107">
        <f>+H43/365</f>
        <v>26.241095890410961</v>
      </c>
      <c r="J43" s="100">
        <f t="shared" ref="J43:J44" si="10">+H43</f>
        <v>9578</v>
      </c>
      <c r="K43" s="107">
        <f>+J43/365/Nodrosinajums!$F$8*1000</f>
        <v>85.475882379188789</v>
      </c>
      <c r="L43" s="129">
        <v>0</v>
      </c>
      <c r="M43" s="105"/>
    </row>
    <row r="44" spans="1:14" s="6" customFormat="1" ht="15.75">
      <c r="A44" s="199"/>
      <c r="B44" s="94">
        <v>2010</v>
      </c>
      <c r="C44" s="95"/>
      <c r="D44" s="94">
        <v>9713</v>
      </c>
      <c r="E44" s="107">
        <f>+D44/365</f>
        <v>26.610958904109587</v>
      </c>
      <c r="F44" s="100">
        <f>D44-H44</f>
        <v>971</v>
      </c>
      <c r="G44" s="103">
        <f>F44/D44</f>
        <v>9.9969113559147532E-2</v>
      </c>
      <c r="H44" s="100">
        <v>8742</v>
      </c>
      <c r="I44" s="107">
        <f>+H44/365</f>
        <v>23.950684931506849</v>
      </c>
      <c r="J44" s="100">
        <f t="shared" si="10"/>
        <v>8742</v>
      </c>
      <c r="K44" s="107">
        <f>+J44/365/Nodrosinajums!$F$8*1000</f>
        <v>78.015260363214495</v>
      </c>
      <c r="L44" s="129">
        <v>0</v>
      </c>
      <c r="M44" s="102"/>
    </row>
    <row r="45" spans="1:14" s="6" customFormat="1" ht="21" customHeight="1">
      <c r="A45" s="14"/>
      <c r="B45" s="20"/>
      <c r="C45" s="16"/>
      <c r="D45" s="17"/>
      <c r="E45" s="18"/>
      <c r="F45" s="19"/>
      <c r="G45" s="21"/>
      <c r="H45" s="19"/>
      <c r="I45" s="19"/>
      <c r="J45" s="19"/>
      <c r="K45" s="18"/>
      <c r="L45" s="19"/>
      <c r="M45" s="28"/>
    </row>
    <row r="46" spans="1:14" s="7" customFormat="1" ht="15.75">
      <c r="A46" s="141" t="s">
        <v>1</v>
      </c>
      <c r="B46" s="141" t="s">
        <v>15</v>
      </c>
      <c r="C46" s="141"/>
      <c r="D46" s="190" t="s">
        <v>11</v>
      </c>
      <c r="E46" s="191"/>
      <c r="F46" s="191"/>
      <c r="G46" s="191"/>
      <c r="H46" s="192"/>
      <c r="I46" s="192"/>
      <c r="J46" s="192"/>
      <c r="K46" s="192"/>
      <c r="L46" s="192"/>
      <c r="M46" s="193"/>
    </row>
    <row r="47" spans="1:14" s="7" customFormat="1" ht="33" customHeight="1">
      <c r="A47" s="141"/>
      <c r="B47" s="141"/>
      <c r="C47" s="141"/>
      <c r="D47" s="141" t="s">
        <v>25</v>
      </c>
      <c r="E47" s="141"/>
      <c r="F47" s="159" t="s">
        <v>24</v>
      </c>
      <c r="G47" s="161"/>
      <c r="H47" s="141" t="s">
        <v>26</v>
      </c>
      <c r="I47" s="141"/>
      <c r="J47" s="141"/>
      <c r="K47" s="141"/>
      <c r="L47" s="141"/>
      <c r="M47" s="141"/>
    </row>
    <row r="48" spans="1:14" s="7" customFormat="1" ht="33" customHeight="1">
      <c r="A48" s="141"/>
      <c r="B48" s="141"/>
      <c r="C48" s="141"/>
      <c r="D48" s="117" t="s">
        <v>17</v>
      </c>
      <c r="E48" s="117" t="s">
        <v>18</v>
      </c>
      <c r="F48" s="117" t="s">
        <v>17</v>
      </c>
      <c r="G48" s="117" t="s">
        <v>7</v>
      </c>
      <c r="H48" s="117" t="s">
        <v>21</v>
      </c>
      <c r="I48" s="117" t="s">
        <v>18</v>
      </c>
      <c r="J48" s="117" t="s">
        <v>27</v>
      </c>
      <c r="K48" s="117" t="s">
        <v>23</v>
      </c>
      <c r="L48" s="159" t="s">
        <v>42</v>
      </c>
      <c r="M48" s="161"/>
    </row>
    <row r="49" spans="1:15" s="6" customFormat="1" ht="15.75">
      <c r="A49" s="197"/>
      <c r="B49" s="94">
        <v>2008</v>
      </c>
      <c r="C49" s="95"/>
      <c r="D49" s="97">
        <f>+H49</f>
        <v>558</v>
      </c>
      <c r="E49" s="96">
        <f>+D49/365</f>
        <v>1.5287671232876712</v>
      </c>
      <c r="F49" s="100" t="s">
        <v>28</v>
      </c>
      <c r="G49" s="103" t="s">
        <v>28</v>
      </c>
      <c r="H49" s="97">
        <f>+J49</f>
        <v>558</v>
      </c>
      <c r="I49" s="96">
        <f>+H49/365</f>
        <v>1.5287671232876712</v>
      </c>
      <c r="J49" s="97">
        <v>558</v>
      </c>
      <c r="K49" s="96">
        <f>+J49/365/Nodrosinajums!J8*1000</f>
        <v>69.489414694894137</v>
      </c>
      <c r="L49" s="129">
        <v>0</v>
      </c>
      <c r="M49" s="105"/>
      <c r="N49" s="106"/>
    </row>
    <row r="50" spans="1:15" s="6" customFormat="1" ht="15.75">
      <c r="A50" s="198"/>
      <c r="B50" s="94">
        <v>2009</v>
      </c>
      <c r="C50" s="95"/>
      <c r="D50" s="97">
        <f t="shared" ref="D50:D51" si="11">+H50</f>
        <v>532</v>
      </c>
      <c r="E50" s="96">
        <f>+D50/365</f>
        <v>1.4575342465753425</v>
      </c>
      <c r="F50" s="100" t="s">
        <v>28</v>
      </c>
      <c r="G50" s="103" t="s">
        <v>28</v>
      </c>
      <c r="H50" s="97">
        <f t="shared" ref="H50:H51" si="12">+J50</f>
        <v>532</v>
      </c>
      <c r="I50" s="96">
        <f>+H50/365</f>
        <v>1.4575342465753425</v>
      </c>
      <c r="J50" s="97">
        <v>532</v>
      </c>
      <c r="K50" s="96">
        <f>+J50/365/Nodrosinajums!J8*1000</f>
        <v>66.251556662515569</v>
      </c>
      <c r="L50" s="129">
        <v>0</v>
      </c>
      <c r="M50" s="105"/>
      <c r="N50" s="106"/>
    </row>
    <row r="51" spans="1:15" s="6" customFormat="1" ht="15.75">
      <c r="A51" s="199"/>
      <c r="B51" s="94">
        <v>2010</v>
      </c>
      <c r="C51" s="95"/>
      <c r="D51" s="97">
        <f t="shared" si="11"/>
        <v>486</v>
      </c>
      <c r="E51" s="96">
        <f>+D51/365</f>
        <v>1.3315068493150686</v>
      </c>
      <c r="F51" s="100" t="s">
        <v>28</v>
      </c>
      <c r="G51" s="103" t="s">
        <v>28</v>
      </c>
      <c r="H51" s="97">
        <f t="shared" si="12"/>
        <v>486</v>
      </c>
      <c r="I51" s="96">
        <f>+H51/365</f>
        <v>1.3315068493150686</v>
      </c>
      <c r="J51" s="97">
        <v>486</v>
      </c>
      <c r="K51" s="96">
        <f>+J51/365/Nodrosinajums!J8*1000</f>
        <v>60.52303860523039</v>
      </c>
      <c r="L51" s="129">
        <v>0</v>
      </c>
      <c r="M51" s="105"/>
      <c r="N51" s="106"/>
    </row>
    <row r="52" spans="1:15" s="6" customFormat="1" ht="8.25" customHeight="1">
      <c r="A52" s="14"/>
      <c r="B52" s="20"/>
      <c r="C52" s="16"/>
      <c r="D52" s="17"/>
      <c r="E52" s="18"/>
      <c r="F52" s="19"/>
      <c r="G52" s="21"/>
      <c r="H52" s="19"/>
      <c r="I52" s="19"/>
      <c r="J52" s="19"/>
      <c r="K52" s="18"/>
      <c r="L52" s="19"/>
      <c r="M52" s="28"/>
    </row>
    <row r="53" spans="1:15" s="4" customFormat="1" ht="8.25" customHeight="1">
      <c r="A53" s="14"/>
      <c r="B53" s="40"/>
      <c r="C53" s="30"/>
      <c r="D53" s="32"/>
      <c r="E53" s="29"/>
      <c r="F53" s="29"/>
      <c r="G53" s="205"/>
      <c r="H53" s="227"/>
      <c r="I53" s="227"/>
      <c r="J53" s="227"/>
      <c r="K53" s="227"/>
      <c r="L53" s="227"/>
      <c r="M53" s="227"/>
    </row>
    <row r="54" spans="1:15" s="4" customFormat="1" ht="30" customHeight="1">
      <c r="A54" s="14"/>
      <c r="B54" s="43" t="str">
        <f>Nodrosinajums!B10</f>
        <v>Satiķi</v>
      </c>
      <c r="C54" s="30"/>
      <c r="D54" s="32"/>
      <c r="E54" s="29"/>
      <c r="F54" s="29"/>
      <c r="G54" s="32"/>
      <c r="H54" s="30"/>
      <c r="I54" s="30"/>
      <c r="J54" s="30"/>
      <c r="K54" s="33"/>
      <c r="L54" s="30"/>
      <c r="M54" s="30"/>
    </row>
    <row r="55" spans="1:15" s="7" customFormat="1" ht="15.75" customHeight="1">
      <c r="A55" s="141" t="s">
        <v>1</v>
      </c>
      <c r="B55" s="152" t="s">
        <v>15</v>
      </c>
      <c r="C55" s="152"/>
      <c r="D55" s="190" t="s">
        <v>10</v>
      </c>
      <c r="E55" s="191"/>
      <c r="F55" s="191"/>
      <c r="G55" s="191"/>
      <c r="H55" s="191"/>
      <c r="I55" s="191"/>
      <c r="J55" s="191"/>
      <c r="K55" s="191"/>
      <c r="L55" s="191"/>
      <c r="M55" s="194"/>
    </row>
    <row r="56" spans="1:15" s="7" customFormat="1" ht="33" customHeight="1">
      <c r="A56" s="141"/>
      <c r="B56" s="207"/>
      <c r="C56" s="207"/>
      <c r="D56" s="159" t="s">
        <v>16</v>
      </c>
      <c r="E56" s="161"/>
      <c r="F56" s="159" t="s">
        <v>22</v>
      </c>
      <c r="G56" s="161"/>
      <c r="H56" s="159" t="s">
        <v>19</v>
      </c>
      <c r="I56" s="160"/>
      <c r="J56" s="160"/>
      <c r="K56" s="160"/>
      <c r="L56" s="160"/>
      <c r="M56" s="161"/>
    </row>
    <row r="57" spans="1:15" s="7" customFormat="1" ht="33" customHeight="1">
      <c r="A57" s="141"/>
      <c r="B57" s="153"/>
      <c r="C57" s="153"/>
      <c r="D57" s="117" t="s">
        <v>17</v>
      </c>
      <c r="E57" s="117" t="s">
        <v>18</v>
      </c>
      <c r="F57" s="117" t="s">
        <v>17</v>
      </c>
      <c r="G57" s="117" t="s">
        <v>7</v>
      </c>
      <c r="H57" s="117" t="s">
        <v>21</v>
      </c>
      <c r="I57" s="117" t="s">
        <v>18</v>
      </c>
      <c r="J57" s="117" t="s">
        <v>20</v>
      </c>
      <c r="K57" s="117" t="s">
        <v>23</v>
      </c>
      <c r="L57" s="159" t="s">
        <v>43</v>
      </c>
      <c r="M57" s="161"/>
    </row>
    <row r="58" spans="1:15" s="6" customFormat="1" ht="15.75" hidden="1">
      <c r="A58" s="184"/>
      <c r="B58" s="94">
        <v>2008</v>
      </c>
      <c r="C58" s="95"/>
      <c r="D58" s="94" t="s">
        <v>28</v>
      </c>
      <c r="E58" s="94" t="s">
        <v>28</v>
      </c>
      <c r="F58" s="94" t="s">
        <v>28</v>
      </c>
      <c r="G58" s="94" t="s">
        <v>28</v>
      </c>
      <c r="H58" s="94" t="s">
        <v>28</v>
      </c>
      <c r="I58" s="94" t="s">
        <v>28</v>
      </c>
      <c r="J58" s="94" t="s">
        <v>28</v>
      </c>
      <c r="K58" s="94" t="s">
        <v>28</v>
      </c>
      <c r="L58" s="208" t="s">
        <v>28</v>
      </c>
      <c r="M58" s="200"/>
      <c r="O58" s="7"/>
    </row>
    <row r="59" spans="1:15" s="6" customFormat="1" ht="15.75">
      <c r="A59" s="185"/>
      <c r="B59" s="94">
        <v>2009</v>
      </c>
      <c r="C59" s="95"/>
      <c r="D59" s="94">
        <v>24576</v>
      </c>
      <c r="E59" s="107">
        <f>D59/365</f>
        <v>67.331506849315062</v>
      </c>
      <c r="F59" s="100">
        <f>D59-H59</f>
        <v>10010.784590836563</v>
      </c>
      <c r="G59" s="109">
        <f>F59/D59</f>
        <v>0.40733986779120129</v>
      </c>
      <c r="H59" s="100">
        <f>+D59*H60/D60</f>
        <v>14565.215409163437</v>
      </c>
      <c r="I59" s="107">
        <f>H59/365</f>
        <v>39.904699751132704</v>
      </c>
      <c r="J59" s="100">
        <f>+H59-L59</f>
        <v>12495.215409163437</v>
      </c>
      <c r="K59" s="107">
        <f>+J59/365/Nodrosinajums!F10*1000</f>
        <v>202.56489274804954</v>
      </c>
      <c r="L59" s="187">
        <v>2070</v>
      </c>
      <c r="M59" s="188"/>
    </row>
    <row r="60" spans="1:15" s="6" customFormat="1" ht="15.75">
      <c r="A60" s="186"/>
      <c r="B60" s="94">
        <v>2010</v>
      </c>
      <c r="C60" s="95"/>
      <c r="D60" s="94">
        <v>21935</v>
      </c>
      <c r="E60" s="107">
        <f>D60/365</f>
        <v>60.095890410958901</v>
      </c>
      <c r="F60" s="100">
        <f>D60-H60</f>
        <v>8935</v>
      </c>
      <c r="G60" s="109">
        <f>F60/D60</f>
        <v>0.40733986779120129</v>
      </c>
      <c r="H60" s="100">
        <v>13000</v>
      </c>
      <c r="I60" s="107">
        <f>H60/365</f>
        <v>35.61643835616438</v>
      </c>
      <c r="J60" s="100">
        <f>+H60-L60</f>
        <v>10587</v>
      </c>
      <c r="K60" s="107">
        <f>+J60/365/Nodrosinajums!F10*1000</f>
        <v>171.6300559293183</v>
      </c>
      <c r="L60" s="187">
        <f>1829+584</f>
        <v>2413</v>
      </c>
      <c r="M60" s="188"/>
    </row>
    <row r="61" spans="1:15" s="6" customFormat="1" ht="15.75">
      <c r="A61" s="14"/>
      <c r="B61" s="20"/>
      <c r="C61" s="16"/>
      <c r="D61" s="17"/>
      <c r="E61" s="18"/>
      <c r="F61" s="19"/>
      <c r="G61" s="21"/>
      <c r="H61" s="19"/>
      <c r="I61" s="19"/>
      <c r="J61" s="19"/>
      <c r="K61" s="18"/>
      <c r="L61" s="19"/>
      <c r="M61" s="28"/>
    </row>
    <row r="62" spans="1:15" s="26" customFormat="1" ht="3" customHeight="1">
      <c r="A62" s="22"/>
      <c r="B62" s="20"/>
      <c r="C62" s="24"/>
      <c r="D62" s="20"/>
      <c r="E62" s="27"/>
      <c r="F62" s="34"/>
      <c r="G62" s="35"/>
      <c r="H62" s="34"/>
      <c r="I62" s="34"/>
      <c r="J62" s="34"/>
      <c r="K62" s="27"/>
      <c r="L62" s="34"/>
      <c r="M62" s="36"/>
    </row>
    <row r="63" spans="1:15" s="4" customFormat="1" ht="15.75" hidden="1">
      <c r="A63" s="14"/>
      <c r="B63" s="30"/>
      <c r="C63" s="30"/>
      <c r="D63" s="30"/>
      <c r="E63" s="29"/>
      <c r="F63" s="31"/>
      <c r="G63" s="31"/>
      <c r="H63" s="30"/>
      <c r="I63" s="30"/>
      <c r="J63" s="30"/>
      <c r="K63" s="31"/>
      <c r="L63" s="30"/>
      <c r="M63" s="30"/>
    </row>
    <row r="64" spans="1:15" s="6" customFormat="1" ht="5.25" customHeight="1">
      <c r="B64" s="5"/>
    </row>
    <row r="65" spans="1:14" s="7" customFormat="1" ht="15.75">
      <c r="A65" s="141" t="s">
        <v>1</v>
      </c>
      <c r="B65" s="141" t="s">
        <v>15</v>
      </c>
      <c r="C65" s="141"/>
      <c r="D65" s="190" t="s">
        <v>11</v>
      </c>
      <c r="E65" s="191"/>
      <c r="F65" s="191"/>
      <c r="G65" s="191"/>
      <c r="H65" s="192"/>
      <c r="I65" s="192"/>
      <c r="J65" s="192"/>
      <c r="K65" s="192"/>
      <c r="L65" s="192"/>
      <c r="M65" s="193"/>
    </row>
    <row r="66" spans="1:14" s="7" customFormat="1" ht="33" customHeight="1">
      <c r="A66" s="141"/>
      <c r="B66" s="141"/>
      <c r="C66" s="141"/>
      <c r="D66" s="141" t="s">
        <v>25</v>
      </c>
      <c r="E66" s="141"/>
      <c r="F66" s="159" t="s">
        <v>24</v>
      </c>
      <c r="G66" s="161"/>
      <c r="H66" s="141" t="s">
        <v>26</v>
      </c>
      <c r="I66" s="141"/>
      <c r="J66" s="141"/>
      <c r="K66" s="141"/>
      <c r="L66" s="141"/>
      <c r="M66" s="141"/>
    </row>
    <row r="67" spans="1:14" s="7" customFormat="1" ht="33" customHeight="1">
      <c r="A67" s="141"/>
      <c r="B67" s="141"/>
      <c r="C67" s="141"/>
      <c r="D67" s="117" t="s">
        <v>17</v>
      </c>
      <c r="E67" s="117" t="s">
        <v>18</v>
      </c>
      <c r="F67" s="117" t="s">
        <v>17</v>
      </c>
      <c r="G67" s="117" t="s">
        <v>7</v>
      </c>
      <c r="H67" s="117" t="s">
        <v>21</v>
      </c>
      <c r="I67" s="117" t="s">
        <v>18</v>
      </c>
      <c r="J67" s="117" t="s">
        <v>27</v>
      </c>
      <c r="K67" s="117" t="s">
        <v>23</v>
      </c>
      <c r="L67" s="159" t="s">
        <v>42</v>
      </c>
      <c r="M67" s="161"/>
    </row>
    <row r="68" spans="1:14" s="6" customFormat="1" ht="15.75" hidden="1">
      <c r="A68" s="184"/>
      <c r="B68" s="94">
        <v>2008</v>
      </c>
      <c r="C68" s="95"/>
      <c r="D68" s="97" t="s">
        <v>28</v>
      </c>
      <c r="E68" s="97" t="s">
        <v>28</v>
      </c>
      <c r="F68" s="97" t="s">
        <v>28</v>
      </c>
      <c r="G68" s="97" t="s">
        <v>28</v>
      </c>
      <c r="H68" s="97" t="s">
        <v>28</v>
      </c>
      <c r="I68" s="97" t="s">
        <v>28</v>
      </c>
      <c r="J68" s="97" t="s">
        <v>28</v>
      </c>
      <c r="K68" s="97" t="s">
        <v>28</v>
      </c>
      <c r="L68" s="187" t="s">
        <v>28</v>
      </c>
      <c r="M68" s="188"/>
      <c r="N68" s="106"/>
    </row>
    <row r="69" spans="1:14" s="6" customFormat="1" ht="15.75">
      <c r="A69" s="185"/>
      <c r="B69" s="94">
        <v>2009</v>
      </c>
      <c r="C69" s="95"/>
      <c r="D69" s="97">
        <v>14675</v>
      </c>
      <c r="E69" s="96">
        <f>D69/365</f>
        <v>40.205479452054796</v>
      </c>
      <c r="F69" s="100">
        <f>+D69-H69</f>
        <v>5375.5938834884673</v>
      </c>
      <c r="G69" s="109">
        <f>F69/D69</f>
        <v>0.36630963430926522</v>
      </c>
      <c r="H69" s="97">
        <f>+J69+L69</f>
        <v>9299.4061165115327</v>
      </c>
      <c r="I69" s="97">
        <f>H69/365</f>
        <v>25.477824976743925</v>
      </c>
      <c r="J69" s="97">
        <f>+K59*365*Nodrosinajums!J10/1000</f>
        <v>8798.4061165115327</v>
      </c>
      <c r="K69" s="96">
        <f>+J69/365/Nodrosinajums!$J$10*1000</f>
        <v>202.56489274804957</v>
      </c>
      <c r="L69" s="108">
        <v>501</v>
      </c>
      <c r="M69" s="105"/>
      <c r="N69" s="106"/>
    </row>
    <row r="70" spans="1:14" s="6" customFormat="1" ht="15.75">
      <c r="A70" s="186"/>
      <c r="B70" s="94">
        <v>2010</v>
      </c>
      <c r="C70" s="95"/>
      <c r="D70" s="97">
        <v>10534</v>
      </c>
      <c r="E70" s="96">
        <f>D70/365</f>
        <v>28.860273972602741</v>
      </c>
      <c r="F70" s="100">
        <f>+D70-H70</f>
        <v>2495.2485207100599</v>
      </c>
      <c r="G70" s="109">
        <f>F70/D70</f>
        <v>0.23687569021359975</v>
      </c>
      <c r="H70" s="97">
        <f>+J70+L70</f>
        <v>8038.7514792899401</v>
      </c>
      <c r="I70" s="97">
        <f>H70/365</f>
        <v>22.023976655588879</v>
      </c>
      <c r="J70" s="97">
        <f>+K60*365*Nodrosinajums!J10/1000</f>
        <v>7454.7514792899401</v>
      </c>
      <c r="K70" s="96">
        <f>+J70/365/Nodrosinajums!$J$10*1000</f>
        <v>171.6300559293183</v>
      </c>
      <c r="L70" s="108">
        <v>584</v>
      </c>
      <c r="M70" s="105"/>
      <c r="N70" s="106"/>
    </row>
    <row r="71" spans="1:14" s="26" customFormat="1" ht="18" customHeight="1">
      <c r="A71" s="22"/>
      <c r="B71" s="203"/>
      <c r="C71" s="204"/>
      <c r="D71" s="204"/>
      <c r="E71" s="204"/>
      <c r="F71" s="204"/>
      <c r="G71" s="204"/>
      <c r="H71" s="204"/>
      <c r="I71" s="204"/>
      <c r="J71" s="204"/>
      <c r="K71" s="204"/>
      <c r="L71" s="204"/>
      <c r="M71" s="204"/>
      <c r="N71" s="25"/>
    </row>
    <row r="72" spans="1:14" s="4" customFormat="1" ht="15.75" hidden="1">
      <c r="A72" s="14"/>
      <c r="B72" s="32"/>
      <c r="C72" s="30"/>
      <c r="D72" s="32"/>
      <c r="E72" s="29"/>
      <c r="F72" s="29"/>
      <c r="G72" s="31"/>
      <c r="H72" s="30"/>
      <c r="I72" s="30"/>
      <c r="J72" s="30"/>
      <c r="K72" s="33"/>
      <c r="L72" s="30"/>
      <c r="M72" s="30"/>
    </row>
    <row r="73" spans="1:14" s="4" customFormat="1" ht="18.75">
      <c r="A73" s="14"/>
      <c r="B73" s="43" t="str">
        <f>Nodrosinajums!B11</f>
        <v>Emburga</v>
      </c>
      <c r="C73" s="30"/>
      <c r="D73" s="32"/>
      <c r="E73" s="29"/>
      <c r="F73" s="29"/>
      <c r="G73" s="32"/>
      <c r="H73" s="30"/>
      <c r="I73" s="30"/>
      <c r="J73" s="30"/>
      <c r="K73" s="33"/>
      <c r="L73" s="30"/>
      <c r="M73" s="30"/>
    </row>
    <row r="74" spans="1:14" s="7" customFormat="1" ht="15.75" customHeight="1">
      <c r="A74" s="141" t="s">
        <v>1</v>
      </c>
      <c r="B74" s="141" t="s">
        <v>15</v>
      </c>
      <c r="C74" s="141"/>
      <c r="D74" s="190" t="s">
        <v>10</v>
      </c>
      <c r="E74" s="191"/>
      <c r="F74" s="191"/>
      <c r="G74" s="191"/>
      <c r="H74" s="191"/>
      <c r="I74" s="191"/>
      <c r="J74" s="191"/>
      <c r="K74" s="191"/>
      <c r="L74" s="191"/>
      <c r="M74" s="194"/>
    </row>
    <row r="75" spans="1:14" s="7" customFormat="1" ht="33" customHeight="1">
      <c r="A75" s="141"/>
      <c r="B75" s="141"/>
      <c r="C75" s="141"/>
      <c r="D75" s="141" t="s">
        <v>16</v>
      </c>
      <c r="E75" s="141"/>
      <c r="F75" s="159" t="s">
        <v>22</v>
      </c>
      <c r="G75" s="161"/>
      <c r="H75" s="141" t="s">
        <v>19</v>
      </c>
      <c r="I75" s="141"/>
      <c r="J75" s="141"/>
      <c r="K75" s="141"/>
      <c r="L75" s="141"/>
      <c r="M75" s="141"/>
    </row>
    <row r="76" spans="1:14" s="7" customFormat="1" ht="33" customHeight="1">
      <c r="A76" s="141"/>
      <c r="B76" s="141"/>
      <c r="C76" s="141"/>
      <c r="D76" s="117" t="s">
        <v>17</v>
      </c>
      <c r="E76" s="117" t="s">
        <v>18</v>
      </c>
      <c r="F76" s="117" t="s">
        <v>17</v>
      </c>
      <c r="G76" s="117" t="s">
        <v>7</v>
      </c>
      <c r="H76" s="117" t="s">
        <v>21</v>
      </c>
      <c r="I76" s="117" t="s">
        <v>18</v>
      </c>
      <c r="J76" s="117" t="s">
        <v>20</v>
      </c>
      <c r="K76" s="117" t="s">
        <v>23</v>
      </c>
      <c r="L76" s="159" t="s">
        <v>43</v>
      </c>
      <c r="M76" s="189"/>
    </row>
    <row r="77" spans="1:14" s="6" customFormat="1" ht="15.75">
      <c r="A77" s="184"/>
      <c r="B77" s="94">
        <v>2008</v>
      </c>
      <c r="C77" s="95"/>
      <c r="D77" s="95">
        <v>10834</v>
      </c>
      <c r="E77" s="96">
        <f>+D77/365</f>
        <v>29.682191780821917</v>
      </c>
      <c r="F77" s="100">
        <f>0.33*D77</f>
        <v>3575.2200000000003</v>
      </c>
      <c r="G77" s="109">
        <f>+F77/D77</f>
        <v>0.33</v>
      </c>
      <c r="H77" s="110">
        <f>+D77-F77</f>
        <v>7258.78</v>
      </c>
      <c r="I77" s="96">
        <f>+H77/365</f>
        <v>19.887068493150686</v>
      </c>
      <c r="J77" s="110">
        <f>+H77</f>
        <v>7258.78</v>
      </c>
      <c r="K77" s="217">
        <f>+J77/365/Nodrosinajums!F11*1000</f>
        <v>112.35631917034286</v>
      </c>
      <c r="L77" s="104" t="s">
        <v>28</v>
      </c>
      <c r="M77" s="105"/>
    </row>
    <row r="78" spans="1:14" s="6" customFormat="1" ht="15.75">
      <c r="A78" s="185"/>
      <c r="B78" s="94">
        <v>2009</v>
      </c>
      <c r="C78" s="95"/>
      <c r="D78" s="95">
        <v>8600</v>
      </c>
      <c r="E78" s="96">
        <f>+D78/365</f>
        <v>23.561643835616437</v>
      </c>
      <c r="F78" s="100">
        <f t="shared" ref="F78:F79" si="13">0.24*D78</f>
        <v>2064</v>
      </c>
      <c r="G78" s="109">
        <f t="shared" ref="G78:G79" si="14">+F78/D78</f>
        <v>0.24</v>
      </c>
      <c r="H78" s="110">
        <f t="shared" ref="H78:H79" si="15">+D78-F78</f>
        <v>6536</v>
      </c>
      <c r="I78" s="96">
        <f t="shared" ref="I78:I79" si="16">+H78/365</f>
        <v>17.906849315068492</v>
      </c>
      <c r="J78" s="110">
        <f t="shared" ref="J78:J79" si="17">+H78</f>
        <v>6536</v>
      </c>
      <c r="K78" s="217">
        <f>+J78/365/Nodrosinajums!F11*1000</f>
        <v>101.16864019812708</v>
      </c>
      <c r="L78" s="104" t="s">
        <v>28</v>
      </c>
      <c r="M78" s="105"/>
    </row>
    <row r="79" spans="1:14" s="6" customFormat="1" ht="15.75">
      <c r="A79" s="186"/>
      <c r="B79" s="94">
        <v>2010</v>
      </c>
      <c r="C79" s="95"/>
      <c r="D79" s="99">
        <v>10489</v>
      </c>
      <c r="E79" s="96">
        <f>+D79/365</f>
        <v>28.736986301369864</v>
      </c>
      <c r="F79" s="100">
        <f>0.34*D79</f>
        <v>3566.26</v>
      </c>
      <c r="G79" s="109">
        <f t="shared" si="14"/>
        <v>0.34</v>
      </c>
      <c r="H79" s="110">
        <f t="shared" si="15"/>
        <v>6922.74</v>
      </c>
      <c r="I79" s="96">
        <f t="shared" si="16"/>
        <v>18.96641095890411</v>
      </c>
      <c r="J79" s="110">
        <f t="shared" si="17"/>
        <v>6922.74</v>
      </c>
      <c r="K79" s="217">
        <f>+J79/365/Nodrosinajums!F11*1000</f>
        <v>107.1548641745995</v>
      </c>
      <c r="L79" s="104" t="s">
        <v>28</v>
      </c>
      <c r="M79" s="102"/>
    </row>
    <row r="80" spans="1:14" s="6" customFormat="1" ht="15.75" hidden="1">
      <c r="A80" s="14"/>
      <c r="B80" s="20"/>
      <c r="C80" s="16"/>
      <c r="D80" s="17"/>
      <c r="E80" s="18"/>
      <c r="F80" s="19"/>
      <c r="G80" s="21"/>
      <c r="H80" s="19"/>
      <c r="I80" s="19"/>
      <c r="J80" s="19"/>
      <c r="K80" s="18"/>
      <c r="L80" s="19"/>
      <c r="M80" s="28"/>
    </row>
    <row r="81" spans="1:14" s="26" customFormat="1" ht="15.75" hidden="1">
      <c r="A81" s="22"/>
      <c r="B81" s="20"/>
      <c r="C81" s="24"/>
      <c r="D81" s="20"/>
      <c r="E81" s="27"/>
      <c r="F81" s="34"/>
      <c r="G81" s="35"/>
      <c r="H81" s="34"/>
      <c r="I81" s="34"/>
      <c r="J81" s="34"/>
      <c r="K81" s="27"/>
      <c r="L81" s="34"/>
      <c r="M81" s="36"/>
    </row>
    <row r="82" spans="1:14" s="4" customFormat="1" ht="15.75" hidden="1">
      <c r="A82" s="14"/>
      <c r="B82" s="29"/>
      <c r="C82" s="30"/>
      <c r="D82" s="30"/>
      <c r="E82" s="29"/>
      <c r="F82" s="29"/>
      <c r="G82" s="31"/>
      <c r="H82" s="30"/>
      <c r="I82" s="30"/>
      <c r="J82" s="30"/>
      <c r="K82" s="31"/>
      <c r="L82" s="30"/>
      <c r="M82" s="30"/>
    </row>
    <row r="83" spans="1:14" s="6" customFormat="1" ht="17.25" customHeight="1">
      <c r="B83" s="56"/>
    </row>
    <row r="84" spans="1:14" s="6" customFormat="1" ht="15.75" hidden="1" customHeight="1">
      <c r="B84" s="56"/>
    </row>
    <row r="85" spans="1:14" s="6" customFormat="1" ht="25.5" hidden="1" customHeight="1">
      <c r="B85" s="56"/>
    </row>
    <row r="86" spans="1:14" s="6" customFormat="1" ht="25.5" hidden="1" customHeight="1">
      <c r="B86" s="56"/>
    </row>
    <row r="87" spans="1:14" s="7" customFormat="1" ht="15.75">
      <c r="A87" s="141" t="s">
        <v>1</v>
      </c>
      <c r="B87" s="141" t="s">
        <v>15</v>
      </c>
      <c r="C87" s="141"/>
      <c r="D87" s="190" t="s">
        <v>11</v>
      </c>
      <c r="E87" s="191"/>
      <c r="F87" s="191"/>
      <c r="G87" s="191"/>
      <c r="H87" s="192"/>
      <c r="I87" s="192"/>
      <c r="J87" s="192"/>
      <c r="K87" s="192"/>
      <c r="L87" s="192"/>
      <c r="M87" s="193"/>
    </row>
    <row r="88" spans="1:14" s="7" customFormat="1" ht="33" customHeight="1">
      <c r="A88" s="141"/>
      <c r="B88" s="141"/>
      <c r="C88" s="141"/>
      <c r="D88" s="141" t="s">
        <v>25</v>
      </c>
      <c r="E88" s="141"/>
      <c r="F88" s="159" t="s">
        <v>24</v>
      </c>
      <c r="G88" s="161"/>
      <c r="H88" s="141" t="s">
        <v>26</v>
      </c>
      <c r="I88" s="141"/>
      <c r="J88" s="141"/>
      <c r="K88" s="141"/>
      <c r="L88" s="141"/>
      <c r="M88" s="141"/>
    </row>
    <row r="89" spans="1:14" s="7" customFormat="1" ht="33" customHeight="1">
      <c r="A89" s="141"/>
      <c r="B89" s="141"/>
      <c r="C89" s="141"/>
      <c r="D89" s="117" t="s">
        <v>17</v>
      </c>
      <c r="E89" s="117" t="s">
        <v>18</v>
      </c>
      <c r="F89" s="117" t="s">
        <v>17</v>
      </c>
      <c r="G89" s="117" t="s">
        <v>7</v>
      </c>
      <c r="H89" s="117" t="s">
        <v>21</v>
      </c>
      <c r="I89" s="117" t="s">
        <v>18</v>
      </c>
      <c r="J89" s="117" t="s">
        <v>27</v>
      </c>
      <c r="K89" s="117" t="s">
        <v>23</v>
      </c>
      <c r="L89" s="159" t="s">
        <v>49</v>
      </c>
      <c r="M89" s="161"/>
    </row>
    <row r="90" spans="1:14" s="6" customFormat="1" ht="15.75">
      <c r="A90" s="184"/>
      <c r="B90" s="94">
        <v>2008</v>
      </c>
      <c r="C90" s="95"/>
      <c r="D90" s="100">
        <f>+H90</f>
        <v>7258.7800000000007</v>
      </c>
      <c r="E90" s="107">
        <f>D90/365</f>
        <v>19.887068493150686</v>
      </c>
      <c r="F90" s="100" t="s">
        <v>28</v>
      </c>
      <c r="G90" s="101" t="s">
        <v>28</v>
      </c>
      <c r="H90" s="100">
        <f>+J90</f>
        <v>7258.7800000000007</v>
      </c>
      <c r="I90" s="107">
        <f>+H90/365</f>
        <v>19.887068493150686</v>
      </c>
      <c r="J90" s="110">
        <f>+K90*365*Nodrosinajums!J11/1000</f>
        <v>7258.7800000000007</v>
      </c>
      <c r="K90" s="217">
        <f>+K77</f>
        <v>112.35631917034286</v>
      </c>
      <c r="L90" s="104" t="s">
        <v>28</v>
      </c>
      <c r="M90" s="130"/>
      <c r="N90" s="106"/>
    </row>
    <row r="91" spans="1:14" s="6" customFormat="1" ht="15.75">
      <c r="A91" s="185"/>
      <c r="B91" s="94">
        <v>2009</v>
      </c>
      <c r="C91" s="95"/>
      <c r="D91" s="100">
        <f t="shared" ref="D91:D92" si="18">+H91</f>
        <v>6536</v>
      </c>
      <c r="E91" s="107">
        <f t="shared" ref="E91:E92" si="19">D91/365</f>
        <v>17.906849315068492</v>
      </c>
      <c r="F91" s="100" t="s">
        <v>28</v>
      </c>
      <c r="G91" s="101" t="s">
        <v>28</v>
      </c>
      <c r="H91" s="100">
        <f t="shared" ref="H91:H92" si="20">+J91</f>
        <v>6536</v>
      </c>
      <c r="I91" s="107">
        <f>+H91/365</f>
        <v>17.906849315068492</v>
      </c>
      <c r="J91" s="110">
        <f>+K91*365*Nodrosinajums!J11/1000</f>
        <v>6536</v>
      </c>
      <c r="K91" s="217">
        <f t="shared" ref="K91:K92" si="21">+K78</f>
        <v>101.16864019812708</v>
      </c>
      <c r="L91" s="104" t="s">
        <v>28</v>
      </c>
      <c r="M91" s="130"/>
      <c r="N91" s="106"/>
    </row>
    <row r="92" spans="1:14" s="6" customFormat="1" ht="15.75">
      <c r="A92" s="186"/>
      <c r="B92" s="94">
        <v>2010</v>
      </c>
      <c r="C92" s="95"/>
      <c r="D92" s="100">
        <f t="shared" si="18"/>
        <v>6922.7400000000007</v>
      </c>
      <c r="E92" s="107">
        <f t="shared" si="19"/>
        <v>18.966410958904113</v>
      </c>
      <c r="F92" s="100" t="s">
        <v>28</v>
      </c>
      <c r="G92" s="101" t="s">
        <v>28</v>
      </c>
      <c r="H92" s="100">
        <f t="shared" si="20"/>
        <v>6922.7400000000007</v>
      </c>
      <c r="I92" s="107">
        <f>+H92/365</f>
        <v>18.966410958904113</v>
      </c>
      <c r="J92" s="110">
        <f>+K92*365*Nodrosinajums!J11/1000</f>
        <v>6922.7400000000007</v>
      </c>
      <c r="K92" s="217">
        <f t="shared" si="21"/>
        <v>107.1548641745995</v>
      </c>
      <c r="L92" s="104" t="s">
        <v>28</v>
      </c>
      <c r="M92" s="130"/>
      <c r="N92" s="106"/>
    </row>
    <row r="93" spans="1:14" s="26" customFormat="1" ht="18" hidden="1" customHeight="1">
      <c r="A93" s="22"/>
      <c r="B93" s="23"/>
      <c r="C93" s="24"/>
      <c r="D93" s="195"/>
      <c r="E93" s="196"/>
      <c r="F93" s="196"/>
      <c r="G93" s="196"/>
      <c r="H93" s="196"/>
      <c r="I93" s="196"/>
      <c r="J93" s="196"/>
      <c r="K93" s="196"/>
      <c r="L93" s="196"/>
      <c r="M93" s="196"/>
      <c r="N93" s="25"/>
    </row>
    <row r="94" spans="1:14" ht="21" customHeight="1">
      <c r="B94" s="228" t="s">
        <v>114</v>
      </c>
    </row>
  </sheetData>
  <mergeCells count="107">
    <mergeCell ref="A46:A48"/>
    <mergeCell ref="B46:B48"/>
    <mergeCell ref="C46:C48"/>
    <mergeCell ref="D46:M46"/>
    <mergeCell ref="D47:E47"/>
    <mergeCell ref="F47:G47"/>
    <mergeCell ref="H47:M47"/>
    <mergeCell ref="L48:M48"/>
    <mergeCell ref="A49:A51"/>
    <mergeCell ref="B10:L10"/>
    <mergeCell ref="L58:M58"/>
    <mergeCell ref="L59:M59"/>
    <mergeCell ref="L60:M60"/>
    <mergeCell ref="A68:A70"/>
    <mergeCell ref="A55:A57"/>
    <mergeCell ref="B55:B57"/>
    <mergeCell ref="C55:C57"/>
    <mergeCell ref="D55:M55"/>
    <mergeCell ref="D56:E56"/>
    <mergeCell ref="F56:G56"/>
    <mergeCell ref="H56:M56"/>
    <mergeCell ref="L57:M57"/>
    <mergeCell ref="A58:A60"/>
    <mergeCell ref="A65:A67"/>
    <mergeCell ref="B65:B67"/>
    <mergeCell ref="C65:C67"/>
    <mergeCell ref="D65:M65"/>
    <mergeCell ref="D66:E66"/>
    <mergeCell ref="F66:G66"/>
    <mergeCell ref="H66:M66"/>
    <mergeCell ref="L67:M67"/>
    <mergeCell ref="A25:A27"/>
    <mergeCell ref="A33:A35"/>
    <mergeCell ref="A39:A41"/>
    <mergeCell ref="B39:B41"/>
    <mergeCell ref="C39:C41"/>
    <mergeCell ref="D39:M39"/>
    <mergeCell ref="D40:E40"/>
    <mergeCell ref="F40:G40"/>
    <mergeCell ref="H40:M40"/>
    <mergeCell ref="A30:A32"/>
    <mergeCell ref="B30:B32"/>
    <mergeCell ref="C30:C32"/>
    <mergeCell ref="D30:M30"/>
    <mergeCell ref="D31:E31"/>
    <mergeCell ref="F31:G31"/>
    <mergeCell ref="H31:M31"/>
    <mergeCell ref="L32:M32"/>
    <mergeCell ref="B36:M36"/>
    <mergeCell ref="L24:M24"/>
    <mergeCell ref="D88:E88"/>
    <mergeCell ref="F88:G88"/>
    <mergeCell ref="L6:M6"/>
    <mergeCell ref="F23:G23"/>
    <mergeCell ref="H23:M23"/>
    <mergeCell ref="L16:M16"/>
    <mergeCell ref="L17:M17"/>
    <mergeCell ref="L18:M18"/>
    <mergeCell ref="L15:M15"/>
    <mergeCell ref="F11:M11"/>
    <mergeCell ref="L8:M8"/>
    <mergeCell ref="L9:M9"/>
    <mergeCell ref="H88:M88"/>
    <mergeCell ref="L68:M68"/>
    <mergeCell ref="B71:M71"/>
    <mergeCell ref="G53:M53"/>
    <mergeCell ref="B20:M20"/>
    <mergeCell ref="A4:A6"/>
    <mergeCell ref="A7:A9"/>
    <mergeCell ref="A13:A15"/>
    <mergeCell ref="B13:B15"/>
    <mergeCell ref="C13:C15"/>
    <mergeCell ref="B4:B6"/>
    <mergeCell ref="C4:C6"/>
    <mergeCell ref="L41:M41"/>
    <mergeCell ref="A42:A44"/>
    <mergeCell ref="D4:M4"/>
    <mergeCell ref="D13:M13"/>
    <mergeCell ref="D14:E14"/>
    <mergeCell ref="F14:G14"/>
    <mergeCell ref="H14:M14"/>
    <mergeCell ref="D5:E5"/>
    <mergeCell ref="F5:G5"/>
    <mergeCell ref="H5:M5"/>
    <mergeCell ref="L7:M7"/>
    <mergeCell ref="A16:A18"/>
    <mergeCell ref="A22:A24"/>
    <mergeCell ref="B22:B24"/>
    <mergeCell ref="C22:C24"/>
    <mergeCell ref="D22:M22"/>
    <mergeCell ref="D23:E23"/>
    <mergeCell ref="A87:A89"/>
    <mergeCell ref="B87:B89"/>
    <mergeCell ref="C87:C89"/>
    <mergeCell ref="D87:M87"/>
    <mergeCell ref="L89:M89"/>
    <mergeCell ref="A90:A92"/>
    <mergeCell ref="D93:M93"/>
    <mergeCell ref="A74:A76"/>
    <mergeCell ref="B74:B76"/>
    <mergeCell ref="C74:C76"/>
    <mergeCell ref="D74:M74"/>
    <mergeCell ref="D75:E75"/>
    <mergeCell ref="F75:G75"/>
    <mergeCell ref="H75:M75"/>
    <mergeCell ref="L76:M76"/>
    <mergeCell ref="A77:A79"/>
  </mergeCells>
  <printOptions horizontalCentered="1"/>
  <pageMargins left="0.51181102362204722" right="0.51181102362204722" top="1.1417322834645669" bottom="0.74803149606299213" header="0.31496062992125984" footer="0.31496062992125984"/>
  <pageSetup paperSize="9" orientation="landscape" r:id="rId1"/>
  <rowBreaks count="4" manualBreakCount="4">
    <brk id="20" max="16383" man="1"/>
    <brk id="37" max="16383" man="1"/>
    <brk id="53" max="16383" man="1"/>
    <brk id="7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H10"/>
  <sheetViews>
    <sheetView topLeftCell="B8" workbookViewId="0">
      <selection activeCell="C10" sqref="C10:E10"/>
    </sheetView>
  </sheetViews>
  <sheetFormatPr defaultRowHeight="15.75"/>
  <cols>
    <col min="1" max="1" width="7.140625" style="6" customWidth="1"/>
    <col min="2" max="2" width="13.28515625" style="6" customWidth="1"/>
    <col min="3" max="8" width="17.85546875" style="6" customWidth="1"/>
    <col min="9" max="16384" width="9.140625" style="6"/>
  </cols>
  <sheetData>
    <row r="1" spans="1:8" s="8" customFormat="1" ht="29.25" customHeight="1">
      <c r="A1" s="132" t="s">
        <v>58</v>
      </c>
      <c r="B1" s="132"/>
      <c r="C1" s="132"/>
      <c r="D1" s="132"/>
      <c r="E1" s="132"/>
    </row>
    <row r="2" spans="1:8" s="8" customFormat="1" ht="33" customHeight="1">
      <c r="A2" s="9" t="str">
        <f>+'U-K-apjomi'!B2</f>
        <v>Brocēnu novads</v>
      </c>
      <c r="B2" s="45"/>
      <c r="C2" s="45"/>
      <c r="D2" s="45"/>
      <c r="E2" s="45"/>
    </row>
    <row r="3" spans="1:8" s="111" customFormat="1" ht="30" customHeight="1">
      <c r="A3" s="209" t="s">
        <v>0</v>
      </c>
      <c r="B3" s="209" t="s">
        <v>1</v>
      </c>
      <c r="C3" s="209" t="s">
        <v>51</v>
      </c>
      <c r="D3" s="209"/>
      <c r="E3" s="209"/>
      <c r="F3" s="209" t="s">
        <v>59</v>
      </c>
      <c r="G3" s="209"/>
      <c r="H3" s="209"/>
    </row>
    <row r="4" spans="1:8" s="112" customFormat="1" ht="21.75" customHeight="1">
      <c r="A4" s="211"/>
      <c r="B4" s="212"/>
      <c r="C4" s="209" t="s">
        <v>52</v>
      </c>
      <c r="D4" s="209" t="s">
        <v>53</v>
      </c>
      <c r="E4" s="209" t="s">
        <v>54</v>
      </c>
      <c r="F4" s="209" t="s">
        <v>55</v>
      </c>
      <c r="G4" s="209" t="s">
        <v>56</v>
      </c>
      <c r="H4" s="209" t="s">
        <v>57</v>
      </c>
    </row>
    <row r="5" spans="1:8" s="112" customFormat="1" ht="6" customHeight="1">
      <c r="A5" s="212"/>
      <c r="B5" s="212"/>
      <c r="C5" s="210"/>
      <c r="D5" s="210"/>
      <c r="E5" s="210"/>
      <c r="F5" s="210"/>
      <c r="G5" s="210"/>
      <c r="H5" s="210"/>
    </row>
    <row r="6" spans="1:8" s="112" customFormat="1" ht="33.75" customHeight="1">
      <c r="A6" s="58">
        <v>1</v>
      </c>
      <c r="B6" s="131" t="str">
        <f>+Nodrosinajums!B6</f>
        <v>Remte</v>
      </c>
      <c r="C6" s="131" t="s">
        <v>85</v>
      </c>
      <c r="D6" s="131" t="s">
        <v>86</v>
      </c>
      <c r="E6" s="131" t="s">
        <v>86</v>
      </c>
      <c r="F6" s="131" t="s">
        <v>87</v>
      </c>
      <c r="G6" s="131" t="s">
        <v>88</v>
      </c>
      <c r="H6" s="131" t="s">
        <v>89</v>
      </c>
    </row>
    <row r="7" spans="1:8" s="112" customFormat="1" ht="50.25" customHeight="1">
      <c r="A7" s="58">
        <v>2</v>
      </c>
      <c r="B7" s="131" t="str">
        <f>+Nodrosinajums!B7</f>
        <v>Blīdene</v>
      </c>
      <c r="C7" s="131" t="s">
        <v>85</v>
      </c>
      <c r="D7" s="131" t="s">
        <v>86</v>
      </c>
      <c r="E7" s="131" t="s">
        <v>86</v>
      </c>
      <c r="F7" s="131" t="str">
        <f>+F6</f>
        <v>Atbilst normat. prasībām</v>
      </c>
      <c r="G7" s="131" t="s">
        <v>95</v>
      </c>
      <c r="H7" s="131" t="str">
        <f>+H6</f>
        <v>Nav atbilstoša normat.prasībām.</v>
      </c>
    </row>
    <row r="8" spans="1:8" s="112" customFormat="1" ht="36.75" customHeight="1">
      <c r="A8" s="58">
        <v>3</v>
      </c>
      <c r="B8" s="131" t="str">
        <f>+Nodrosinajums!B8</f>
        <v>Oškalni</v>
      </c>
      <c r="C8" s="131" t="s">
        <v>85</v>
      </c>
      <c r="D8" s="131" t="s">
        <v>86</v>
      </c>
      <c r="E8" s="131" t="s">
        <v>86</v>
      </c>
      <c r="F8" s="131" t="str">
        <f>+F7</f>
        <v>Atbilst normat. prasībām</v>
      </c>
      <c r="G8" s="131" t="s">
        <v>103</v>
      </c>
      <c r="H8" s="131" t="str">
        <f>+H7</f>
        <v>Nav atbilstoša normat.prasībām.</v>
      </c>
    </row>
    <row r="9" spans="1:8" s="112" customFormat="1" ht="36.75" customHeight="1">
      <c r="A9" s="58">
        <v>4</v>
      </c>
      <c r="B9" s="131" t="str">
        <f>+Nodrosinajums!B10</f>
        <v>Satiķi</v>
      </c>
      <c r="C9" s="131" t="s">
        <v>85</v>
      </c>
      <c r="D9" s="131" t="s">
        <v>86</v>
      </c>
      <c r="E9" s="131" t="s">
        <v>86</v>
      </c>
      <c r="F9" s="131" t="str">
        <f>+F8</f>
        <v>Atbilst normat. prasībām</v>
      </c>
      <c r="G9" s="131" t="s">
        <v>106</v>
      </c>
      <c r="H9" s="131" t="str">
        <f>+H8</f>
        <v>Nav atbilstoša normat.prasībām.</v>
      </c>
    </row>
    <row r="10" spans="1:8" s="112" customFormat="1" ht="33.75" customHeight="1">
      <c r="A10" s="58">
        <v>5</v>
      </c>
      <c r="B10" s="131" t="str">
        <f>+Nodrosinajums!B11</f>
        <v>Emburga</v>
      </c>
      <c r="C10" s="131" t="s">
        <v>85</v>
      </c>
      <c r="D10" s="131" t="s">
        <v>86</v>
      </c>
      <c r="E10" s="131" t="s">
        <v>86</v>
      </c>
      <c r="F10" s="131" t="str">
        <f>+F9</f>
        <v>Atbilst normat. prasībām</v>
      </c>
      <c r="G10" s="131" t="s">
        <v>115</v>
      </c>
      <c r="H10" s="131" t="str">
        <f>+H9</f>
        <v>Nav atbilstoša normat.prasībām.</v>
      </c>
    </row>
  </sheetData>
  <mergeCells count="11">
    <mergeCell ref="F3:H3"/>
    <mergeCell ref="F4:F5"/>
    <mergeCell ref="G4:G5"/>
    <mergeCell ref="H4:H5"/>
    <mergeCell ref="A1:E1"/>
    <mergeCell ref="A3:A5"/>
    <mergeCell ref="B3:B5"/>
    <mergeCell ref="C3:E3"/>
    <mergeCell ref="C4:C5"/>
    <mergeCell ref="D4:D5"/>
    <mergeCell ref="E4:E5"/>
  </mergeCell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2"/>
  <sheetViews>
    <sheetView tabSelected="1" workbookViewId="0">
      <selection activeCell="C2" sqref="C1:H1048576"/>
    </sheetView>
  </sheetViews>
  <sheetFormatPr defaultRowHeight="15.75" outlineLevelRow="1"/>
  <cols>
    <col min="1" max="1" width="6.42578125" style="6" customWidth="1"/>
    <col min="2" max="2" width="13.28515625" style="6" customWidth="1"/>
    <col min="3" max="8" width="16.140625" style="46" customWidth="1"/>
    <col min="9" max="9" width="26.85546875" style="51" customWidth="1"/>
    <col min="10" max="16384" width="9.140625" style="46"/>
  </cols>
  <sheetData>
    <row r="1" spans="1:9" s="8" customFormat="1" ht="18.75">
      <c r="A1" s="132" t="s">
        <v>60</v>
      </c>
      <c r="B1" s="132"/>
      <c r="C1" s="132"/>
      <c r="D1" s="132"/>
      <c r="E1" s="132"/>
      <c r="I1" s="50"/>
    </row>
    <row r="2" spans="1:9" s="8" customFormat="1" ht="31.5" customHeight="1">
      <c r="A2" s="9" t="str">
        <f>+Kvalitate!A2</f>
        <v>Brocēnu novads</v>
      </c>
      <c r="B2" s="45"/>
      <c r="C2" s="45"/>
      <c r="D2" s="45"/>
      <c r="E2" s="45"/>
      <c r="I2" s="50"/>
    </row>
    <row r="3" spans="1:9" s="7" customFormat="1" ht="30" customHeight="1">
      <c r="A3" s="141" t="s">
        <v>0</v>
      </c>
      <c r="B3" s="141" t="s">
        <v>1</v>
      </c>
      <c r="C3" s="141" t="s">
        <v>61</v>
      </c>
      <c r="D3" s="141"/>
      <c r="E3" s="141"/>
      <c r="F3" s="141" t="s">
        <v>62</v>
      </c>
      <c r="G3" s="141"/>
      <c r="H3" s="141"/>
      <c r="I3" s="214" t="s">
        <v>67</v>
      </c>
    </row>
    <row r="4" spans="1:9" s="8" customFormat="1" ht="21.75" customHeight="1">
      <c r="A4" s="142"/>
      <c r="B4" s="216"/>
      <c r="C4" s="141" t="s">
        <v>63</v>
      </c>
      <c r="D4" s="141" t="s">
        <v>53</v>
      </c>
      <c r="E4" s="141" t="s">
        <v>64</v>
      </c>
      <c r="F4" s="141" t="s">
        <v>65</v>
      </c>
      <c r="G4" s="141" t="s">
        <v>64</v>
      </c>
      <c r="H4" s="141" t="s">
        <v>66</v>
      </c>
      <c r="I4" s="215"/>
    </row>
    <row r="5" spans="1:9" s="8" customFormat="1" ht="6" customHeight="1">
      <c r="A5" s="216"/>
      <c r="B5" s="216"/>
      <c r="C5" s="213"/>
      <c r="D5" s="213"/>
      <c r="E5" s="213"/>
      <c r="F5" s="213"/>
      <c r="G5" s="213"/>
      <c r="H5" s="213"/>
      <c r="I5" s="215"/>
    </row>
    <row r="6" spans="1:9" s="114" customFormat="1" ht="79.5" customHeight="1">
      <c r="A6" s="59">
        <v>1</v>
      </c>
      <c r="B6" s="116" t="str">
        <f>+Kvalitate!B6</f>
        <v>Remte</v>
      </c>
      <c r="C6" s="116" t="s">
        <v>83</v>
      </c>
      <c r="D6" s="116" t="s">
        <v>84</v>
      </c>
      <c r="E6" s="116" t="s">
        <v>82</v>
      </c>
      <c r="F6" s="116" t="s">
        <v>90</v>
      </c>
      <c r="G6" s="116" t="s">
        <v>91</v>
      </c>
      <c r="H6" s="116" t="s">
        <v>92</v>
      </c>
      <c r="I6" s="222" t="s">
        <v>93</v>
      </c>
    </row>
    <row r="7" spans="1:9" s="114" customFormat="1" ht="47.25" customHeight="1">
      <c r="A7" s="219"/>
      <c r="B7" s="220"/>
      <c r="C7" s="220"/>
      <c r="D7" s="220"/>
      <c r="E7" s="220"/>
      <c r="F7" s="220" t="s">
        <v>94</v>
      </c>
      <c r="G7" s="220"/>
      <c r="H7" s="220"/>
      <c r="I7" s="223"/>
    </row>
    <row r="8" spans="1:9" s="114" customFormat="1" ht="78.75" customHeight="1">
      <c r="A8" s="59">
        <v>2</v>
      </c>
      <c r="B8" s="116" t="str">
        <f>+Kvalitate!B7</f>
        <v>Blīdene</v>
      </c>
      <c r="C8" s="116" t="s">
        <v>96</v>
      </c>
      <c r="D8" s="116" t="s">
        <v>97</v>
      </c>
      <c r="E8" s="116" t="s">
        <v>98</v>
      </c>
      <c r="F8" s="116" t="s">
        <v>90</v>
      </c>
      <c r="G8" s="116" t="s">
        <v>100</v>
      </c>
      <c r="H8" s="59" t="s">
        <v>101</v>
      </c>
      <c r="I8" s="218" t="s">
        <v>99</v>
      </c>
    </row>
    <row r="9" spans="1:9" s="114" customFormat="1" ht="66" customHeight="1">
      <c r="A9" s="219"/>
      <c r="B9" s="220"/>
      <c r="C9" s="225"/>
      <c r="D9" s="225"/>
      <c r="E9" s="220"/>
      <c r="F9" s="220" t="s">
        <v>102</v>
      </c>
      <c r="G9" s="220"/>
      <c r="H9" s="220"/>
      <c r="I9" s="221"/>
    </row>
    <row r="10" spans="1:9" s="112" customFormat="1" ht="96.75" customHeight="1" outlineLevel="1">
      <c r="A10" s="58">
        <v>3</v>
      </c>
      <c r="B10" s="113" t="str">
        <f>+Kvalitate!B8</f>
        <v>Oškalni</v>
      </c>
      <c r="C10" s="116" t="s">
        <v>104</v>
      </c>
      <c r="D10" s="116" t="s">
        <v>84</v>
      </c>
      <c r="E10" s="58" t="s">
        <v>28</v>
      </c>
      <c r="F10" s="58" t="s">
        <v>28</v>
      </c>
      <c r="G10" s="58" t="s">
        <v>28</v>
      </c>
      <c r="H10" s="58" t="s">
        <v>71</v>
      </c>
      <c r="I10" s="115" t="s">
        <v>105</v>
      </c>
    </row>
    <row r="11" spans="1:9" s="112" customFormat="1" ht="120">
      <c r="A11" s="58">
        <v>4</v>
      </c>
      <c r="B11" s="113" t="str">
        <f>+Kvalitate!B9</f>
        <v>Satiķi</v>
      </c>
      <c r="C11" s="116" t="s">
        <v>104</v>
      </c>
      <c r="D11" s="116" t="s">
        <v>107</v>
      </c>
      <c r="E11" s="131" t="s">
        <v>108</v>
      </c>
      <c r="F11" s="131" t="s">
        <v>112</v>
      </c>
      <c r="G11" s="131" t="s">
        <v>110</v>
      </c>
      <c r="H11" s="131" t="s">
        <v>111</v>
      </c>
      <c r="I11" s="115" t="s">
        <v>109</v>
      </c>
    </row>
    <row r="12" spans="1:9" s="112" customFormat="1" ht="84" customHeight="1">
      <c r="A12" s="58">
        <v>5</v>
      </c>
      <c r="B12" s="113" t="str">
        <f>+Kvalitate!B10</f>
        <v>Emburga</v>
      </c>
      <c r="C12" s="113" t="str">
        <f>+C11</f>
        <v>1 urbums, tehn.stāvoklis apmierinošs.</v>
      </c>
      <c r="D12" s="131" t="s">
        <v>84</v>
      </c>
      <c r="E12" s="131" t="s">
        <v>117</v>
      </c>
      <c r="F12" s="131" t="s">
        <v>90</v>
      </c>
      <c r="G12" s="131" t="s">
        <v>116</v>
      </c>
      <c r="H12" s="58" t="s">
        <v>71</v>
      </c>
      <c r="I12" s="115" t="s">
        <v>118</v>
      </c>
    </row>
  </sheetData>
  <mergeCells count="13">
    <mergeCell ref="I6:I7"/>
    <mergeCell ref="H4:H5"/>
    <mergeCell ref="I3:I5"/>
    <mergeCell ref="A1:E1"/>
    <mergeCell ref="A3:A5"/>
    <mergeCell ref="B3:B5"/>
    <mergeCell ref="C3:E3"/>
    <mergeCell ref="F3:H3"/>
    <mergeCell ref="C4:C5"/>
    <mergeCell ref="D4:D5"/>
    <mergeCell ref="E4:E5"/>
    <mergeCell ref="F4:F5"/>
    <mergeCell ref="G4:G5"/>
  </mergeCells>
  <printOptions horizontalCentered="1"/>
  <pageMargins left="0.11811023622047245" right="0.11811023622047245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Nodrosinajums</vt:lpstr>
      <vt:lpstr>Pakalpoj-sn</vt:lpstr>
      <vt:lpstr>U-K-apjomi</vt:lpstr>
      <vt:lpstr>Kvalitate</vt:lpstr>
      <vt:lpstr>Infrastrukt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2012-02-02T14:06:56Z</cp:lastPrinted>
  <dcterms:created xsi:type="dcterms:W3CDTF">2011-12-13T13:06:12Z</dcterms:created>
  <dcterms:modified xsi:type="dcterms:W3CDTF">2012-02-02T14:33:52Z</dcterms:modified>
</cp:coreProperties>
</file>