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2"/>
  </bookViews>
  <sheets>
    <sheet name="Nodrosinajums" sheetId="1" r:id="rId1"/>
    <sheet name="Pakalpoj-sn" sheetId="2" r:id="rId2"/>
    <sheet name="U-K-apjomi" sheetId="3" r:id="rId3"/>
  </sheets>
  <calcPr calcId="125725"/>
</workbook>
</file>

<file path=xl/calcChain.xml><?xml version="1.0" encoding="utf-8"?>
<calcChain xmlns="http://schemas.openxmlformats.org/spreadsheetml/2006/main">
  <c r="I45" i="3"/>
  <c r="I44"/>
  <c r="I43"/>
  <c r="H36"/>
  <c r="H35"/>
  <c r="H34"/>
  <c r="K36"/>
  <c r="K27"/>
  <c r="I27"/>
  <c r="I26"/>
  <c r="I25"/>
  <c r="H27"/>
  <c r="H26"/>
  <c r="H25"/>
  <c r="J18"/>
  <c r="J9"/>
  <c r="I9"/>
  <c r="I18"/>
  <c r="H18"/>
  <c r="H9"/>
  <c r="L15" i="1"/>
  <c r="J15"/>
  <c r="H15"/>
  <c r="F15"/>
  <c r="E15"/>
  <c r="D15"/>
  <c r="L14"/>
  <c r="H14"/>
  <c r="E14"/>
  <c r="L13"/>
  <c r="H13"/>
  <c r="E13"/>
  <c r="L12"/>
  <c r="J12"/>
  <c r="H12"/>
  <c r="E12"/>
  <c r="L11"/>
  <c r="H11"/>
  <c r="F11"/>
  <c r="L10"/>
  <c r="J10"/>
  <c r="H10"/>
  <c r="E10"/>
  <c r="L9"/>
  <c r="J9"/>
  <c r="H9"/>
  <c r="F9"/>
  <c r="E9"/>
  <c r="L8"/>
  <c r="H8"/>
  <c r="F8"/>
  <c r="E8"/>
  <c r="L7"/>
  <c r="H7"/>
  <c r="F7"/>
  <c r="E7"/>
  <c r="L6"/>
  <c r="J6"/>
  <c r="H6"/>
  <c r="E6"/>
  <c r="G13" i="2"/>
  <c r="F13"/>
  <c r="D13"/>
  <c r="H13" s="1"/>
  <c r="I13" s="1"/>
  <c r="G12"/>
  <c r="F12"/>
  <c r="D12"/>
  <c r="H12" s="1"/>
  <c r="I12" s="1"/>
  <c r="D11"/>
  <c r="H11" s="1"/>
  <c r="I11" s="1"/>
  <c r="D10"/>
  <c r="H10" s="1"/>
  <c r="I10" s="1"/>
  <c r="G9"/>
  <c r="G10" s="1"/>
  <c r="G11" s="1"/>
  <c r="F9"/>
  <c r="F10" s="1"/>
  <c r="F11" s="1"/>
  <c r="D9"/>
  <c r="H9" s="1"/>
  <c r="I9" s="1"/>
  <c r="G8"/>
  <c r="F8"/>
  <c r="D8"/>
  <c r="D7"/>
  <c r="C5"/>
  <c r="B14"/>
  <c r="B13"/>
  <c r="B12"/>
  <c r="B11"/>
  <c r="B10"/>
  <c r="B9"/>
  <c r="B8"/>
  <c r="B7"/>
  <c r="B6"/>
  <c r="B5"/>
  <c r="M15" i="1"/>
  <c r="M14"/>
  <c r="M13"/>
  <c r="M12"/>
  <c r="M11"/>
  <c r="M10"/>
  <c r="M9"/>
  <c r="M6"/>
  <c r="I15"/>
  <c r="I14"/>
  <c r="I13"/>
  <c r="I12"/>
  <c r="I11"/>
  <c r="I10"/>
  <c r="I9"/>
  <c r="I7"/>
  <c r="D35" i="3"/>
  <c r="D34"/>
  <c r="D36"/>
  <c r="I54"/>
  <c r="I53"/>
  <c r="I52"/>
  <c r="D54"/>
  <c r="D53"/>
  <c r="D52"/>
  <c r="H45"/>
  <c r="H44"/>
  <c r="H43"/>
  <c r="H6" i="2"/>
  <c r="I6" s="1"/>
  <c r="H7"/>
  <c r="I7" s="1"/>
  <c r="G7"/>
  <c r="F7"/>
  <c r="H73" i="3"/>
  <c r="F73" s="1"/>
  <c r="H72"/>
  <c r="F72" s="1"/>
  <c r="H71"/>
  <c r="E71" s="1"/>
  <c r="J73"/>
  <c r="J72"/>
  <c r="J71"/>
  <c r="A61"/>
  <c r="A71" s="1"/>
  <c r="E73"/>
  <c r="E72"/>
  <c r="G63"/>
  <c r="E63"/>
  <c r="H62"/>
  <c r="I62" s="1"/>
  <c r="J62" s="1"/>
  <c r="E62"/>
  <c r="G61"/>
  <c r="E61"/>
  <c r="H8" i="2"/>
  <c r="I8" s="1"/>
  <c r="F71" i="3" l="1"/>
  <c r="M71" s="1"/>
  <c r="M73"/>
  <c r="M72"/>
  <c r="H61"/>
  <c r="I61" s="1"/>
  <c r="J61" s="1"/>
  <c r="G62"/>
  <c r="H63"/>
  <c r="I63" s="1"/>
  <c r="J63" s="1"/>
  <c r="G71"/>
  <c r="G72"/>
  <c r="G73"/>
  <c r="K92"/>
  <c r="I92" s="1"/>
  <c r="K91"/>
  <c r="I91" s="1"/>
  <c r="K90"/>
  <c r="I90" s="1"/>
  <c r="F92"/>
  <c r="F91"/>
  <c r="F90"/>
  <c r="K82"/>
  <c r="K81"/>
  <c r="K80"/>
  <c r="F82"/>
  <c r="F81"/>
  <c r="H81" s="1"/>
  <c r="F80"/>
  <c r="G80" s="1"/>
  <c r="A80"/>
  <c r="A90" s="1"/>
  <c r="E82"/>
  <c r="E81"/>
  <c r="H80"/>
  <c r="E80"/>
  <c r="K101"/>
  <c r="K100"/>
  <c r="K99"/>
  <c r="F99"/>
  <c r="G99" s="1"/>
  <c r="A99"/>
  <c r="A108" s="1"/>
  <c r="M110"/>
  <c r="E101"/>
  <c r="E99"/>
  <c r="F128"/>
  <c r="F127"/>
  <c r="F126"/>
  <c r="K128"/>
  <c r="K127"/>
  <c r="I128"/>
  <c r="J128" s="1"/>
  <c r="I127"/>
  <c r="J127" s="1"/>
  <c r="I126"/>
  <c r="J126" s="1"/>
  <c r="F119"/>
  <c r="F118"/>
  <c r="F117"/>
  <c r="D119"/>
  <c r="D118"/>
  <c r="D117"/>
  <c r="E117" s="1"/>
  <c r="E118"/>
  <c r="E119"/>
  <c r="A117"/>
  <c r="G119"/>
  <c r="A126"/>
  <c r="C11" i="2"/>
  <c r="C10" s="1"/>
  <c r="C9" s="1"/>
  <c r="C8" s="1"/>
  <c r="C7" s="1"/>
  <c r="F182" i="3"/>
  <c r="F181"/>
  <c r="F180"/>
  <c r="H182"/>
  <c r="D182" s="1"/>
  <c r="H181"/>
  <c r="H180"/>
  <c r="I173"/>
  <c r="J173" s="1"/>
  <c r="I172"/>
  <c r="I171"/>
  <c r="D181"/>
  <c r="G181" s="1"/>
  <c r="J180"/>
  <c r="J182"/>
  <c r="J181"/>
  <c r="F171"/>
  <c r="G171" s="1"/>
  <c r="A171"/>
  <c r="A180" s="1"/>
  <c r="F173"/>
  <c r="G173" s="1"/>
  <c r="E173"/>
  <c r="F172"/>
  <c r="G172" s="1"/>
  <c r="E172"/>
  <c r="E171"/>
  <c r="H14" i="2"/>
  <c r="I14" s="1"/>
  <c r="C14"/>
  <c r="I80" i="3" l="1"/>
  <c r="J80" s="1"/>
  <c r="J90"/>
  <c r="J92"/>
  <c r="J91"/>
  <c r="I81"/>
  <c r="J81" s="1"/>
  <c r="F100"/>
  <c r="H118"/>
  <c r="I118" s="1"/>
  <c r="J118" s="1"/>
  <c r="H119"/>
  <c r="I119" s="1"/>
  <c r="J119" s="1"/>
  <c r="H99"/>
  <c r="H127"/>
  <c r="H117"/>
  <c r="D90"/>
  <c r="D91"/>
  <c r="E91" s="1"/>
  <c r="D92"/>
  <c r="H126"/>
  <c r="H128"/>
  <c r="D128" s="1"/>
  <c r="E128" s="1"/>
  <c r="D127"/>
  <c r="E127" s="1"/>
  <c r="F101"/>
  <c r="G101" s="1"/>
  <c r="G91"/>
  <c r="G81"/>
  <c r="I99"/>
  <c r="J99" s="1"/>
  <c r="E100"/>
  <c r="D126"/>
  <c r="E126" s="1"/>
  <c r="M127"/>
  <c r="M128"/>
  <c r="I117"/>
  <c r="J117" s="1"/>
  <c r="G118"/>
  <c r="G117"/>
  <c r="G127"/>
  <c r="G128"/>
  <c r="D180"/>
  <c r="M180" s="1"/>
  <c r="M182"/>
  <c r="G182"/>
  <c r="G180"/>
  <c r="E182"/>
  <c r="M181"/>
  <c r="E181"/>
  <c r="J172"/>
  <c r="J171"/>
  <c r="F146"/>
  <c r="F145"/>
  <c r="D145" s="1"/>
  <c r="E145" s="1"/>
  <c r="F144"/>
  <c r="K137"/>
  <c r="H137"/>
  <c r="H136"/>
  <c r="H135"/>
  <c r="F135" s="1"/>
  <c r="G135" s="1"/>
  <c r="A135"/>
  <c r="A144" s="1"/>
  <c r="E137"/>
  <c r="F136"/>
  <c r="G136" s="1"/>
  <c r="E136"/>
  <c r="E135"/>
  <c r="F164"/>
  <c r="D164" s="1"/>
  <c r="F163"/>
  <c r="D163" s="1"/>
  <c r="F162"/>
  <c r="D162" s="1"/>
  <c r="I155"/>
  <c r="J155" s="1"/>
  <c r="J164" s="1"/>
  <c r="H155"/>
  <c r="F155" s="1"/>
  <c r="G155" s="1"/>
  <c r="H154"/>
  <c r="F154" s="1"/>
  <c r="G154" s="1"/>
  <c r="H153"/>
  <c r="F153" s="1"/>
  <c r="G153" s="1"/>
  <c r="A153"/>
  <c r="A162" s="1"/>
  <c r="E155"/>
  <c r="E154"/>
  <c r="E153"/>
  <c r="A2"/>
  <c r="M7" i="1"/>
  <c r="K15"/>
  <c r="K14"/>
  <c r="K13"/>
  <c r="K12"/>
  <c r="K11"/>
  <c r="K10"/>
  <c r="K9"/>
  <c r="K7"/>
  <c r="G15"/>
  <c r="G14"/>
  <c r="G13"/>
  <c r="G12"/>
  <c r="G11"/>
  <c r="G10"/>
  <c r="G9"/>
  <c r="G7"/>
  <c r="H5" i="2"/>
  <c r="I5" s="1"/>
  <c r="I6" i="1"/>
  <c r="J54" i="3"/>
  <c r="J53"/>
  <c r="J52"/>
  <c r="A43"/>
  <c r="A52" s="1"/>
  <c r="E54"/>
  <c r="E53"/>
  <c r="E52"/>
  <c r="K45"/>
  <c r="K54" s="1"/>
  <c r="H54" s="1"/>
  <c r="F54" s="1"/>
  <c r="G54" s="1"/>
  <c r="G45"/>
  <c r="E45"/>
  <c r="K44"/>
  <c r="K53" s="1"/>
  <c r="H53" s="1"/>
  <c r="F53" s="1"/>
  <c r="G53" s="1"/>
  <c r="G44"/>
  <c r="E44"/>
  <c r="K43"/>
  <c r="K52" s="1"/>
  <c r="H52" s="1"/>
  <c r="F52" s="1"/>
  <c r="G52" s="1"/>
  <c r="G43"/>
  <c r="E43"/>
  <c r="J36"/>
  <c r="J35"/>
  <c r="J34"/>
  <c r="J27"/>
  <c r="J26"/>
  <c r="J25"/>
  <c r="A25"/>
  <c r="A34" s="1"/>
  <c r="A7"/>
  <c r="A16" s="1"/>
  <c r="E36"/>
  <c r="E35"/>
  <c r="E34"/>
  <c r="E27"/>
  <c r="E26"/>
  <c r="E25"/>
  <c r="E9"/>
  <c r="A2" i="2"/>
  <c r="K6" i="1" l="1"/>
  <c r="G6"/>
  <c r="H101" i="3"/>
  <c r="I101" s="1"/>
  <c r="J101" s="1"/>
  <c r="H100"/>
  <c r="I100" s="1"/>
  <c r="J100" s="1"/>
  <c r="G100"/>
  <c r="G9"/>
  <c r="M162"/>
  <c r="E162"/>
  <c r="E164"/>
  <c r="M164"/>
  <c r="E92"/>
  <c r="M92"/>
  <c r="E90"/>
  <c r="M90"/>
  <c r="G90"/>
  <c r="I137"/>
  <c r="J137" s="1"/>
  <c r="I146" s="1"/>
  <c r="K146" s="1"/>
  <c r="M91"/>
  <c r="G92"/>
  <c r="G82"/>
  <c r="H82"/>
  <c r="I82" s="1"/>
  <c r="J82" s="1"/>
  <c r="M108"/>
  <c r="M109"/>
  <c r="G126"/>
  <c r="M126"/>
  <c r="E180"/>
  <c r="E163"/>
  <c r="M163"/>
  <c r="K155"/>
  <c r="K154" s="1"/>
  <c r="K153" s="1"/>
  <c r="I153" s="1"/>
  <c r="F137"/>
  <c r="G137" s="1"/>
  <c r="D144"/>
  <c r="E144" s="1"/>
  <c r="D146"/>
  <c r="G146" s="1"/>
  <c r="M145"/>
  <c r="K136"/>
  <c r="G145"/>
  <c r="I164"/>
  <c r="K164" s="1"/>
  <c r="G162"/>
  <c r="G163"/>
  <c r="G164"/>
  <c r="K18"/>
  <c r="E18" s="1"/>
  <c r="J44"/>
  <c r="J45"/>
  <c r="J43"/>
  <c r="M52"/>
  <c r="M53"/>
  <c r="M54"/>
  <c r="J146" l="1"/>
  <c r="E146"/>
  <c r="G144"/>
  <c r="M146"/>
  <c r="M144"/>
  <c r="I154"/>
  <c r="I136"/>
  <c r="J136" s="1"/>
  <c r="I145" s="1"/>
  <c r="K145" s="1"/>
  <c r="K135"/>
  <c r="I135" s="1"/>
  <c r="J135" s="1"/>
  <c r="J145" l="1"/>
  <c r="J144"/>
  <c r="I144"/>
  <c r="K144" s="1"/>
  <c r="F35"/>
  <c r="G35" s="1"/>
  <c r="F36" l="1"/>
  <c r="G36" s="1"/>
  <c r="M35"/>
  <c r="M36" l="1"/>
  <c r="F34"/>
  <c r="M34" s="1"/>
  <c r="G34" l="1"/>
  <c r="J154"/>
  <c r="J153"/>
  <c r="J162" l="1"/>
  <c r="I162"/>
  <c r="K162" s="1"/>
  <c r="J163"/>
  <c r="I163"/>
  <c r="K163" s="1"/>
  <c r="M8" i="1"/>
  <c r="G8"/>
  <c r="I8"/>
  <c r="K8"/>
</calcChain>
</file>

<file path=xl/sharedStrings.xml><?xml version="1.0" encoding="utf-8"?>
<sst xmlns="http://schemas.openxmlformats.org/spreadsheetml/2006/main" count="432" uniqueCount="88">
  <si>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</si>
  <si>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</si>
  <si>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</si>
  <si>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</si>
  <si>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</si>
  <si>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</si>
  <si>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</si>
  <si>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</si>
  <si>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</si>
  <si>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</si>
  <si>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</si>
  <si>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</si>
  <si>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</si>
  <si>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</si>
  <si>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</si>
  <si>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</si>
  <si>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</si>
  <si>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</si>
  <si>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</si>
  <si>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</si>
  <si>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</si>
  <si>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</si>
  <si>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</si>
  <si>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</si>
  <si>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</si>
  <si>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</si>
  <si>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</si>
  <si>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</si>
  <si>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</si>
  <si>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</si>
  <si>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</si>
  <si>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</si>
  <si>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</si>
  <si>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</si>
  <si>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</si>
  <si>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</si>
  <si>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</si>
  <si>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</si>
  <si>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</si>
  <si>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</si>
  <si>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</si>
  <si>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Piegādātā ūdens kvalitāte</t>
  </si>
  <si>
    <t>Vidē novadīto notekūdeņu kvalitāte</t>
  </si>
  <si>
    <t>Uz NAI novadīto notekūdeņu daudzums, U2 dati</t>
  </si>
  <si>
    <t>Pašvaldības SIA</t>
  </si>
  <si>
    <t xml:space="preserve">iestādēm un uzņēmumiem </t>
  </si>
  <si>
    <t>no iestādēm un uzņēmumiem</t>
  </si>
  <si>
    <t>iestādēm un uzņēmumiem</t>
  </si>
  <si>
    <t>Ir atbilstoša MK not.prasībām</t>
  </si>
  <si>
    <t>Pašvaldības iestāde</t>
  </si>
  <si>
    <t>Iedzī-votāji</t>
  </si>
  <si>
    <t>Uzņē-mumi</t>
  </si>
  <si>
    <t>-</t>
  </si>
  <si>
    <t>U,K</t>
  </si>
  <si>
    <t>`</t>
  </si>
  <si>
    <t>Neatbilst normatīvajām prasībām (Fe=0,57-2,78 mg/l, paaugstināta duļķainība).</t>
  </si>
  <si>
    <t>Atbilst normatīvajām prasībām</t>
  </si>
  <si>
    <t>Uzņē-mumu skaits</t>
  </si>
  <si>
    <t>no iestādēm un uzņēmumiem, t.sk. No septiķiem</t>
  </si>
  <si>
    <t>Neatbilst normatīvajām prasībām (Fe=1,27-2,63 mg/l, paaugstināta duļķainība).</t>
  </si>
  <si>
    <t>Privāts SIA</t>
  </si>
  <si>
    <t>Atbilst normatīvajām prasībām.</t>
  </si>
  <si>
    <t>Neatbilst normatīvajām prasībām, BSP=110 mg/l, SV=100 mg/l, ĶSP=250 mg/l</t>
  </si>
  <si>
    <t>Neatbilst normatīvajām prasībām, Fe=0,34-2,20 mg/l, paaugstināta duļķainība.</t>
  </si>
  <si>
    <t>Neatbilst normatīvajām prasībām, notekūdeņu attīrīšana netiek veikta</t>
  </si>
  <si>
    <t>Ūdens zudumi nav ticami</t>
  </si>
  <si>
    <t>Neatbilst normatīvajām prasībām ( Fe 0,44 mg/l, monijs 0,38 mg/l, duļķainība 3,21)</t>
  </si>
  <si>
    <t>Nav atbilstoša MK not.prasībām (Bērzu NAI SV=20-63 mg/l, BSP=40-65 mg/l, ĶSP=170-200 mg/l; Slolas NAI SV30-46 mg/l, BSP=63-80 mg/l, ĶSP=110-170 mg/l)</t>
  </si>
  <si>
    <t>Atbilst normatīvajām prasībām, bet atsevišķos gadījumos Fe ir vairāk par 0,2 mg/l.</t>
  </si>
  <si>
    <t>Dati notekūdeņu bilancei nav ticami, iedzīvotāju notekūdeņu daudzumā ierēķināta infiltrācija.</t>
  </si>
  <si>
    <t>Kaķenieki</t>
  </si>
  <si>
    <t>Apgulde</t>
  </si>
  <si>
    <t>Kroņauce</t>
  </si>
  <si>
    <t>Bērze</t>
  </si>
  <si>
    <t>Auri</t>
  </si>
  <si>
    <t>Biksti</t>
  </si>
  <si>
    <t>Aizstrautnieki</t>
  </si>
  <si>
    <t>Akācijas</t>
  </si>
  <si>
    <t>Lielbērze</t>
  </si>
  <si>
    <t>Dobeles novads</t>
  </si>
  <si>
    <t>SIA "Dobeles ūdens"</t>
  </si>
  <si>
    <t>Ir licence un Regulatora apstiprināti tarifi</t>
  </si>
  <si>
    <t>Kroņauce/Ķirpēni</t>
  </si>
  <si>
    <t>Naudītes pagasta pārvalde</t>
  </si>
  <si>
    <t>VSAC "Zemgale"</t>
  </si>
  <si>
    <t>Zebrene</t>
  </si>
  <si>
    <t>Nav atbilstoša normatīvajām prasībām, urbumos Fe=0,45-0,53 mg/l; pie lietotāja Fe=0,82-0,87 mg/l.</t>
  </si>
  <si>
    <t>Atbilst vides normatīvajām prasībām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</si>
</sst>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0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1" fontId="2" fillId="0" borderId="1" xfId="0" applyNumberFormat="1" applyFont="1" applyFill="1" applyBorder="1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1" xfId="0" applyNumberFormat="1" applyFont="1" applyFill="1" applyBorder="1"/>
    <xf numFmtId="1" fontId="2" fillId="0" borderId="0" xfId="0" applyNumberFormat="1" applyFont="1" applyFill="1"/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" fontId="2" fillId="0" borderId="4" xfId="0" applyNumberFormat="1" applyFont="1" applyFill="1" applyBorder="1"/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10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6" fillId="0" borderId="8" xfId="0" applyFont="1" applyFill="1" applyBorder="1" applyAlignment="1">
      <alignment horizontal="left"/>
    </xf>
    <xf numFmtId="0" fontId="0" fillId="0" borderId="8" xfId="0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workbookViewId="0">
      <selection activeCell="F6" sqref="F6"/>
    </sheetView>
  </sheetViews>
  <sheetFormatPr defaultRowHeight="15.75"/>
  <cols>
    <col min="1" max="1" width="6" style="13" customWidth="1"/>
    <col min="2" max="2" width="19.140625" style="13" customWidth="1"/>
    <col min="3" max="5" width="8.85546875" style="13" customWidth="1"/>
    <col min="6" max="9" width="9.5703125" style="13" customWidth="1"/>
    <col min="10" max="10" width="9.140625" style="13"/>
    <col min="11" max="11" width="8.28515625" style="13" customWidth="1"/>
    <col min="12" max="16384" width="9.140625" style="13"/>
  </cols>
  <sheetData>
    <row r="1" spans="1:13" ht="18.75">
      <c r="A1" s="77" t="s">
        <v>33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ht="18.75">
      <c r="A2" s="14" t="s">
        <v>79</v>
      </c>
    </row>
    <row r="3" spans="1:13" s="7" customFormat="1" ht="36" customHeight="1">
      <c r="A3" s="65" t="s">
        <v>0</v>
      </c>
      <c r="B3" s="65" t="s">
        <v>1</v>
      </c>
      <c r="C3" s="65" t="s">
        <v>2</v>
      </c>
      <c r="D3" s="65"/>
      <c r="E3" s="65"/>
      <c r="F3" s="65" t="s">
        <v>3</v>
      </c>
      <c r="G3" s="65"/>
      <c r="H3" s="65"/>
      <c r="I3" s="65"/>
      <c r="J3" s="65" t="s">
        <v>8</v>
      </c>
      <c r="K3" s="65"/>
      <c r="L3" s="65"/>
      <c r="M3" s="65"/>
    </row>
    <row r="4" spans="1:13" ht="31.5" customHeight="1">
      <c r="A4" s="66"/>
      <c r="B4" s="67"/>
      <c r="C4" s="68" t="s">
        <v>30</v>
      </c>
      <c r="D4" s="68" t="s">
        <v>31</v>
      </c>
      <c r="E4" s="68" t="s">
        <v>32</v>
      </c>
      <c r="F4" s="68" t="s">
        <v>4</v>
      </c>
      <c r="G4" s="68"/>
      <c r="H4" s="70" t="s">
        <v>5</v>
      </c>
      <c r="I4" s="71"/>
      <c r="J4" s="68" t="s">
        <v>4</v>
      </c>
      <c r="K4" s="68"/>
      <c r="L4" s="70" t="s">
        <v>5</v>
      </c>
      <c r="M4" s="71"/>
    </row>
    <row r="5" spans="1:13">
      <c r="A5" s="67"/>
      <c r="B5" s="67"/>
      <c r="C5" s="69"/>
      <c r="D5" s="69"/>
      <c r="E5" s="69"/>
      <c r="F5" s="47" t="s">
        <v>6</v>
      </c>
      <c r="G5" s="47" t="s">
        <v>7</v>
      </c>
      <c r="H5" s="47" t="s">
        <v>6</v>
      </c>
      <c r="I5" s="47" t="s">
        <v>7</v>
      </c>
      <c r="J5" s="47" t="s">
        <v>6</v>
      </c>
      <c r="K5" s="47" t="s">
        <v>7</v>
      </c>
      <c r="L5" s="47" t="s">
        <v>6</v>
      </c>
      <c r="M5" s="47" t="s">
        <v>7</v>
      </c>
    </row>
    <row r="6" spans="1:13">
      <c r="A6" s="47">
        <v>1</v>
      </c>
      <c r="B6" s="46" t="s">
        <v>70</v>
      </c>
      <c r="C6" s="46">
        <v>573</v>
      </c>
      <c r="D6" s="46">
        <v>550</v>
      </c>
      <c r="E6" s="46">
        <f>+D6</f>
        <v>550</v>
      </c>
      <c r="F6" s="46">
        <v>493</v>
      </c>
      <c r="G6" s="15">
        <f>+F6/E6</f>
        <v>0.89636363636363636</v>
      </c>
      <c r="H6" s="47">
        <f t="shared" ref="H6:H15" si="0">+F6</f>
        <v>493</v>
      </c>
      <c r="I6" s="15">
        <f>+H6/E6</f>
        <v>0.89636363636363636</v>
      </c>
      <c r="J6" s="46">
        <f>+F6</f>
        <v>493</v>
      </c>
      <c r="K6" s="15">
        <f>+J6/E6</f>
        <v>0.89636363636363636</v>
      </c>
      <c r="L6" s="47">
        <f t="shared" ref="L6:L15" si="1">+J6</f>
        <v>493</v>
      </c>
      <c r="M6" s="16">
        <f t="shared" ref="M6:M15" si="2">L6/E6</f>
        <v>0.89636363636363636</v>
      </c>
    </row>
    <row r="7" spans="1:13">
      <c r="A7" s="47">
        <v>2</v>
      </c>
      <c r="B7" s="46" t="s">
        <v>71</v>
      </c>
      <c r="C7" s="46">
        <v>400</v>
      </c>
      <c r="D7" s="46">
        <v>210</v>
      </c>
      <c r="E7" s="46">
        <f>+D7</f>
        <v>210</v>
      </c>
      <c r="F7" s="46">
        <f>+E7</f>
        <v>210</v>
      </c>
      <c r="G7" s="15">
        <f t="shared" ref="G7:G15" si="3">+F7/E7</f>
        <v>1</v>
      </c>
      <c r="H7" s="47">
        <f t="shared" si="0"/>
        <v>210</v>
      </c>
      <c r="I7" s="15">
        <f t="shared" ref="I7:I15" si="4">+H7/E7</f>
        <v>1</v>
      </c>
      <c r="J7" s="46">
        <v>195</v>
      </c>
      <c r="K7" s="15">
        <f t="shared" ref="K7:K15" si="5">+J7/E7</f>
        <v>0.9285714285714286</v>
      </c>
      <c r="L7" s="47">
        <f t="shared" si="1"/>
        <v>195</v>
      </c>
      <c r="M7" s="16">
        <f t="shared" si="2"/>
        <v>0.9285714285714286</v>
      </c>
    </row>
    <row r="8" spans="1:13">
      <c r="A8" s="47">
        <v>3</v>
      </c>
      <c r="B8" s="46" t="s">
        <v>82</v>
      </c>
      <c r="C8" s="46">
        <v>364</v>
      </c>
      <c r="D8" s="46">
        <v>364</v>
      </c>
      <c r="E8" s="46">
        <f>+D8</f>
        <v>364</v>
      </c>
      <c r="F8" s="46">
        <f>+E8</f>
        <v>364</v>
      </c>
      <c r="G8" s="15">
        <f t="shared" si="3"/>
        <v>1</v>
      </c>
      <c r="H8" s="47">
        <f t="shared" si="0"/>
        <v>364</v>
      </c>
      <c r="I8" s="15">
        <f t="shared" si="4"/>
        <v>1</v>
      </c>
      <c r="J8" s="46">
        <v>340</v>
      </c>
      <c r="K8" s="15">
        <f t="shared" si="5"/>
        <v>0.93406593406593408</v>
      </c>
      <c r="L8" s="47">
        <f t="shared" si="1"/>
        <v>340</v>
      </c>
      <c r="M8" s="16">
        <f t="shared" si="2"/>
        <v>0.93406593406593408</v>
      </c>
    </row>
    <row r="9" spans="1:13">
      <c r="A9" s="47">
        <v>4</v>
      </c>
      <c r="B9" s="46" t="s">
        <v>85</v>
      </c>
      <c r="C9" s="46">
        <v>360</v>
      </c>
      <c r="D9" s="46">
        <v>290</v>
      </c>
      <c r="E9" s="46">
        <f>+D9</f>
        <v>290</v>
      </c>
      <c r="F9" s="46">
        <f>+E9</f>
        <v>290</v>
      </c>
      <c r="G9" s="15">
        <f t="shared" si="3"/>
        <v>1</v>
      </c>
      <c r="H9" s="47">
        <f t="shared" si="0"/>
        <v>290</v>
      </c>
      <c r="I9" s="15">
        <f t="shared" si="4"/>
        <v>1</v>
      </c>
      <c r="J9" s="46">
        <f>+F9</f>
        <v>290</v>
      </c>
      <c r="K9" s="15">
        <f t="shared" si="5"/>
        <v>1</v>
      </c>
      <c r="L9" s="47">
        <f t="shared" si="1"/>
        <v>290</v>
      </c>
      <c r="M9" s="16">
        <f t="shared" si="2"/>
        <v>1</v>
      </c>
    </row>
    <row r="10" spans="1:13">
      <c r="A10" s="47">
        <v>5</v>
      </c>
      <c r="B10" s="46" t="s">
        <v>73</v>
      </c>
      <c r="C10" s="46">
        <v>291</v>
      </c>
      <c r="D10" s="46">
        <v>165</v>
      </c>
      <c r="E10" s="46">
        <f>+D10</f>
        <v>165</v>
      </c>
      <c r="F10" s="46">
        <v>163</v>
      </c>
      <c r="G10" s="15">
        <f t="shared" si="3"/>
        <v>0.98787878787878791</v>
      </c>
      <c r="H10" s="47">
        <f t="shared" si="0"/>
        <v>163</v>
      </c>
      <c r="I10" s="15">
        <f t="shared" si="4"/>
        <v>0.98787878787878791</v>
      </c>
      <c r="J10" s="46">
        <f>+F10</f>
        <v>163</v>
      </c>
      <c r="K10" s="15">
        <f t="shared" si="5"/>
        <v>0.98787878787878791</v>
      </c>
      <c r="L10" s="47">
        <f t="shared" si="1"/>
        <v>163</v>
      </c>
      <c r="M10" s="16">
        <f t="shared" si="2"/>
        <v>0.98787878787878791</v>
      </c>
    </row>
    <row r="11" spans="1:13">
      <c r="A11" s="47">
        <v>6</v>
      </c>
      <c r="B11" s="46" t="s">
        <v>74</v>
      </c>
      <c r="C11" s="46">
        <v>288</v>
      </c>
      <c r="D11" s="47" t="s">
        <v>29</v>
      </c>
      <c r="E11" s="46">
        <v>523</v>
      </c>
      <c r="F11" s="46">
        <f>+E11</f>
        <v>523</v>
      </c>
      <c r="G11" s="15">
        <f t="shared" si="3"/>
        <v>1</v>
      </c>
      <c r="H11" s="47">
        <f t="shared" si="0"/>
        <v>523</v>
      </c>
      <c r="I11" s="15">
        <f t="shared" si="4"/>
        <v>1</v>
      </c>
      <c r="J11" s="46">
        <v>482</v>
      </c>
      <c r="K11" s="15">
        <f t="shared" si="5"/>
        <v>0.92160611854684515</v>
      </c>
      <c r="L11" s="47">
        <f t="shared" si="1"/>
        <v>482</v>
      </c>
      <c r="M11" s="16">
        <f t="shared" si="2"/>
        <v>0.92160611854684515</v>
      </c>
    </row>
    <row r="12" spans="1:13">
      <c r="A12" s="47">
        <v>7</v>
      </c>
      <c r="B12" s="46" t="s">
        <v>75</v>
      </c>
      <c r="C12" s="46">
        <v>285</v>
      </c>
      <c r="D12" s="46">
        <v>288</v>
      </c>
      <c r="E12" s="46">
        <f>+D12</f>
        <v>288</v>
      </c>
      <c r="F12" s="46">
        <v>208</v>
      </c>
      <c r="G12" s="15">
        <f t="shared" si="3"/>
        <v>0.72222222222222221</v>
      </c>
      <c r="H12" s="47">
        <f t="shared" si="0"/>
        <v>208</v>
      </c>
      <c r="I12" s="15">
        <f t="shared" si="4"/>
        <v>0.72222222222222221</v>
      </c>
      <c r="J12" s="46">
        <f>+F12</f>
        <v>208</v>
      </c>
      <c r="K12" s="15">
        <f t="shared" si="5"/>
        <v>0.72222222222222221</v>
      </c>
      <c r="L12" s="47">
        <f t="shared" si="1"/>
        <v>208</v>
      </c>
      <c r="M12" s="16">
        <f t="shared" si="2"/>
        <v>0.72222222222222221</v>
      </c>
    </row>
    <row r="13" spans="1:13">
      <c r="A13" s="47">
        <v>8</v>
      </c>
      <c r="B13" s="46" t="s">
        <v>76</v>
      </c>
      <c r="C13" s="46">
        <v>247</v>
      </c>
      <c r="D13" s="46">
        <v>245</v>
      </c>
      <c r="E13" s="46">
        <f>+D13</f>
        <v>245</v>
      </c>
      <c r="F13" s="46">
        <v>225</v>
      </c>
      <c r="G13" s="15">
        <f t="shared" si="3"/>
        <v>0.91836734693877553</v>
      </c>
      <c r="H13" s="47">
        <f t="shared" si="0"/>
        <v>225</v>
      </c>
      <c r="I13" s="15">
        <f t="shared" si="4"/>
        <v>0.91836734693877553</v>
      </c>
      <c r="J13" s="46">
        <v>205</v>
      </c>
      <c r="K13" s="15">
        <f t="shared" si="5"/>
        <v>0.83673469387755106</v>
      </c>
      <c r="L13" s="47">
        <f t="shared" si="1"/>
        <v>205</v>
      </c>
      <c r="M13" s="16">
        <f t="shared" si="2"/>
        <v>0.83673469387755106</v>
      </c>
    </row>
    <row r="14" spans="1:13" s="60" customFormat="1">
      <c r="A14" s="58">
        <v>9</v>
      </c>
      <c r="B14" s="59" t="s">
        <v>77</v>
      </c>
      <c r="C14" s="59">
        <v>220</v>
      </c>
      <c r="D14" s="59">
        <v>214</v>
      </c>
      <c r="E14" s="59">
        <f>+D14</f>
        <v>214</v>
      </c>
      <c r="F14" s="59">
        <v>160</v>
      </c>
      <c r="G14" s="61">
        <f t="shared" si="3"/>
        <v>0.74766355140186913</v>
      </c>
      <c r="H14" s="58">
        <f t="shared" si="0"/>
        <v>160</v>
      </c>
      <c r="I14" s="15">
        <f t="shared" si="4"/>
        <v>0.74766355140186913</v>
      </c>
      <c r="J14" s="59">
        <v>160</v>
      </c>
      <c r="K14" s="61">
        <f t="shared" si="5"/>
        <v>0.74766355140186913</v>
      </c>
      <c r="L14" s="58">
        <f t="shared" si="1"/>
        <v>160</v>
      </c>
      <c r="M14" s="16">
        <f t="shared" si="2"/>
        <v>0.74766355140186913</v>
      </c>
    </row>
    <row r="15" spans="1:13">
      <c r="A15" s="47">
        <v>10</v>
      </c>
      <c r="B15" s="46" t="s">
        <v>78</v>
      </c>
      <c r="C15" s="46">
        <v>202</v>
      </c>
      <c r="D15" s="46">
        <f>109+120</f>
        <v>229</v>
      </c>
      <c r="E15" s="46">
        <f>+D15</f>
        <v>229</v>
      </c>
      <c r="F15" s="46">
        <f>+E15</f>
        <v>229</v>
      </c>
      <c r="G15" s="15">
        <f t="shared" si="3"/>
        <v>1</v>
      </c>
      <c r="H15" s="47">
        <f t="shared" si="0"/>
        <v>229</v>
      </c>
      <c r="I15" s="15">
        <f t="shared" si="4"/>
        <v>1</v>
      </c>
      <c r="J15" s="46">
        <f>+F15</f>
        <v>229</v>
      </c>
      <c r="K15" s="15">
        <f t="shared" si="5"/>
        <v>1</v>
      </c>
      <c r="L15" s="47">
        <f t="shared" si="1"/>
        <v>229</v>
      </c>
      <c r="M15" s="16">
        <f t="shared" si="2"/>
        <v>1</v>
      </c>
    </row>
    <row r="16" spans="1:13" ht="9" customHeight="1"/>
    <row r="17" spans="1:10" ht="35.25" customHeight="1">
      <c r="A17" s="65" t="s">
        <v>0</v>
      </c>
      <c r="B17" s="65" t="s">
        <v>1</v>
      </c>
      <c r="C17" s="68" t="s">
        <v>37</v>
      </c>
      <c r="D17" s="68"/>
      <c r="E17" s="68"/>
      <c r="F17" s="69"/>
      <c r="G17" s="70" t="s">
        <v>39</v>
      </c>
      <c r="H17" s="74"/>
      <c r="I17" s="71"/>
    </row>
    <row r="18" spans="1:10">
      <c r="A18" s="66"/>
      <c r="B18" s="67"/>
      <c r="C18" s="70" t="s">
        <v>10</v>
      </c>
      <c r="D18" s="72"/>
      <c r="E18" s="70" t="s">
        <v>11</v>
      </c>
      <c r="F18" s="73"/>
      <c r="G18" s="75" t="s">
        <v>50</v>
      </c>
      <c r="H18" s="75" t="s">
        <v>40</v>
      </c>
      <c r="I18" s="75" t="s">
        <v>51</v>
      </c>
    </row>
    <row r="19" spans="1:10" ht="47.25">
      <c r="A19" s="67"/>
      <c r="B19" s="67"/>
      <c r="C19" s="47" t="s">
        <v>38</v>
      </c>
      <c r="D19" s="47" t="s">
        <v>57</v>
      </c>
      <c r="E19" s="47" t="s">
        <v>38</v>
      </c>
      <c r="F19" s="47" t="s">
        <v>57</v>
      </c>
      <c r="G19" s="76"/>
      <c r="H19" s="76"/>
      <c r="I19" s="76"/>
    </row>
    <row r="20" spans="1:10">
      <c r="A20" s="47">
        <v>1</v>
      </c>
      <c r="B20" s="46" t="s">
        <v>70</v>
      </c>
      <c r="C20" s="47">
        <v>5</v>
      </c>
      <c r="D20" s="47">
        <v>8</v>
      </c>
      <c r="E20" s="47">
        <v>5</v>
      </c>
      <c r="F20" s="47">
        <v>4</v>
      </c>
      <c r="G20" s="16">
        <v>0.88</v>
      </c>
      <c r="H20" s="16">
        <v>1</v>
      </c>
      <c r="I20" s="16">
        <v>1</v>
      </c>
      <c r="J20" s="17"/>
    </row>
    <row r="21" spans="1:10">
      <c r="A21" s="47">
        <v>2</v>
      </c>
      <c r="B21" s="46" t="s">
        <v>71</v>
      </c>
      <c r="C21" s="47">
        <v>1</v>
      </c>
      <c r="D21" s="47">
        <v>2</v>
      </c>
      <c r="E21" s="47">
        <v>1</v>
      </c>
      <c r="F21" s="47">
        <v>2</v>
      </c>
      <c r="G21" s="16" t="s">
        <v>29</v>
      </c>
      <c r="H21" s="16">
        <v>1</v>
      </c>
      <c r="I21" s="16">
        <v>1</v>
      </c>
      <c r="J21" s="17"/>
    </row>
    <row r="22" spans="1:10">
      <c r="A22" s="47">
        <v>3</v>
      </c>
      <c r="B22" s="46" t="s">
        <v>72</v>
      </c>
      <c r="C22" s="47">
        <v>1</v>
      </c>
      <c r="D22" s="47">
        <v>1</v>
      </c>
      <c r="E22" s="47">
        <v>1</v>
      </c>
      <c r="F22" s="47">
        <v>1</v>
      </c>
      <c r="G22" s="16" t="s">
        <v>29</v>
      </c>
      <c r="H22" s="16">
        <v>0</v>
      </c>
      <c r="I22" s="16">
        <v>0</v>
      </c>
      <c r="J22" s="17"/>
    </row>
    <row r="23" spans="1:10">
      <c r="A23" s="47">
        <v>4</v>
      </c>
      <c r="B23" s="46" t="s">
        <v>85</v>
      </c>
      <c r="C23" s="47">
        <v>1</v>
      </c>
      <c r="D23" s="47">
        <v>3</v>
      </c>
      <c r="E23" s="47">
        <v>1</v>
      </c>
      <c r="F23" s="47">
        <v>3</v>
      </c>
      <c r="G23" s="16">
        <v>0</v>
      </c>
      <c r="H23" s="16">
        <v>0</v>
      </c>
      <c r="I23" s="16">
        <v>0</v>
      </c>
      <c r="J23" s="17"/>
    </row>
    <row r="24" spans="1:10">
      <c r="A24" s="47">
        <v>5</v>
      </c>
      <c r="B24" s="46" t="s">
        <v>73</v>
      </c>
      <c r="C24" s="47">
        <v>2</v>
      </c>
      <c r="D24" s="47">
        <v>0</v>
      </c>
      <c r="E24" s="47">
        <v>2</v>
      </c>
      <c r="F24" s="47">
        <v>0</v>
      </c>
      <c r="G24" s="16" t="s">
        <v>29</v>
      </c>
      <c r="H24" s="16">
        <v>0</v>
      </c>
      <c r="I24" s="16">
        <v>0</v>
      </c>
      <c r="J24" s="17"/>
    </row>
    <row r="25" spans="1:10">
      <c r="A25" s="47">
        <v>6</v>
      </c>
      <c r="B25" s="46" t="s">
        <v>74</v>
      </c>
      <c r="C25" s="47">
        <v>3</v>
      </c>
      <c r="D25" s="47">
        <v>2</v>
      </c>
      <c r="E25" s="47">
        <v>3</v>
      </c>
      <c r="F25" s="47">
        <v>2</v>
      </c>
      <c r="G25" s="16" t="s">
        <v>29</v>
      </c>
      <c r="H25" s="16">
        <v>0</v>
      </c>
      <c r="I25" s="16">
        <v>0</v>
      </c>
    </row>
    <row r="26" spans="1:10">
      <c r="A26" s="47">
        <v>7</v>
      </c>
      <c r="B26" s="46" t="s">
        <v>75</v>
      </c>
      <c r="C26" s="47">
        <v>2</v>
      </c>
      <c r="D26" s="47">
        <v>3</v>
      </c>
      <c r="E26" s="47">
        <v>2</v>
      </c>
      <c r="F26" s="47">
        <v>2</v>
      </c>
      <c r="G26" s="47" t="s">
        <v>29</v>
      </c>
      <c r="H26" s="47" t="s">
        <v>29</v>
      </c>
      <c r="I26" s="16">
        <v>0</v>
      </c>
    </row>
    <row r="27" spans="1:10">
      <c r="A27" s="47">
        <v>8</v>
      </c>
      <c r="B27" s="46" t="s">
        <v>76</v>
      </c>
      <c r="C27" s="47">
        <v>1</v>
      </c>
      <c r="D27" s="47">
        <v>3</v>
      </c>
      <c r="E27" s="47" t="s">
        <v>52</v>
      </c>
      <c r="F27" s="47">
        <v>3</v>
      </c>
      <c r="G27" s="47" t="s">
        <v>29</v>
      </c>
      <c r="H27" s="16">
        <v>0</v>
      </c>
      <c r="I27" s="16">
        <v>1</v>
      </c>
    </row>
    <row r="28" spans="1:10">
      <c r="A28" s="47">
        <v>9</v>
      </c>
      <c r="B28" s="59" t="s">
        <v>77</v>
      </c>
      <c r="C28" s="47">
        <v>0</v>
      </c>
      <c r="D28" s="47">
        <v>1</v>
      </c>
      <c r="E28" s="47">
        <v>0</v>
      </c>
      <c r="F28" s="47">
        <v>1</v>
      </c>
      <c r="G28" s="47" t="s">
        <v>29</v>
      </c>
      <c r="H28" s="16">
        <v>0</v>
      </c>
      <c r="I28" s="16">
        <v>0</v>
      </c>
    </row>
    <row r="29" spans="1:10" s="63" customFormat="1">
      <c r="A29" s="62">
        <v>10</v>
      </c>
      <c r="B29" s="46" t="s">
        <v>78</v>
      </c>
      <c r="C29" s="47">
        <v>1</v>
      </c>
      <c r="D29" s="47">
        <v>0</v>
      </c>
      <c r="E29" s="47">
        <v>1</v>
      </c>
      <c r="F29" s="47">
        <v>0</v>
      </c>
      <c r="G29" s="16" t="s">
        <v>29</v>
      </c>
      <c r="H29" s="47" t="s">
        <v>29</v>
      </c>
      <c r="I29" s="47" t="s">
        <v>52</v>
      </c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7:A19"/>
    <mergeCell ref="B17:B19"/>
    <mergeCell ref="E4:E5"/>
    <mergeCell ref="J3:M3"/>
    <mergeCell ref="J4:K4"/>
    <mergeCell ref="L4:M4"/>
    <mergeCell ref="D4:D5"/>
    <mergeCell ref="C17:F17"/>
    <mergeCell ref="C18:D18"/>
    <mergeCell ref="E18:F18"/>
    <mergeCell ref="G17:I17"/>
    <mergeCell ref="G18:G19"/>
    <mergeCell ref="H18:H19"/>
    <mergeCell ref="I18:I1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14"/>
  <sheetViews>
    <sheetView topLeftCell="A6" workbookViewId="0">
      <selection activeCell="B19" sqref="B19"/>
    </sheetView>
  </sheetViews>
  <sheetFormatPr defaultRowHeight="15.75"/>
  <cols>
    <col min="1" max="1" width="6" style="19" customWidth="1"/>
    <col min="2" max="2" width="18.140625" style="13" customWidth="1"/>
    <col min="3" max="3" width="8" style="13" customWidth="1"/>
    <col min="4" max="4" width="13.5703125" style="13" customWidth="1"/>
    <col min="5" max="5" width="5.5703125" style="13" customWidth="1"/>
    <col min="6" max="6" width="18.28515625" style="13" customWidth="1"/>
    <col min="7" max="7" width="23.5703125" style="13" customWidth="1"/>
    <col min="8" max="8" width="16.7109375" style="13" customWidth="1"/>
    <col min="9" max="9" width="8.28515625" style="13" customWidth="1"/>
    <col min="10" max="10" width="11.140625" style="13" customWidth="1"/>
    <col min="11" max="11" width="8.28515625" style="13" customWidth="1"/>
    <col min="12" max="16384" width="9.140625" style="13"/>
  </cols>
  <sheetData>
    <row r="1" spans="1:10" ht="18.75">
      <c r="A1" s="18" t="s">
        <v>34</v>
      </c>
    </row>
    <row r="2" spans="1:10" ht="18.75">
      <c r="A2" s="18" t="str">
        <f>+Nodrosinajums!A2</f>
        <v>Dobeles novads</v>
      </c>
    </row>
    <row r="3" spans="1:10" s="7" customFormat="1" ht="39.75" customHeight="1">
      <c r="A3" s="75" t="s">
        <v>0</v>
      </c>
      <c r="B3" s="75" t="s">
        <v>1</v>
      </c>
      <c r="C3" s="49"/>
      <c r="D3" s="87" t="s">
        <v>9</v>
      </c>
      <c r="E3" s="88"/>
      <c r="F3" s="84" t="s">
        <v>12</v>
      </c>
      <c r="G3" s="85"/>
      <c r="H3" s="85"/>
      <c r="I3" s="85"/>
      <c r="J3" s="86"/>
    </row>
    <row r="4" spans="1:10" ht="34.5" customHeight="1">
      <c r="A4" s="82"/>
      <c r="B4" s="83"/>
      <c r="C4" s="43"/>
      <c r="D4" s="89"/>
      <c r="E4" s="90"/>
      <c r="F4" s="47" t="s">
        <v>13</v>
      </c>
      <c r="G4" s="47" t="s">
        <v>35</v>
      </c>
      <c r="H4" s="47" t="s">
        <v>14</v>
      </c>
      <c r="I4" s="70" t="s">
        <v>15</v>
      </c>
      <c r="J4" s="72"/>
    </row>
    <row r="5" spans="1:10" s="60" customFormat="1" ht="31.5" customHeight="1">
      <c r="A5" s="58">
        <v>1</v>
      </c>
      <c r="B5" s="59" t="str">
        <f>+Nodrosinajums!B6</f>
        <v>Kaķenieki</v>
      </c>
      <c r="C5" s="59" t="str">
        <f>+C6</f>
        <v>U,K</v>
      </c>
      <c r="D5" s="79" t="s">
        <v>80</v>
      </c>
      <c r="E5" s="91"/>
      <c r="F5" s="59" t="s">
        <v>44</v>
      </c>
      <c r="G5" s="59" t="s">
        <v>81</v>
      </c>
      <c r="H5" s="59" t="str">
        <f t="shared" ref="H5:H13" si="0">+D5</f>
        <v>SIA "Dobeles ūdens"</v>
      </c>
      <c r="I5" s="79" t="str">
        <f t="shared" ref="I5:I13" si="1">+H5</f>
        <v>SIA "Dobeles ūdens"</v>
      </c>
      <c r="J5" s="80"/>
    </row>
    <row r="6" spans="1:10" ht="33.75" customHeight="1">
      <c r="A6" s="47">
        <v>2</v>
      </c>
      <c r="B6" s="59" t="str">
        <f>+Nodrosinajums!B7</f>
        <v>Apgulde</v>
      </c>
      <c r="C6" s="48" t="s">
        <v>53</v>
      </c>
      <c r="D6" s="79" t="s">
        <v>83</v>
      </c>
      <c r="E6" s="91"/>
      <c r="F6" s="59" t="s">
        <v>49</v>
      </c>
      <c r="G6" s="58" t="s">
        <v>29</v>
      </c>
      <c r="H6" s="59" t="str">
        <f t="shared" si="0"/>
        <v>Naudītes pagasta pārvalde</v>
      </c>
      <c r="I6" s="79" t="str">
        <f t="shared" si="1"/>
        <v>Naudītes pagasta pārvalde</v>
      </c>
      <c r="J6" s="80"/>
    </row>
    <row r="7" spans="1:10" ht="31.5">
      <c r="A7" s="47">
        <v>3</v>
      </c>
      <c r="B7" s="59" t="str">
        <f>+Nodrosinajums!B8</f>
        <v>Kroņauce/Ķirpēni</v>
      </c>
      <c r="C7" s="48" t="str">
        <f>+C8</f>
        <v>U,K</v>
      </c>
      <c r="D7" s="78" t="str">
        <f>+D5</f>
        <v>SIA "Dobeles ūdens"</v>
      </c>
      <c r="E7" s="81"/>
      <c r="F7" s="46" t="str">
        <f>+F5</f>
        <v>Pašvaldības SIA</v>
      </c>
      <c r="G7" s="46" t="str">
        <f>+G5</f>
        <v>Ir licence un Regulatora apstiprināti tarifi</v>
      </c>
      <c r="H7" s="46" t="str">
        <f t="shared" si="0"/>
        <v>SIA "Dobeles ūdens"</v>
      </c>
      <c r="I7" s="78" t="str">
        <f t="shared" si="1"/>
        <v>SIA "Dobeles ūdens"</v>
      </c>
      <c r="J7" s="73"/>
    </row>
    <row r="8" spans="1:10" ht="31.5">
      <c r="A8" s="47">
        <v>4</v>
      </c>
      <c r="B8" s="59" t="str">
        <f>+Nodrosinajums!B9</f>
        <v>Zebrene</v>
      </c>
      <c r="C8" s="48" t="str">
        <f>+C9</f>
        <v>U,K</v>
      </c>
      <c r="D8" s="78" t="str">
        <f t="shared" ref="D8:D13" si="2">+D7</f>
        <v>SIA "Dobeles ūdens"</v>
      </c>
      <c r="E8" s="81"/>
      <c r="F8" s="46" t="str">
        <f t="shared" ref="F8:G13" si="3">+F7</f>
        <v>Pašvaldības SIA</v>
      </c>
      <c r="G8" s="46" t="str">
        <f t="shared" si="3"/>
        <v>Ir licence un Regulatora apstiprināti tarifi</v>
      </c>
      <c r="H8" s="46" t="str">
        <f t="shared" si="0"/>
        <v>SIA "Dobeles ūdens"</v>
      </c>
      <c r="I8" s="78" t="str">
        <f t="shared" si="1"/>
        <v>SIA "Dobeles ūdens"</v>
      </c>
      <c r="J8" s="73"/>
    </row>
    <row r="9" spans="1:10" ht="31.5" customHeight="1">
      <c r="A9" s="47">
        <v>5</v>
      </c>
      <c r="B9" s="59" t="str">
        <f>+Nodrosinajums!B10</f>
        <v>Bērze</v>
      </c>
      <c r="C9" s="46" t="str">
        <f>C10</f>
        <v>U,K</v>
      </c>
      <c r="D9" s="78" t="str">
        <f t="shared" si="2"/>
        <v>SIA "Dobeles ūdens"</v>
      </c>
      <c r="E9" s="81"/>
      <c r="F9" s="46" t="str">
        <f t="shared" si="3"/>
        <v>Pašvaldības SIA</v>
      </c>
      <c r="G9" s="46" t="str">
        <f t="shared" si="3"/>
        <v>Ir licence un Regulatora apstiprināti tarifi</v>
      </c>
      <c r="H9" s="46" t="str">
        <f t="shared" si="0"/>
        <v>SIA "Dobeles ūdens"</v>
      </c>
      <c r="I9" s="78" t="str">
        <f t="shared" si="1"/>
        <v>SIA "Dobeles ūdens"</v>
      </c>
      <c r="J9" s="73"/>
    </row>
    <row r="10" spans="1:10" ht="31.5">
      <c r="A10" s="47">
        <v>6</v>
      </c>
      <c r="B10" s="59" t="str">
        <f>+Nodrosinajums!B11</f>
        <v>Auri</v>
      </c>
      <c r="C10" s="46" t="str">
        <f>C11</f>
        <v>U,K</v>
      </c>
      <c r="D10" s="78" t="str">
        <f t="shared" si="2"/>
        <v>SIA "Dobeles ūdens"</v>
      </c>
      <c r="E10" s="81"/>
      <c r="F10" s="46" t="str">
        <f t="shared" si="3"/>
        <v>Pašvaldības SIA</v>
      </c>
      <c r="G10" s="46" t="str">
        <f t="shared" si="3"/>
        <v>Ir licence un Regulatora apstiprināti tarifi</v>
      </c>
      <c r="H10" s="46" t="str">
        <f t="shared" si="0"/>
        <v>SIA "Dobeles ūdens"</v>
      </c>
      <c r="I10" s="78" t="str">
        <f t="shared" si="1"/>
        <v>SIA "Dobeles ūdens"</v>
      </c>
      <c r="J10" s="73"/>
    </row>
    <row r="11" spans="1:10" ht="31.5">
      <c r="A11" s="47">
        <v>7</v>
      </c>
      <c r="B11" s="59" t="str">
        <f>+Nodrosinajums!B12</f>
        <v>Biksti</v>
      </c>
      <c r="C11" s="46" t="str">
        <f>C12</f>
        <v>U,K</v>
      </c>
      <c r="D11" s="78" t="str">
        <f t="shared" si="2"/>
        <v>SIA "Dobeles ūdens"</v>
      </c>
      <c r="E11" s="81"/>
      <c r="F11" s="46" t="str">
        <f t="shared" si="3"/>
        <v>Pašvaldības SIA</v>
      </c>
      <c r="G11" s="46" t="str">
        <f t="shared" si="3"/>
        <v>Ir licence un Regulatora apstiprināti tarifi</v>
      </c>
      <c r="H11" s="46" t="str">
        <f t="shared" si="0"/>
        <v>SIA "Dobeles ūdens"</v>
      </c>
      <c r="I11" s="78" t="str">
        <f t="shared" si="1"/>
        <v>SIA "Dobeles ūdens"</v>
      </c>
      <c r="J11" s="73"/>
    </row>
    <row r="12" spans="1:10" ht="31.5">
      <c r="A12" s="47">
        <v>8</v>
      </c>
      <c r="B12" s="59" t="str">
        <f>+Nodrosinajums!B13</f>
        <v>Aizstrautnieki</v>
      </c>
      <c r="C12" s="46" t="s">
        <v>53</v>
      </c>
      <c r="D12" s="78" t="str">
        <f t="shared" si="2"/>
        <v>SIA "Dobeles ūdens"</v>
      </c>
      <c r="E12" s="81"/>
      <c r="F12" s="46" t="str">
        <f t="shared" si="3"/>
        <v>Pašvaldības SIA</v>
      </c>
      <c r="G12" s="46" t="str">
        <f t="shared" si="3"/>
        <v>Ir licence un Regulatora apstiprināti tarifi</v>
      </c>
      <c r="H12" s="46" t="str">
        <f t="shared" si="0"/>
        <v>SIA "Dobeles ūdens"</v>
      </c>
      <c r="I12" s="78" t="str">
        <f t="shared" si="1"/>
        <v>SIA "Dobeles ūdens"</v>
      </c>
      <c r="J12" s="73"/>
    </row>
    <row r="13" spans="1:10" ht="31.5">
      <c r="A13" s="47">
        <v>9</v>
      </c>
      <c r="B13" s="59" t="str">
        <f>+Nodrosinajums!B14</f>
        <v>Akācijas</v>
      </c>
      <c r="C13" s="46" t="s">
        <v>53</v>
      </c>
      <c r="D13" s="78" t="str">
        <f t="shared" si="2"/>
        <v>SIA "Dobeles ūdens"</v>
      </c>
      <c r="E13" s="81"/>
      <c r="F13" s="46" t="str">
        <f t="shared" si="3"/>
        <v>Pašvaldības SIA</v>
      </c>
      <c r="G13" s="46" t="str">
        <f t="shared" si="3"/>
        <v>Ir licence un Regulatora apstiprināti tarifi</v>
      </c>
      <c r="H13" s="46" t="str">
        <f t="shared" si="0"/>
        <v>SIA "Dobeles ūdens"</v>
      </c>
      <c r="I13" s="78" t="str">
        <f t="shared" si="1"/>
        <v>SIA "Dobeles ūdens"</v>
      </c>
      <c r="J13" s="73"/>
    </row>
    <row r="14" spans="1:10">
      <c r="A14" s="47">
        <v>10</v>
      </c>
      <c r="B14" s="46" t="str">
        <f>+Nodrosinajums!B15</f>
        <v>Lielbērze</v>
      </c>
      <c r="C14" s="46" t="str">
        <f>C13</f>
        <v>U,K</v>
      </c>
      <c r="D14" s="66" t="s">
        <v>84</v>
      </c>
      <c r="E14" s="69"/>
      <c r="F14" s="46" t="s">
        <v>60</v>
      </c>
      <c r="G14" s="47" t="s">
        <v>29</v>
      </c>
      <c r="H14" s="46" t="str">
        <f t="shared" ref="H14" si="4">D14</f>
        <v>VSAC "Zemgale"</v>
      </c>
      <c r="I14" s="66" t="str">
        <f t="shared" ref="I14" si="5">H14</f>
        <v>VSAC "Zemgale"</v>
      </c>
      <c r="J14" s="69"/>
    </row>
  </sheetData>
  <mergeCells count="25">
    <mergeCell ref="A3:A4"/>
    <mergeCell ref="B3:B4"/>
    <mergeCell ref="F3:J3"/>
    <mergeCell ref="D3:E4"/>
    <mergeCell ref="D5:E5"/>
    <mergeCell ref="I4:J4"/>
    <mergeCell ref="I5:J5"/>
    <mergeCell ref="D14:E14"/>
    <mergeCell ref="I10:J10"/>
    <mergeCell ref="I11:J11"/>
    <mergeCell ref="I12:J12"/>
    <mergeCell ref="I13:J13"/>
    <mergeCell ref="I14:J14"/>
    <mergeCell ref="D11:E11"/>
    <mergeCell ref="D10:E10"/>
    <mergeCell ref="I8:J8"/>
    <mergeCell ref="I7:J7"/>
    <mergeCell ref="I6:J6"/>
    <mergeCell ref="D13:E13"/>
    <mergeCell ref="D12:E12"/>
    <mergeCell ref="I9:J9"/>
    <mergeCell ref="D6:E6"/>
    <mergeCell ref="D7:E7"/>
    <mergeCell ref="D8:E8"/>
    <mergeCell ref="D9:E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84"/>
  <sheetViews>
    <sheetView tabSelected="1" topLeftCell="A164" workbookViewId="0">
      <selection activeCell="A186" sqref="A186"/>
    </sheetView>
  </sheetViews>
  <sheetFormatPr defaultRowHeight="15"/>
  <cols>
    <col min="1" max="1" width="14.140625" style="3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0" style="3" hidden="1" customWidth="1"/>
    <col min="14" max="16384" width="9.140625" style="3"/>
  </cols>
  <sheetData>
    <row r="1" spans="1:12" ht="18.75">
      <c r="A1" s="1" t="s">
        <v>36</v>
      </c>
    </row>
    <row r="2" spans="1:12" ht="24" customHeight="1">
      <c r="A2" s="1" t="str">
        <f>+Nodrosinajums!A2</f>
        <v>Dobeles novads</v>
      </c>
    </row>
    <row r="3" spans="1:12" s="6" customFormat="1" ht="9" customHeight="1">
      <c r="A3" s="4"/>
      <c r="B3" s="5"/>
    </row>
    <row r="4" spans="1:12" s="7" customFormat="1" ht="15.75">
      <c r="A4" s="65" t="s">
        <v>1</v>
      </c>
      <c r="B4" s="65" t="s">
        <v>16</v>
      </c>
      <c r="C4" s="65"/>
      <c r="D4" s="98" t="s">
        <v>10</v>
      </c>
      <c r="E4" s="99"/>
      <c r="F4" s="99"/>
      <c r="G4" s="99"/>
      <c r="H4" s="100"/>
      <c r="I4" s="100"/>
      <c r="J4" s="100"/>
      <c r="K4" s="100"/>
      <c r="L4" s="101"/>
    </row>
    <row r="5" spans="1:12" s="7" customFormat="1" ht="33" customHeight="1">
      <c r="A5" s="65"/>
      <c r="B5" s="65"/>
      <c r="C5" s="65"/>
      <c r="D5" s="65" t="s">
        <v>17</v>
      </c>
      <c r="E5" s="65"/>
      <c r="F5" s="84" t="s">
        <v>23</v>
      </c>
      <c r="G5" s="86"/>
      <c r="H5" s="65" t="s">
        <v>20</v>
      </c>
      <c r="I5" s="65"/>
      <c r="J5" s="65"/>
      <c r="K5" s="65"/>
      <c r="L5" s="65"/>
    </row>
    <row r="6" spans="1:12" s="7" customFormat="1" ht="33" customHeight="1">
      <c r="A6" s="65"/>
      <c r="B6" s="65"/>
      <c r="C6" s="65"/>
      <c r="D6" s="45" t="s">
        <v>18</v>
      </c>
      <c r="E6" s="45" t="s">
        <v>19</v>
      </c>
      <c r="F6" s="45" t="s">
        <v>18</v>
      </c>
      <c r="G6" s="45" t="s">
        <v>7</v>
      </c>
      <c r="H6" s="45" t="s">
        <v>22</v>
      </c>
      <c r="I6" s="45" t="s">
        <v>21</v>
      </c>
      <c r="J6" s="45" t="s">
        <v>24</v>
      </c>
      <c r="K6" s="84" t="s">
        <v>45</v>
      </c>
      <c r="L6" s="106"/>
    </row>
    <row r="7" spans="1:12" s="6" customFormat="1" ht="15.75" hidden="1">
      <c r="A7" s="107" t="str">
        <f>+Nodrosinajums!B6</f>
        <v>Kaķenieki</v>
      </c>
      <c r="B7" s="8">
        <v>2008</v>
      </c>
      <c r="C7" s="9"/>
      <c r="D7" s="9"/>
      <c r="E7" s="11"/>
      <c r="F7" s="9"/>
      <c r="G7" s="10"/>
      <c r="H7" s="9"/>
      <c r="I7" s="20"/>
      <c r="J7" s="11"/>
      <c r="K7" s="110"/>
      <c r="L7" s="111"/>
    </row>
    <row r="8" spans="1:12" s="6" customFormat="1" ht="15.75" hidden="1">
      <c r="A8" s="108"/>
      <c r="B8" s="8">
        <v>2009</v>
      </c>
      <c r="C8" s="9"/>
      <c r="D8" s="9"/>
      <c r="E8" s="11"/>
      <c r="F8" s="9"/>
      <c r="G8" s="10"/>
      <c r="H8" s="9"/>
      <c r="I8" s="20"/>
      <c r="J8" s="11"/>
      <c r="K8" s="110"/>
      <c r="L8" s="111"/>
    </row>
    <row r="9" spans="1:12" s="6" customFormat="1" ht="15.75">
      <c r="A9" s="109"/>
      <c r="B9" s="8">
        <v>2010</v>
      </c>
      <c r="C9" s="9"/>
      <c r="D9" s="12">
        <v>49647</v>
      </c>
      <c r="E9" s="11">
        <f t="shared" ref="E9" si="0">+D9/365</f>
        <v>136.01917808219179</v>
      </c>
      <c r="F9" s="9">
        <v>6151</v>
      </c>
      <c r="G9" s="10">
        <f t="shared" ref="G9" si="1">+F9/D9</f>
        <v>0.12389469655769735</v>
      </c>
      <c r="H9" s="9">
        <f>+D9-F9</f>
        <v>43496</v>
      </c>
      <c r="I9" s="20">
        <f>+H9</f>
        <v>43496</v>
      </c>
      <c r="J9" s="11">
        <f>+I9/365/Nodrosinajums!F6*1000</f>
        <v>241.71830281474897</v>
      </c>
      <c r="K9" s="110" t="s">
        <v>29</v>
      </c>
      <c r="L9" s="111"/>
    </row>
    <row r="10" spans="1:12" s="35" customFormat="1" ht="5.25" customHeight="1">
      <c r="A10" s="31"/>
      <c r="B10" s="32"/>
      <c r="C10" s="33"/>
      <c r="D10" s="27"/>
      <c r="E10" s="36"/>
      <c r="F10" s="33"/>
      <c r="G10" s="37"/>
      <c r="H10" s="33"/>
      <c r="I10" s="38"/>
      <c r="J10" s="36"/>
      <c r="K10" s="32"/>
      <c r="L10" s="32"/>
    </row>
    <row r="11" spans="1:12" s="4" customFormat="1" ht="33.75" customHeight="1">
      <c r="A11" s="21"/>
      <c r="B11" s="21" t="s">
        <v>41</v>
      </c>
      <c r="C11" s="51"/>
      <c r="D11" s="21"/>
      <c r="E11" s="50"/>
      <c r="F11" s="112" t="s">
        <v>86</v>
      </c>
      <c r="G11" s="113"/>
      <c r="H11" s="113"/>
      <c r="I11" s="113"/>
      <c r="J11" s="113"/>
      <c r="K11" s="113"/>
      <c r="L11" s="113"/>
    </row>
    <row r="12" spans="1:12" s="6" customFormat="1" ht="5.25" customHeight="1">
      <c r="B12" s="5"/>
    </row>
    <row r="13" spans="1:12" s="7" customFormat="1" ht="15.75">
      <c r="A13" s="65" t="s">
        <v>1</v>
      </c>
      <c r="B13" s="65" t="s">
        <v>16</v>
      </c>
      <c r="C13" s="65"/>
      <c r="D13" s="98" t="s">
        <v>11</v>
      </c>
      <c r="E13" s="99"/>
      <c r="F13" s="99"/>
      <c r="G13" s="99"/>
      <c r="H13" s="100"/>
      <c r="I13" s="100"/>
      <c r="J13" s="100"/>
      <c r="K13" s="100"/>
      <c r="L13" s="101"/>
    </row>
    <row r="14" spans="1:12" s="7" customFormat="1" ht="57.75" customHeight="1">
      <c r="A14" s="65"/>
      <c r="B14" s="65"/>
      <c r="C14" s="65"/>
      <c r="D14" s="65" t="s">
        <v>43</v>
      </c>
      <c r="E14" s="65"/>
      <c r="F14" s="84" t="s">
        <v>25</v>
      </c>
      <c r="G14" s="86"/>
      <c r="H14" s="65" t="s">
        <v>27</v>
      </c>
      <c r="I14" s="65"/>
      <c r="J14" s="65"/>
      <c r="K14" s="65"/>
      <c r="L14" s="65"/>
    </row>
    <row r="15" spans="1:12" s="7" customFormat="1" ht="33" customHeight="1">
      <c r="A15" s="65"/>
      <c r="B15" s="65"/>
      <c r="C15" s="65"/>
      <c r="D15" s="45" t="s">
        <v>18</v>
      </c>
      <c r="E15" s="45" t="s">
        <v>19</v>
      </c>
      <c r="F15" s="45" t="s">
        <v>18</v>
      </c>
      <c r="G15" s="45" t="s">
        <v>7</v>
      </c>
      <c r="H15" s="45" t="s">
        <v>22</v>
      </c>
      <c r="I15" s="45" t="s">
        <v>28</v>
      </c>
      <c r="J15" s="45" t="s">
        <v>24</v>
      </c>
      <c r="K15" s="84" t="s">
        <v>46</v>
      </c>
      <c r="L15" s="106"/>
    </row>
    <row r="16" spans="1:12" s="6" customFormat="1" ht="15.75" hidden="1">
      <c r="A16" s="107" t="str">
        <f>+A7</f>
        <v>Kaķenieki</v>
      </c>
      <c r="B16" s="8">
        <v>2008</v>
      </c>
      <c r="C16" s="9"/>
      <c r="D16" s="20"/>
      <c r="E16" s="11"/>
      <c r="F16" s="44"/>
      <c r="G16" s="44"/>
      <c r="H16" s="20"/>
      <c r="I16" s="20"/>
      <c r="J16" s="11"/>
      <c r="K16" s="110"/>
      <c r="L16" s="111"/>
    </row>
    <row r="17" spans="1:12" s="6" customFormat="1" ht="15.75" hidden="1">
      <c r="A17" s="108"/>
      <c r="B17" s="8">
        <v>2009</v>
      </c>
      <c r="C17" s="9"/>
      <c r="D17" s="20"/>
      <c r="E17" s="11"/>
      <c r="F17" s="44"/>
      <c r="G17" s="44"/>
      <c r="H17" s="20"/>
      <c r="I17" s="20"/>
      <c r="J17" s="11"/>
      <c r="K17" s="110"/>
      <c r="L17" s="111"/>
    </row>
    <row r="18" spans="1:12" s="6" customFormat="1" ht="15.75">
      <c r="A18" s="109"/>
      <c r="B18" s="8">
        <v>2010</v>
      </c>
      <c r="C18" s="9"/>
      <c r="D18" s="20">
        <v>36310</v>
      </c>
      <c r="E18" s="11">
        <f t="shared" ref="E18" si="2">+D18/365</f>
        <v>99.479452054794521</v>
      </c>
      <c r="F18" s="44" t="s">
        <v>29</v>
      </c>
      <c r="G18" s="44" t="s">
        <v>29</v>
      </c>
      <c r="H18" s="20">
        <f>+D18</f>
        <v>36310</v>
      </c>
      <c r="I18" s="20">
        <f>+H18</f>
        <v>36310</v>
      </c>
      <c r="J18" s="11">
        <f>+I18/365/Nodrosinajums!J6*1000</f>
        <v>201.78387840729113</v>
      </c>
      <c r="K18" s="110" t="str">
        <f t="shared" ref="K18" si="3">+K9</f>
        <v>nd</v>
      </c>
      <c r="L18" s="111"/>
    </row>
    <row r="19" spans="1:12" s="6" customFormat="1" ht="7.5" customHeight="1">
      <c r="A19" s="21"/>
      <c r="B19" s="27"/>
      <c r="C19" s="23"/>
      <c r="D19" s="27"/>
      <c r="E19" s="25"/>
      <c r="F19" s="24"/>
      <c r="G19" s="24"/>
      <c r="H19" s="26"/>
      <c r="I19" s="26"/>
      <c r="J19" s="25"/>
      <c r="K19" s="22"/>
      <c r="L19" s="22"/>
    </row>
    <row r="20" spans="1:12" s="4" customFormat="1" ht="15.75">
      <c r="A20" s="21"/>
      <c r="B20" s="53" t="s">
        <v>42</v>
      </c>
      <c r="C20" s="51"/>
      <c r="D20" s="53"/>
      <c r="E20" s="50"/>
      <c r="F20" s="50"/>
      <c r="G20" s="53" t="s">
        <v>87</v>
      </c>
      <c r="H20" s="51"/>
      <c r="I20" s="51"/>
      <c r="J20" s="54"/>
      <c r="K20" s="51"/>
      <c r="L20" s="51"/>
    </row>
    <row r="21" spans="1:12" s="6" customFormat="1" ht="15.75">
      <c r="B21" s="5"/>
    </row>
    <row r="22" spans="1:12" s="7" customFormat="1" ht="15.75">
      <c r="A22" s="65" t="s">
        <v>1</v>
      </c>
      <c r="B22" s="65" t="s">
        <v>16</v>
      </c>
      <c r="C22" s="65"/>
      <c r="D22" s="98" t="s">
        <v>10</v>
      </c>
      <c r="E22" s="99"/>
      <c r="F22" s="99"/>
      <c r="G22" s="99"/>
      <c r="H22" s="100"/>
      <c r="I22" s="100"/>
      <c r="J22" s="100"/>
      <c r="K22" s="100"/>
      <c r="L22" s="101"/>
    </row>
    <row r="23" spans="1:12" s="7" customFormat="1" ht="33" customHeight="1">
      <c r="A23" s="65"/>
      <c r="B23" s="65"/>
      <c r="C23" s="65"/>
      <c r="D23" s="65" t="s">
        <v>17</v>
      </c>
      <c r="E23" s="65"/>
      <c r="F23" s="84" t="s">
        <v>23</v>
      </c>
      <c r="G23" s="86"/>
      <c r="H23" s="65" t="s">
        <v>20</v>
      </c>
      <c r="I23" s="65"/>
      <c r="J23" s="65"/>
      <c r="K23" s="65"/>
      <c r="L23" s="65"/>
    </row>
    <row r="24" spans="1:12" s="7" customFormat="1" ht="33" customHeight="1">
      <c r="A24" s="65"/>
      <c r="B24" s="65"/>
      <c r="C24" s="65"/>
      <c r="D24" s="45" t="s">
        <v>18</v>
      </c>
      <c r="E24" s="45" t="s">
        <v>19</v>
      </c>
      <c r="F24" s="45" t="s">
        <v>18</v>
      </c>
      <c r="G24" s="45" t="s">
        <v>7</v>
      </c>
      <c r="H24" s="45" t="s">
        <v>22</v>
      </c>
      <c r="I24" s="45" t="s">
        <v>21</v>
      </c>
      <c r="J24" s="45" t="s">
        <v>24</v>
      </c>
      <c r="K24" s="84" t="s">
        <v>47</v>
      </c>
      <c r="L24" s="106"/>
    </row>
    <row r="25" spans="1:12" s="6" customFormat="1" ht="15.75">
      <c r="A25" s="107" t="str">
        <f>+Nodrosinajums!B7</f>
        <v>Apgulde</v>
      </c>
      <c r="B25" s="8">
        <v>2008</v>
      </c>
      <c r="C25" s="9"/>
      <c r="D25" s="9">
        <v>8400</v>
      </c>
      <c r="E25" s="11">
        <f>+D25/365</f>
        <v>23.013698630136986</v>
      </c>
      <c r="F25" s="44" t="s">
        <v>29</v>
      </c>
      <c r="G25" s="44" t="s">
        <v>29</v>
      </c>
      <c r="H25" s="20">
        <f>+D25</f>
        <v>8400</v>
      </c>
      <c r="I25" s="20">
        <f>+H25</f>
        <v>8400</v>
      </c>
      <c r="J25" s="11">
        <f>+I25/365/Nodrosinajums!F7*1000</f>
        <v>109.58904109589041</v>
      </c>
      <c r="K25" s="110" t="s">
        <v>29</v>
      </c>
      <c r="L25" s="111"/>
    </row>
    <row r="26" spans="1:12" s="6" customFormat="1" ht="15.75">
      <c r="A26" s="108"/>
      <c r="B26" s="8">
        <v>2009</v>
      </c>
      <c r="C26" s="9"/>
      <c r="D26" s="9">
        <v>8500</v>
      </c>
      <c r="E26" s="11">
        <f t="shared" ref="E26:E27" si="4">+D26/365</f>
        <v>23.287671232876711</v>
      </c>
      <c r="F26" s="44" t="s">
        <v>29</v>
      </c>
      <c r="G26" s="44" t="s">
        <v>29</v>
      </c>
      <c r="H26" s="20">
        <f t="shared" ref="H26:H27" si="5">+D26</f>
        <v>8500</v>
      </c>
      <c r="I26" s="20">
        <f t="shared" ref="I26:I27" si="6">+H26</f>
        <v>8500</v>
      </c>
      <c r="J26" s="11">
        <f>+I26/365/Nodrosinajums!F7*1000</f>
        <v>110.89367253750815</v>
      </c>
      <c r="K26" s="110" t="s">
        <v>29</v>
      </c>
      <c r="L26" s="111"/>
    </row>
    <row r="27" spans="1:12" s="6" customFormat="1" ht="15.75">
      <c r="A27" s="109"/>
      <c r="B27" s="8">
        <v>2010</v>
      </c>
      <c r="C27" s="9"/>
      <c r="D27" s="12">
        <v>9500</v>
      </c>
      <c r="E27" s="11">
        <f t="shared" si="4"/>
        <v>26.027397260273972</v>
      </c>
      <c r="F27" s="44" t="s">
        <v>29</v>
      </c>
      <c r="G27" s="44" t="s">
        <v>29</v>
      </c>
      <c r="H27" s="20">
        <f t="shared" si="5"/>
        <v>9500</v>
      </c>
      <c r="I27" s="20">
        <f t="shared" si="6"/>
        <v>9500</v>
      </c>
      <c r="J27" s="11">
        <f>+I27/365/Nodrosinajums!F7*1000</f>
        <v>123.93998695368558</v>
      </c>
      <c r="K27" s="110" t="str">
        <f t="shared" ref="K25:K27" si="7">+K18</f>
        <v>nd</v>
      </c>
      <c r="L27" s="111"/>
    </row>
    <row r="28" spans="1:12" s="6" customFormat="1" ht="6" customHeight="1">
      <c r="A28" s="21"/>
      <c r="B28" s="27"/>
      <c r="C28" s="23"/>
      <c r="D28" s="24"/>
      <c r="E28" s="25"/>
      <c r="F28" s="26"/>
      <c r="G28" s="30"/>
      <c r="H28" s="26"/>
      <c r="I28" s="26"/>
      <c r="J28" s="25"/>
      <c r="K28" s="26"/>
      <c r="L28" s="42"/>
    </row>
    <row r="29" spans="1:12" s="4" customFormat="1" ht="15.75">
      <c r="A29" s="21"/>
      <c r="B29" s="51" t="s">
        <v>41</v>
      </c>
      <c r="C29" s="51"/>
      <c r="D29" s="51"/>
      <c r="E29" s="50"/>
      <c r="F29" s="52" t="s">
        <v>68</v>
      </c>
      <c r="G29" s="52"/>
      <c r="H29" s="51"/>
      <c r="I29" s="51"/>
      <c r="J29" s="52"/>
      <c r="K29" s="51"/>
      <c r="L29" s="51"/>
    </row>
    <row r="30" spans="1:12" s="6" customFormat="1" ht="5.25" customHeight="1">
      <c r="B30" s="5"/>
    </row>
    <row r="31" spans="1:12" s="7" customFormat="1" ht="15.75">
      <c r="A31" s="65" t="s">
        <v>1</v>
      </c>
      <c r="B31" s="65" t="s">
        <v>16</v>
      </c>
      <c r="C31" s="65"/>
      <c r="D31" s="98" t="s">
        <v>11</v>
      </c>
      <c r="E31" s="99"/>
      <c r="F31" s="99"/>
      <c r="G31" s="99"/>
      <c r="H31" s="100"/>
      <c r="I31" s="100"/>
      <c r="J31" s="100"/>
      <c r="K31" s="100"/>
      <c r="L31" s="101"/>
    </row>
    <row r="32" spans="1:12" s="7" customFormat="1" ht="33" customHeight="1">
      <c r="A32" s="65"/>
      <c r="B32" s="65"/>
      <c r="C32" s="65"/>
      <c r="D32" s="65" t="s">
        <v>26</v>
      </c>
      <c r="E32" s="65"/>
      <c r="F32" s="84" t="s">
        <v>25</v>
      </c>
      <c r="G32" s="86"/>
      <c r="H32" s="65" t="s">
        <v>27</v>
      </c>
      <c r="I32" s="65"/>
      <c r="J32" s="65"/>
      <c r="K32" s="65"/>
      <c r="L32" s="65"/>
    </row>
    <row r="33" spans="1:13" s="7" customFormat="1" ht="33" customHeight="1">
      <c r="A33" s="65"/>
      <c r="B33" s="65"/>
      <c r="C33" s="65"/>
      <c r="D33" s="45" t="s">
        <v>18</v>
      </c>
      <c r="E33" s="45" t="s">
        <v>19</v>
      </c>
      <c r="F33" s="45" t="s">
        <v>18</v>
      </c>
      <c r="G33" s="45" t="s">
        <v>7</v>
      </c>
      <c r="H33" s="45" t="s">
        <v>22</v>
      </c>
      <c r="I33" s="45" t="s">
        <v>28</v>
      </c>
      <c r="J33" s="45" t="s">
        <v>24</v>
      </c>
      <c r="K33" s="84" t="s">
        <v>46</v>
      </c>
      <c r="L33" s="86"/>
    </row>
    <row r="34" spans="1:13" s="6" customFormat="1" ht="15.75">
      <c r="A34" s="107" t="str">
        <f>+A25</f>
        <v>Apgulde</v>
      </c>
      <c r="B34" s="8">
        <v>2008</v>
      </c>
      <c r="C34" s="9"/>
      <c r="D34" s="20">
        <f>+H34</f>
        <v>19635</v>
      </c>
      <c r="E34" s="11">
        <f>+D34/365</f>
        <v>53.794520547945204</v>
      </c>
      <c r="F34" s="20">
        <f>+D34-H34</f>
        <v>0</v>
      </c>
      <c r="G34" s="28">
        <f>+F34/D34</f>
        <v>0</v>
      </c>
      <c r="H34" s="20">
        <f>+I34</f>
        <v>19635</v>
      </c>
      <c r="I34" s="20">
        <v>19635</v>
      </c>
      <c r="J34" s="11">
        <f>+I34/365/Nodrosinajums!J7*1000</f>
        <v>275.86933614330871</v>
      </c>
      <c r="K34" s="110" t="s">
        <v>29</v>
      </c>
      <c r="L34" s="111"/>
      <c r="M34" s="29">
        <f>+H34+F34-D34</f>
        <v>0</v>
      </c>
    </row>
    <row r="35" spans="1:13" s="6" customFormat="1" ht="15.75">
      <c r="A35" s="108"/>
      <c r="B35" s="8">
        <v>2009</v>
      </c>
      <c r="C35" s="9"/>
      <c r="D35" s="20">
        <f t="shared" ref="D35:D36" si="8">+H35</f>
        <v>14180</v>
      </c>
      <c r="E35" s="11">
        <f t="shared" ref="E35:E36" si="9">+D35/365</f>
        <v>38.849315068493148</v>
      </c>
      <c r="F35" s="20">
        <f t="shared" ref="F35:F36" si="10">+D35-H35</f>
        <v>0</v>
      </c>
      <c r="G35" s="28">
        <f t="shared" ref="G35:G36" si="11">+F35/D35</f>
        <v>0</v>
      </c>
      <c r="H35" s="20">
        <f t="shared" ref="H35:H36" si="12">+I35</f>
        <v>14180</v>
      </c>
      <c r="I35" s="20">
        <v>14180</v>
      </c>
      <c r="J35" s="11">
        <f>+I35/365/Nodrosinajums!J7*1000</f>
        <v>199.22725676150333</v>
      </c>
      <c r="K35" s="110" t="s">
        <v>29</v>
      </c>
      <c r="L35" s="111"/>
      <c r="M35" s="29">
        <f t="shared" ref="M35:M36" si="13">+H35+F35-D35</f>
        <v>0</v>
      </c>
    </row>
    <row r="36" spans="1:13" s="6" customFormat="1" ht="15.75">
      <c r="A36" s="109"/>
      <c r="B36" s="8">
        <v>2010</v>
      </c>
      <c r="C36" s="9"/>
      <c r="D36" s="20">
        <f t="shared" si="8"/>
        <v>20565</v>
      </c>
      <c r="E36" s="11">
        <f t="shared" si="9"/>
        <v>56.342465753424655</v>
      </c>
      <c r="F36" s="20">
        <f t="shared" si="10"/>
        <v>0</v>
      </c>
      <c r="G36" s="28">
        <f t="shared" si="11"/>
        <v>0</v>
      </c>
      <c r="H36" s="20">
        <f t="shared" si="12"/>
        <v>20565</v>
      </c>
      <c r="I36" s="20">
        <v>20565</v>
      </c>
      <c r="J36" s="11">
        <f>+I36/365/Nodrosinajums!J7*1000</f>
        <v>288.93572181243417</v>
      </c>
      <c r="K36" s="110" t="str">
        <f t="shared" ref="K36" si="14">+K27</f>
        <v>nd</v>
      </c>
      <c r="L36" s="111"/>
      <c r="M36" s="29">
        <f t="shared" si="13"/>
        <v>0</v>
      </c>
    </row>
    <row r="37" spans="1:13" s="35" customFormat="1" ht="15.75" customHeight="1">
      <c r="A37" s="31"/>
      <c r="B37" s="96" t="s">
        <v>69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34"/>
    </row>
    <row r="38" spans="1:13" s="4" customFormat="1" ht="15.75">
      <c r="A38" s="21"/>
      <c r="B38" s="53" t="s">
        <v>42</v>
      </c>
      <c r="C38" s="51"/>
      <c r="D38" s="53"/>
      <c r="E38" s="50"/>
      <c r="F38" s="50"/>
      <c r="G38" s="53" t="s">
        <v>48</v>
      </c>
      <c r="H38" s="51"/>
      <c r="I38" s="51"/>
      <c r="J38" s="54"/>
      <c r="K38" s="51"/>
      <c r="L38" s="51"/>
    </row>
    <row r="40" spans="1:13" s="7" customFormat="1" ht="15.75">
      <c r="A40" s="65" t="s">
        <v>1</v>
      </c>
      <c r="B40" s="65" t="s">
        <v>16</v>
      </c>
      <c r="C40" s="65"/>
      <c r="D40" s="98" t="s">
        <v>10</v>
      </c>
      <c r="E40" s="99"/>
      <c r="F40" s="99"/>
      <c r="G40" s="99"/>
      <c r="H40" s="100"/>
      <c r="I40" s="100"/>
      <c r="J40" s="100"/>
      <c r="K40" s="100"/>
      <c r="L40" s="101"/>
    </row>
    <row r="41" spans="1:13" s="7" customFormat="1" ht="33" customHeight="1">
      <c r="A41" s="65"/>
      <c r="B41" s="65"/>
      <c r="C41" s="65"/>
      <c r="D41" s="65" t="s">
        <v>17</v>
      </c>
      <c r="E41" s="65"/>
      <c r="F41" s="84" t="s">
        <v>23</v>
      </c>
      <c r="G41" s="86"/>
      <c r="H41" s="65" t="s">
        <v>20</v>
      </c>
      <c r="I41" s="65"/>
      <c r="J41" s="65"/>
      <c r="K41" s="65"/>
      <c r="L41" s="65"/>
    </row>
    <row r="42" spans="1:13" s="7" customFormat="1" ht="33" customHeight="1">
      <c r="A42" s="65"/>
      <c r="B42" s="65"/>
      <c r="C42" s="65"/>
      <c r="D42" s="45" t="s">
        <v>18</v>
      </c>
      <c r="E42" s="45" t="s">
        <v>19</v>
      </c>
      <c r="F42" s="45" t="s">
        <v>18</v>
      </c>
      <c r="G42" s="45" t="s">
        <v>7</v>
      </c>
      <c r="H42" s="45" t="s">
        <v>22</v>
      </c>
      <c r="I42" s="45" t="s">
        <v>21</v>
      </c>
      <c r="J42" s="45" t="s">
        <v>24</v>
      </c>
      <c r="K42" s="84" t="s">
        <v>47</v>
      </c>
      <c r="L42" s="106"/>
    </row>
    <row r="43" spans="1:13" s="6" customFormat="1" ht="15.75">
      <c r="A43" s="102" t="str">
        <f>+Nodrosinajums!B8</f>
        <v>Kroņauce/Ķirpēni</v>
      </c>
      <c r="B43" s="8">
        <v>2008</v>
      </c>
      <c r="C43" s="9"/>
      <c r="D43" s="9">
        <v>9900</v>
      </c>
      <c r="E43" s="11">
        <f>+D43/365</f>
        <v>27.123287671232877</v>
      </c>
      <c r="F43" s="20">
        <v>1065</v>
      </c>
      <c r="G43" s="28">
        <f>+F43/D43</f>
        <v>0.10757575757575757</v>
      </c>
      <c r="H43" s="20">
        <f>+D43-F43</f>
        <v>8835</v>
      </c>
      <c r="I43" s="20">
        <f>+H43</f>
        <v>8835</v>
      </c>
      <c r="J43" s="11">
        <f>+I43/365/Nodrosinajums!F8*1000</f>
        <v>66.498569923227464</v>
      </c>
      <c r="K43" s="39">
        <f>+H43-I43</f>
        <v>0</v>
      </c>
      <c r="L43" s="40"/>
    </row>
    <row r="44" spans="1:13" s="6" customFormat="1" ht="15.75">
      <c r="A44" s="103"/>
      <c r="B44" s="8">
        <v>2009</v>
      </c>
      <c r="C44" s="9"/>
      <c r="D44" s="9">
        <v>12200</v>
      </c>
      <c r="E44" s="11">
        <f t="shared" ref="E44:E45" si="15">+D44/365</f>
        <v>33.424657534246577</v>
      </c>
      <c r="F44" s="20">
        <v>2252</v>
      </c>
      <c r="G44" s="28">
        <f t="shared" ref="G44:G45" si="16">+F44/D44</f>
        <v>0.18459016393442623</v>
      </c>
      <c r="H44" s="20">
        <f t="shared" ref="H44:H45" si="17">+D44-F44</f>
        <v>9948</v>
      </c>
      <c r="I44" s="20">
        <f t="shared" ref="I44:I45" si="18">+H44</f>
        <v>9948</v>
      </c>
      <c r="J44" s="11">
        <f>+I44/365/Nodrosinajums!F8*1000</f>
        <v>74.875809122384467</v>
      </c>
      <c r="K44" s="39">
        <f t="shared" ref="K44:K45" si="19">+H44-I44</f>
        <v>0</v>
      </c>
      <c r="L44" s="40"/>
    </row>
    <row r="45" spans="1:13" s="6" customFormat="1" ht="15.75">
      <c r="A45" s="104"/>
      <c r="B45" s="8">
        <v>2010</v>
      </c>
      <c r="C45" s="9"/>
      <c r="D45" s="12">
        <v>11400</v>
      </c>
      <c r="E45" s="11">
        <f t="shared" si="15"/>
        <v>31.232876712328768</v>
      </c>
      <c r="F45" s="20">
        <v>1052</v>
      </c>
      <c r="G45" s="28">
        <f t="shared" si="16"/>
        <v>9.2280701754385963E-2</v>
      </c>
      <c r="H45" s="20">
        <f t="shared" si="17"/>
        <v>10348</v>
      </c>
      <c r="I45" s="20">
        <f t="shared" si="18"/>
        <v>10348</v>
      </c>
      <c r="J45" s="11">
        <f>+I45/365/Nodrosinajums!F8*1000</f>
        <v>77.88649706457926</v>
      </c>
      <c r="K45" s="39">
        <f t="shared" si="19"/>
        <v>0</v>
      </c>
      <c r="L45" s="41"/>
    </row>
    <row r="46" spans="1:13" s="6" customFormat="1" ht="4.5" customHeight="1">
      <c r="A46" s="21"/>
      <c r="B46" s="27"/>
      <c r="C46" s="23"/>
      <c r="D46" s="24"/>
      <c r="E46" s="25"/>
      <c r="F46" s="26"/>
      <c r="G46" s="30"/>
      <c r="H46" s="26"/>
      <c r="I46" s="26"/>
      <c r="J46" s="25"/>
      <c r="K46" s="26"/>
      <c r="L46" s="42"/>
    </row>
    <row r="47" spans="1:13" s="4" customFormat="1" ht="15.75">
      <c r="A47" s="21"/>
      <c r="B47" s="50"/>
      <c r="C47" s="51"/>
      <c r="D47" s="51" t="s">
        <v>41</v>
      </c>
      <c r="E47" s="50"/>
      <c r="F47" s="50"/>
      <c r="G47" s="52" t="s">
        <v>61</v>
      </c>
      <c r="H47" s="51"/>
      <c r="I47" s="51"/>
      <c r="J47" s="52"/>
      <c r="K47" s="51"/>
      <c r="L47" s="51"/>
    </row>
    <row r="48" spans="1:13" s="6" customFormat="1" ht="5.25" customHeight="1">
      <c r="B48" s="5"/>
    </row>
    <row r="49" spans="1:13" s="7" customFormat="1" ht="15.75">
      <c r="A49" s="65" t="s">
        <v>1</v>
      </c>
      <c r="B49" s="65" t="s">
        <v>16</v>
      </c>
      <c r="C49" s="65"/>
      <c r="D49" s="98" t="s">
        <v>11</v>
      </c>
      <c r="E49" s="99"/>
      <c r="F49" s="99"/>
      <c r="G49" s="99"/>
      <c r="H49" s="100"/>
      <c r="I49" s="100"/>
      <c r="J49" s="100"/>
      <c r="K49" s="100"/>
      <c r="L49" s="101"/>
    </row>
    <row r="50" spans="1:13" s="7" customFormat="1" ht="33" customHeight="1">
      <c r="A50" s="65"/>
      <c r="B50" s="65"/>
      <c r="C50" s="65"/>
      <c r="D50" s="65" t="s">
        <v>26</v>
      </c>
      <c r="E50" s="65"/>
      <c r="F50" s="84" t="s">
        <v>25</v>
      </c>
      <c r="G50" s="86"/>
      <c r="H50" s="65" t="s">
        <v>27</v>
      </c>
      <c r="I50" s="65"/>
      <c r="J50" s="65"/>
      <c r="K50" s="65"/>
      <c r="L50" s="65"/>
    </row>
    <row r="51" spans="1:13" s="7" customFormat="1" ht="33" customHeight="1">
      <c r="A51" s="65"/>
      <c r="B51" s="65"/>
      <c r="C51" s="65"/>
      <c r="D51" s="45" t="s">
        <v>18</v>
      </c>
      <c r="E51" s="45" t="s">
        <v>19</v>
      </c>
      <c r="F51" s="45" t="s">
        <v>18</v>
      </c>
      <c r="G51" s="45" t="s">
        <v>7</v>
      </c>
      <c r="H51" s="45" t="s">
        <v>22</v>
      </c>
      <c r="I51" s="45" t="s">
        <v>28</v>
      </c>
      <c r="J51" s="45" t="s">
        <v>24</v>
      </c>
      <c r="K51" s="84" t="s">
        <v>46</v>
      </c>
      <c r="L51" s="86"/>
    </row>
    <row r="52" spans="1:13" s="6" customFormat="1" ht="15.75">
      <c r="A52" s="102" t="str">
        <f>+A43</f>
        <v>Kroņauce/Ķirpēni</v>
      </c>
      <c r="B52" s="8">
        <v>2008</v>
      </c>
      <c r="C52" s="9"/>
      <c r="D52" s="9">
        <f>8890+880</f>
        <v>9770</v>
      </c>
      <c r="E52" s="11">
        <f>+D52/365</f>
        <v>26.767123287671232</v>
      </c>
      <c r="F52" s="20">
        <f>+D52-H52</f>
        <v>1827.6000000000004</v>
      </c>
      <c r="G52" s="28">
        <f>+F52/D52</f>
        <v>0.18706243602865918</v>
      </c>
      <c r="H52" s="20">
        <f>+I52+K52</f>
        <v>7942.4</v>
      </c>
      <c r="I52" s="20">
        <f>0.064*365*Nodrosinajums!J8</f>
        <v>7942.4</v>
      </c>
      <c r="J52" s="11">
        <f>+I52/365/Nodrosinajums!J8*1000</f>
        <v>63.999999999999986</v>
      </c>
      <c r="K52" s="39">
        <f>+K43</f>
        <v>0</v>
      </c>
      <c r="L52" s="40"/>
      <c r="M52" s="29">
        <f>+H52+F52-D52</f>
        <v>0</v>
      </c>
    </row>
    <row r="53" spans="1:13" s="6" customFormat="1" ht="15.75">
      <c r="A53" s="103"/>
      <c r="B53" s="8">
        <v>2009</v>
      </c>
      <c r="C53" s="9"/>
      <c r="D53" s="9">
        <f>10140+910</f>
        <v>11050</v>
      </c>
      <c r="E53" s="11">
        <f t="shared" ref="E53:E54" si="20">+D53/365</f>
        <v>30.273972602739725</v>
      </c>
      <c r="F53" s="20">
        <f t="shared" ref="F53:F54" si="21">+D53-H53</f>
        <v>3107.6000000000004</v>
      </c>
      <c r="G53" s="28">
        <f t="shared" ref="G53:G54" si="22">+F53/D53</f>
        <v>0.28123076923076928</v>
      </c>
      <c r="H53" s="20">
        <f t="shared" ref="H53:H54" si="23">+I53+K53</f>
        <v>7942.4</v>
      </c>
      <c r="I53" s="20">
        <f>0.064*365*Nodrosinajums!J8</f>
        <v>7942.4</v>
      </c>
      <c r="J53" s="11">
        <f>+I53/365/Nodrosinajums!J8*1000</f>
        <v>63.999999999999986</v>
      </c>
      <c r="K53" s="39">
        <f>+K44</f>
        <v>0</v>
      </c>
      <c r="L53" s="40"/>
      <c r="M53" s="29">
        <f t="shared" ref="M53:M54" si="24">+H53+F53-D53</f>
        <v>0</v>
      </c>
    </row>
    <row r="54" spans="1:13" s="6" customFormat="1" ht="15.75">
      <c r="A54" s="104"/>
      <c r="B54" s="8">
        <v>2010</v>
      </c>
      <c r="C54" s="9"/>
      <c r="D54" s="9">
        <f>9104+990</f>
        <v>10094</v>
      </c>
      <c r="E54" s="11">
        <f t="shared" si="20"/>
        <v>27.654794520547945</v>
      </c>
      <c r="F54" s="20">
        <f t="shared" si="21"/>
        <v>2151.6000000000004</v>
      </c>
      <c r="G54" s="28">
        <f t="shared" si="22"/>
        <v>0.21315633049336244</v>
      </c>
      <c r="H54" s="20">
        <f t="shared" si="23"/>
        <v>7942.4</v>
      </c>
      <c r="I54" s="20">
        <f>0.064*365*Nodrosinajums!J8</f>
        <v>7942.4</v>
      </c>
      <c r="J54" s="11">
        <f>+I54/365/Nodrosinajums!J8*1000</f>
        <v>63.999999999999986</v>
      </c>
      <c r="K54" s="39">
        <f>+K45</f>
        <v>0</v>
      </c>
      <c r="L54" s="40"/>
      <c r="M54" s="29">
        <f t="shared" si="24"/>
        <v>0</v>
      </c>
    </row>
    <row r="55" spans="1:13" s="35" customFormat="1" ht="6" customHeight="1">
      <c r="A55" s="31"/>
      <c r="B55" s="32"/>
      <c r="C55" s="33"/>
      <c r="D55" s="92"/>
      <c r="E55" s="93"/>
      <c r="F55" s="93"/>
      <c r="G55" s="93"/>
      <c r="H55" s="93"/>
      <c r="I55" s="93"/>
      <c r="J55" s="93"/>
      <c r="K55" s="93"/>
      <c r="L55" s="93"/>
      <c r="M55" s="34"/>
    </row>
    <row r="56" spans="1:13" s="4" customFormat="1" ht="30.75" customHeight="1">
      <c r="A56" s="21"/>
      <c r="B56" s="64" t="s">
        <v>42</v>
      </c>
      <c r="C56" s="51"/>
      <c r="D56" s="53"/>
      <c r="E56" s="50"/>
      <c r="F56" s="50"/>
      <c r="G56" s="94" t="s">
        <v>67</v>
      </c>
      <c r="H56" s="95"/>
      <c r="I56" s="95"/>
      <c r="J56" s="95"/>
      <c r="K56" s="95"/>
      <c r="L56" s="95"/>
    </row>
    <row r="57" spans="1:13" s="4" customFormat="1" ht="15.75">
      <c r="A57" s="21"/>
      <c r="B57" s="53"/>
      <c r="C57" s="51"/>
      <c r="D57" s="53"/>
      <c r="E57" s="50"/>
      <c r="F57" s="50"/>
      <c r="G57" s="53"/>
      <c r="H57" s="51"/>
      <c r="I57" s="51"/>
      <c r="J57" s="54"/>
      <c r="K57" s="51"/>
      <c r="L57" s="51"/>
    </row>
    <row r="58" spans="1:13" s="7" customFormat="1" ht="15.75" customHeight="1">
      <c r="A58" s="65" t="s">
        <v>1</v>
      </c>
      <c r="B58" s="65" t="s">
        <v>16</v>
      </c>
      <c r="C58" s="65"/>
      <c r="D58" s="98" t="s">
        <v>10</v>
      </c>
      <c r="E58" s="99"/>
      <c r="F58" s="99"/>
      <c r="G58" s="99"/>
      <c r="H58" s="99"/>
      <c r="I58" s="99"/>
      <c r="J58" s="99"/>
      <c r="K58" s="99"/>
      <c r="L58" s="105"/>
    </row>
    <row r="59" spans="1:13" s="7" customFormat="1" ht="33" customHeight="1">
      <c r="A59" s="65"/>
      <c r="B59" s="65"/>
      <c r="C59" s="65"/>
      <c r="D59" s="65" t="s">
        <v>17</v>
      </c>
      <c r="E59" s="65"/>
      <c r="F59" s="84" t="s">
        <v>23</v>
      </c>
      <c r="G59" s="86"/>
      <c r="H59" s="65" t="s">
        <v>20</v>
      </c>
      <c r="I59" s="65"/>
      <c r="J59" s="65"/>
      <c r="K59" s="65"/>
      <c r="L59" s="65"/>
    </row>
    <row r="60" spans="1:13" s="7" customFormat="1" ht="33" customHeight="1">
      <c r="A60" s="65"/>
      <c r="B60" s="65"/>
      <c r="C60" s="65"/>
      <c r="D60" s="45" t="s">
        <v>18</v>
      </c>
      <c r="E60" s="45" t="s">
        <v>19</v>
      </c>
      <c r="F60" s="45" t="s">
        <v>18</v>
      </c>
      <c r="G60" s="45" t="s">
        <v>7</v>
      </c>
      <c r="H60" s="45" t="s">
        <v>22</v>
      </c>
      <c r="I60" s="45" t="s">
        <v>21</v>
      </c>
      <c r="J60" s="45" t="s">
        <v>24</v>
      </c>
      <c r="K60" s="84" t="s">
        <v>47</v>
      </c>
      <c r="L60" s="106"/>
    </row>
    <row r="61" spans="1:13" s="6" customFormat="1" ht="15.75">
      <c r="A61" s="102" t="str">
        <f>+Nodrosinajums!B9</f>
        <v>Zebrene</v>
      </c>
      <c r="B61" s="8">
        <v>2008</v>
      </c>
      <c r="C61" s="9"/>
      <c r="D61" s="9">
        <v>8732</v>
      </c>
      <c r="E61" s="11">
        <f>+D61/365</f>
        <v>23.923287671232877</v>
      </c>
      <c r="F61" s="20">
        <v>2495</v>
      </c>
      <c r="G61" s="28">
        <f>+F61/D61</f>
        <v>0.28573064590013741</v>
      </c>
      <c r="H61" s="20">
        <f>D61-F61</f>
        <v>6237</v>
      </c>
      <c r="I61" s="20">
        <f>H61-K61</f>
        <v>6080</v>
      </c>
      <c r="J61" s="11">
        <f>+I61/365/Nodrosinajums!F9*1000</f>
        <v>57.439773264052903</v>
      </c>
      <c r="K61" s="39">
        <v>157</v>
      </c>
      <c r="L61" s="40"/>
    </row>
    <row r="62" spans="1:13" s="6" customFormat="1" ht="15.75">
      <c r="A62" s="103"/>
      <c r="B62" s="8">
        <v>2009</v>
      </c>
      <c r="C62" s="9"/>
      <c r="D62" s="9">
        <v>8037</v>
      </c>
      <c r="E62" s="11">
        <f t="shared" ref="E62:E63" si="25">+D62/365</f>
        <v>22.019178082191782</v>
      </c>
      <c r="F62" s="20">
        <v>2255</v>
      </c>
      <c r="G62" s="28">
        <f t="shared" ref="G62:G63" si="26">+F62/D62</f>
        <v>0.28057732984944633</v>
      </c>
      <c r="H62" s="20">
        <f t="shared" ref="H62:H63" si="27">D62-F62</f>
        <v>5782</v>
      </c>
      <c r="I62" s="20">
        <f t="shared" ref="I62" si="28">H62-K62</f>
        <v>5662</v>
      </c>
      <c r="J62" s="11">
        <f>+I62/365/Nodrosinajums!F9*1000</f>
        <v>53.490788852149265</v>
      </c>
      <c r="K62" s="39">
        <v>120</v>
      </c>
      <c r="L62" s="40"/>
    </row>
    <row r="63" spans="1:13" s="6" customFormat="1" ht="15.75">
      <c r="A63" s="104"/>
      <c r="B63" s="8">
        <v>2010</v>
      </c>
      <c r="C63" s="9"/>
      <c r="D63" s="12">
        <v>6871</v>
      </c>
      <c r="E63" s="11">
        <f t="shared" si="25"/>
        <v>18.824657534246576</v>
      </c>
      <c r="F63" s="20">
        <v>1892</v>
      </c>
      <c r="G63" s="28">
        <f t="shared" si="26"/>
        <v>0.27536020957648089</v>
      </c>
      <c r="H63" s="20">
        <f t="shared" si="27"/>
        <v>4979</v>
      </c>
      <c r="I63" s="20">
        <f>H63-K63</f>
        <v>4815</v>
      </c>
      <c r="J63" s="11">
        <f>+I63/365/Nodrosinajums!F9*1000</f>
        <v>45.488899385923474</v>
      </c>
      <c r="K63" s="39">
        <v>164</v>
      </c>
      <c r="L63" s="41"/>
    </row>
    <row r="64" spans="1:13" s="6" customFormat="1" ht="15.75" hidden="1">
      <c r="A64" s="21"/>
      <c r="B64" s="27"/>
      <c r="C64" s="23"/>
      <c r="D64" s="24"/>
      <c r="E64" s="25"/>
      <c r="F64" s="26"/>
      <c r="G64" s="30"/>
      <c r="H64" s="26"/>
      <c r="I64" s="26"/>
      <c r="J64" s="25"/>
      <c r="K64" s="26"/>
      <c r="L64" s="42"/>
    </row>
    <row r="65" spans="1:15" s="35" customFormat="1" ht="3" customHeight="1">
      <c r="A65" s="31"/>
      <c r="B65" s="27"/>
      <c r="C65" s="33"/>
      <c r="D65" s="27"/>
      <c r="E65" s="36"/>
      <c r="F65" s="55"/>
      <c r="G65" s="56"/>
      <c r="H65" s="55"/>
      <c r="I65" s="55"/>
      <c r="J65" s="36"/>
      <c r="K65" s="55"/>
      <c r="L65" s="57"/>
    </row>
    <row r="66" spans="1:15" s="4" customFormat="1" ht="15.75">
      <c r="A66" s="21"/>
      <c r="B66" s="51" t="s">
        <v>41</v>
      </c>
      <c r="C66" s="51"/>
      <c r="D66" s="51"/>
      <c r="E66" s="50"/>
      <c r="F66" s="52" t="s">
        <v>66</v>
      </c>
      <c r="G66" s="52"/>
      <c r="H66" s="51"/>
      <c r="I66" s="51"/>
      <c r="J66" s="52"/>
      <c r="K66" s="51"/>
      <c r="L66" s="51"/>
    </row>
    <row r="67" spans="1:15" s="6" customFormat="1" ht="5.25" customHeight="1">
      <c r="B67" s="5"/>
    </row>
    <row r="68" spans="1:15" s="7" customFormat="1" ht="15.75">
      <c r="A68" s="65" t="s">
        <v>1</v>
      </c>
      <c r="B68" s="65" t="s">
        <v>16</v>
      </c>
      <c r="C68" s="65"/>
      <c r="D68" s="98" t="s">
        <v>11</v>
      </c>
      <c r="E68" s="99"/>
      <c r="F68" s="99"/>
      <c r="G68" s="99"/>
      <c r="H68" s="100"/>
      <c r="I68" s="100"/>
      <c r="J68" s="100"/>
      <c r="K68" s="100"/>
      <c r="L68" s="101"/>
    </row>
    <row r="69" spans="1:15" s="7" customFormat="1" ht="33" customHeight="1">
      <c r="A69" s="65"/>
      <c r="B69" s="65"/>
      <c r="C69" s="65"/>
      <c r="D69" s="65" t="s">
        <v>26</v>
      </c>
      <c r="E69" s="65"/>
      <c r="F69" s="84" t="s">
        <v>25</v>
      </c>
      <c r="G69" s="86"/>
      <c r="H69" s="65" t="s">
        <v>27</v>
      </c>
      <c r="I69" s="65"/>
      <c r="J69" s="65"/>
      <c r="K69" s="65"/>
      <c r="L69" s="65"/>
    </row>
    <row r="70" spans="1:15" s="7" customFormat="1" ht="33" customHeight="1">
      <c r="A70" s="65"/>
      <c r="B70" s="65"/>
      <c r="C70" s="65"/>
      <c r="D70" s="45" t="s">
        <v>18</v>
      </c>
      <c r="E70" s="45" t="s">
        <v>19</v>
      </c>
      <c r="F70" s="45" t="s">
        <v>18</v>
      </c>
      <c r="G70" s="45" t="s">
        <v>7</v>
      </c>
      <c r="H70" s="45" t="s">
        <v>22</v>
      </c>
      <c r="I70" s="45" t="s">
        <v>28</v>
      </c>
      <c r="J70" s="45" t="s">
        <v>24</v>
      </c>
      <c r="K70" s="84" t="s">
        <v>46</v>
      </c>
      <c r="L70" s="86"/>
      <c r="O70" s="7" t="s">
        <v>54</v>
      </c>
    </row>
    <row r="71" spans="1:15" s="6" customFormat="1" ht="15.75">
      <c r="A71" s="102" t="str">
        <f>+A61</f>
        <v>Zebrene</v>
      </c>
      <c r="B71" s="8">
        <v>2008</v>
      </c>
      <c r="C71" s="9"/>
      <c r="D71" s="20">
        <v>2843</v>
      </c>
      <c r="E71" s="11">
        <f>D71/365</f>
        <v>7.7890410958904113</v>
      </c>
      <c r="F71" s="20">
        <f>+D71-H71</f>
        <v>411</v>
      </c>
      <c r="G71" s="28">
        <f>F71/D71</f>
        <v>0.14456559971860711</v>
      </c>
      <c r="H71" s="20">
        <f>+I71+K71</f>
        <v>2432</v>
      </c>
      <c r="I71" s="20">
        <v>2275</v>
      </c>
      <c r="J71" s="11">
        <f>+I71/365/Nodrosinajums!J9*1000</f>
        <v>21.492678318375056</v>
      </c>
      <c r="K71" s="39">
        <v>157</v>
      </c>
      <c r="L71" s="40"/>
      <c r="M71" s="29">
        <f>+H71+F71-D71</f>
        <v>0</v>
      </c>
    </row>
    <row r="72" spans="1:15" s="6" customFormat="1" ht="15.75">
      <c r="A72" s="103"/>
      <c r="B72" s="8">
        <v>2009</v>
      </c>
      <c r="C72" s="9"/>
      <c r="D72" s="20">
        <v>2714</v>
      </c>
      <c r="E72" s="11">
        <f t="shared" ref="E72:E73" si="29">D72/365</f>
        <v>7.4356164383561643</v>
      </c>
      <c r="F72" s="20">
        <f t="shared" ref="F72:F73" si="30">+D72-H72</f>
        <v>384</v>
      </c>
      <c r="G72" s="28">
        <f t="shared" ref="G72:G73" si="31">F72/D72</f>
        <v>0.1414885777450258</v>
      </c>
      <c r="H72" s="20">
        <f t="shared" ref="H72:H73" si="32">+I72+K72</f>
        <v>2330</v>
      </c>
      <c r="I72" s="20">
        <v>2210</v>
      </c>
      <c r="J72" s="11">
        <f>+I72/365/Nodrosinajums!J9*1000</f>
        <v>20.878601794992914</v>
      </c>
      <c r="K72" s="39">
        <v>120</v>
      </c>
      <c r="L72" s="40"/>
      <c r="M72" s="29">
        <f t="shared" ref="M72:M73" si="33">+H72+F72-D72</f>
        <v>0</v>
      </c>
    </row>
    <row r="73" spans="1:15" s="6" customFormat="1" ht="15.75">
      <c r="A73" s="104"/>
      <c r="B73" s="8">
        <v>2010</v>
      </c>
      <c r="C73" s="9"/>
      <c r="D73" s="20">
        <v>2706</v>
      </c>
      <c r="E73" s="11">
        <f t="shared" si="29"/>
        <v>7.4136986301369863</v>
      </c>
      <c r="F73" s="20">
        <f t="shared" si="30"/>
        <v>380</v>
      </c>
      <c r="G73" s="28">
        <f t="shared" si="31"/>
        <v>0.14042867701404288</v>
      </c>
      <c r="H73" s="20">
        <f t="shared" si="32"/>
        <v>2326</v>
      </c>
      <c r="I73" s="20">
        <v>2162</v>
      </c>
      <c r="J73" s="11">
        <f>+I73/365/Nodrosinajums!J9*1000</f>
        <v>20.425129900803022</v>
      </c>
      <c r="K73" s="39">
        <v>164</v>
      </c>
      <c r="L73" s="40"/>
      <c r="M73" s="29">
        <f t="shared" si="33"/>
        <v>0</v>
      </c>
    </row>
    <row r="74" spans="1:15" s="35" customFormat="1" ht="18" hidden="1" customHeight="1">
      <c r="A74" s="31"/>
      <c r="B74" s="32"/>
      <c r="C74" s="33"/>
      <c r="D74" s="92"/>
      <c r="E74" s="93"/>
      <c r="F74" s="93"/>
      <c r="G74" s="93"/>
      <c r="H74" s="93"/>
      <c r="I74" s="93"/>
      <c r="J74" s="93"/>
      <c r="K74" s="93"/>
      <c r="L74" s="93"/>
      <c r="M74" s="34"/>
    </row>
    <row r="75" spans="1:15" s="4" customFormat="1" ht="15.75">
      <c r="A75" s="21"/>
      <c r="B75" s="53" t="s">
        <v>42</v>
      </c>
      <c r="C75" s="51"/>
      <c r="D75" s="53"/>
      <c r="E75" s="50"/>
      <c r="F75" s="50"/>
      <c r="G75" s="52" t="s">
        <v>56</v>
      </c>
      <c r="H75" s="51"/>
      <c r="I75" s="51"/>
      <c r="J75" s="54"/>
      <c r="K75" s="51"/>
      <c r="L75" s="51"/>
    </row>
    <row r="76" spans="1:15" s="4" customFormat="1" ht="15.75">
      <c r="A76" s="21"/>
      <c r="B76" s="53"/>
      <c r="C76" s="51"/>
      <c r="D76" s="53"/>
      <c r="E76" s="50"/>
      <c r="F76" s="50"/>
      <c r="G76" s="53"/>
      <c r="H76" s="51"/>
      <c r="I76" s="51"/>
      <c r="J76" s="54"/>
      <c r="K76" s="51"/>
      <c r="L76" s="51"/>
    </row>
    <row r="77" spans="1:15" s="7" customFormat="1" ht="15.75" customHeight="1">
      <c r="A77" s="65" t="s">
        <v>1</v>
      </c>
      <c r="B77" s="65" t="s">
        <v>16</v>
      </c>
      <c r="C77" s="65"/>
      <c r="D77" s="98" t="s">
        <v>10</v>
      </c>
      <c r="E77" s="99"/>
      <c r="F77" s="99"/>
      <c r="G77" s="99"/>
      <c r="H77" s="99"/>
      <c r="I77" s="99"/>
      <c r="J77" s="99"/>
      <c r="K77" s="99"/>
      <c r="L77" s="105"/>
    </row>
    <row r="78" spans="1:15" s="7" customFormat="1" ht="33" customHeight="1">
      <c r="A78" s="65"/>
      <c r="B78" s="65"/>
      <c r="C78" s="65"/>
      <c r="D78" s="65" t="s">
        <v>17</v>
      </c>
      <c r="E78" s="65"/>
      <c r="F78" s="84" t="s">
        <v>23</v>
      </c>
      <c r="G78" s="86"/>
      <c r="H78" s="65" t="s">
        <v>20</v>
      </c>
      <c r="I78" s="65"/>
      <c r="J78" s="65"/>
      <c r="K78" s="65"/>
      <c r="L78" s="65"/>
    </row>
    <row r="79" spans="1:15" s="7" customFormat="1" ht="33" customHeight="1">
      <c r="A79" s="65"/>
      <c r="B79" s="65"/>
      <c r="C79" s="65"/>
      <c r="D79" s="45" t="s">
        <v>18</v>
      </c>
      <c r="E79" s="45" t="s">
        <v>19</v>
      </c>
      <c r="F79" s="45" t="s">
        <v>18</v>
      </c>
      <c r="G79" s="45" t="s">
        <v>7</v>
      </c>
      <c r="H79" s="45" t="s">
        <v>22</v>
      </c>
      <c r="I79" s="45" t="s">
        <v>21</v>
      </c>
      <c r="J79" s="45" t="s">
        <v>24</v>
      </c>
      <c r="K79" s="84" t="s">
        <v>47</v>
      </c>
      <c r="L79" s="106"/>
    </row>
    <row r="80" spans="1:15" s="6" customFormat="1" ht="15.75">
      <c r="A80" s="102" t="str">
        <f>Nodrosinajums!B10</f>
        <v>Bērze</v>
      </c>
      <c r="B80" s="8">
        <v>2008</v>
      </c>
      <c r="C80" s="9"/>
      <c r="D80" s="9">
        <v>18907</v>
      </c>
      <c r="E80" s="11">
        <f>+D80/365</f>
        <v>51.8</v>
      </c>
      <c r="F80" s="20">
        <f>1.03*365</f>
        <v>375.95</v>
      </c>
      <c r="G80" s="28">
        <f>+F80/D80</f>
        <v>1.9884169884169883E-2</v>
      </c>
      <c r="H80" s="20">
        <f>D80-F80</f>
        <v>18531.05</v>
      </c>
      <c r="I80" s="20">
        <f>H80-K80</f>
        <v>17728.05</v>
      </c>
      <c r="J80" s="11">
        <f>+I80/365/Nodrosinajums!F10*1000</f>
        <v>297.97546012269936</v>
      </c>
      <c r="K80" s="39">
        <f>2.2*365</f>
        <v>803.00000000000011</v>
      </c>
      <c r="L80" s="40"/>
    </row>
    <row r="81" spans="1:15" s="6" customFormat="1" ht="15.75">
      <c r="A81" s="103"/>
      <c r="B81" s="8">
        <v>2009</v>
      </c>
      <c r="C81" s="9"/>
      <c r="D81" s="9">
        <v>18725</v>
      </c>
      <c r="E81" s="11">
        <f t="shared" ref="E81:E82" si="34">+D81/365</f>
        <v>51.301369863013697</v>
      </c>
      <c r="F81" s="20">
        <f>1.02*365</f>
        <v>372.3</v>
      </c>
      <c r="G81" s="28">
        <f t="shared" ref="G81:G82" si="35">+F81/D81</f>
        <v>1.9882510013351135E-2</v>
      </c>
      <c r="H81" s="20">
        <f t="shared" ref="H81:H82" si="36">D81-F81</f>
        <v>18352.7</v>
      </c>
      <c r="I81" s="20">
        <f t="shared" ref="I81" si="37">H81-K81</f>
        <v>17549.7</v>
      </c>
      <c r="J81" s="11">
        <f>+I81/365/Nodrosinajums!F10*1000</f>
        <v>294.97772922094293</v>
      </c>
      <c r="K81" s="39">
        <f t="shared" ref="K81:K82" si="38">2.2*365</f>
        <v>803.00000000000011</v>
      </c>
      <c r="L81" s="40"/>
    </row>
    <row r="82" spans="1:15" s="6" customFormat="1" ht="15.75">
      <c r="A82" s="104"/>
      <c r="B82" s="8">
        <v>2010</v>
      </c>
      <c r="C82" s="9"/>
      <c r="D82" s="12">
        <v>19670</v>
      </c>
      <c r="E82" s="11">
        <f t="shared" si="34"/>
        <v>53.890410958904113</v>
      </c>
      <c r="F82" s="20">
        <f>1.6*365</f>
        <v>584</v>
      </c>
      <c r="G82" s="28">
        <f t="shared" si="35"/>
        <v>2.9689883070665987E-2</v>
      </c>
      <c r="H82" s="20">
        <f t="shared" si="36"/>
        <v>19086</v>
      </c>
      <c r="I82" s="20">
        <f>H82-K82</f>
        <v>18283</v>
      </c>
      <c r="J82" s="11">
        <f>+I82/365/Nodrosinajums!F10*1000</f>
        <v>307.30313471720314</v>
      </c>
      <c r="K82" s="39">
        <f t="shared" si="38"/>
        <v>803.00000000000011</v>
      </c>
      <c r="L82" s="41"/>
    </row>
    <row r="83" spans="1:15" s="6" customFormat="1" ht="15.75" hidden="1">
      <c r="A83" s="21"/>
      <c r="B83" s="27"/>
      <c r="C83" s="23"/>
      <c r="D83" s="24"/>
      <c r="E83" s="25"/>
      <c r="F83" s="26"/>
      <c r="G83" s="30"/>
      <c r="H83" s="26"/>
      <c r="I83" s="26"/>
      <c r="J83" s="25"/>
      <c r="K83" s="26"/>
      <c r="L83" s="42"/>
    </row>
    <row r="84" spans="1:15" s="35" customFormat="1" ht="15.75">
      <c r="A84" s="31"/>
      <c r="B84" s="27"/>
      <c r="C84" s="33"/>
      <c r="D84" s="27" t="s">
        <v>65</v>
      </c>
      <c r="E84" s="36"/>
      <c r="F84" s="55"/>
      <c r="G84" s="56"/>
      <c r="H84" s="55"/>
      <c r="I84" s="55"/>
      <c r="J84" s="36"/>
      <c r="K84" s="55"/>
      <c r="L84" s="57"/>
    </row>
    <row r="85" spans="1:15" s="4" customFormat="1" ht="15.75">
      <c r="A85" s="21"/>
      <c r="B85" s="50"/>
      <c r="C85" s="51"/>
      <c r="D85" s="51" t="s">
        <v>41</v>
      </c>
      <c r="E85" s="50"/>
      <c r="F85" s="50"/>
      <c r="G85" s="52" t="s">
        <v>56</v>
      </c>
      <c r="H85" s="51"/>
      <c r="I85" s="51"/>
      <c r="J85" s="52"/>
      <c r="K85" s="51"/>
      <c r="L85" s="51"/>
    </row>
    <row r="86" spans="1:15" s="6" customFormat="1" ht="5.25" customHeight="1">
      <c r="B86" s="5"/>
    </row>
    <row r="87" spans="1:15" s="7" customFormat="1" ht="15.75">
      <c r="A87" s="65" t="s">
        <v>1</v>
      </c>
      <c r="B87" s="65" t="s">
        <v>16</v>
      </c>
      <c r="C87" s="65"/>
      <c r="D87" s="98" t="s">
        <v>11</v>
      </c>
      <c r="E87" s="99"/>
      <c r="F87" s="99"/>
      <c r="G87" s="99"/>
      <c r="H87" s="100"/>
      <c r="I87" s="100"/>
      <c r="J87" s="100"/>
      <c r="K87" s="100"/>
      <c r="L87" s="101"/>
    </row>
    <row r="88" spans="1:15" s="7" customFormat="1" ht="33" customHeight="1">
      <c r="A88" s="65"/>
      <c r="B88" s="65"/>
      <c r="C88" s="65"/>
      <c r="D88" s="65" t="s">
        <v>26</v>
      </c>
      <c r="E88" s="65"/>
      <c r="F88" s="84" t="s">
        <v>25</v>
      </c>
      <c r="G88" s="86"/>
      <c r="H88" s="65" t="s">
        <v>27</v>
      </c>
      <c r="I88" s="65"/>
      <c r="J88" s="65"/>
      <c r="K88" s="65"/>
      <c r="L88" s="65"/>
    </row>
    <row r="89" spans="1:15" s="7" customFormat="1" ht="33" customHeight="1">
      <c r="A89" s="65"/>
      <c r="B89" s="65"/>
      <c r="C89" s="65"/>
      <c r="D89" s="45" t="s">
        <v>18</v>
      </c>
      <c r="E89" s="45" t="s">
        <v>19</v>
      </c>
      <c r="F89" s="45" t="s">
        <v>18</v>
      </c>
      <c r="G89" s="45" t="s">
        <v>7</v>
      </c>
      <c r="H89" s="45" t="s">
        <v>22</v>
      </c>
      <c r="I89" s="45" t="s">
        <v>28</v>
      </c>
      <c r="J89" s="45" t="s">
        <v>24</v>
      </c>
      <c r="K89" s="84" t="s">
        <v>58</v>
      </c>
      <c r="L89" s="86"/>
      <c r="O89" s="7" t="s">
        <v>54</v>
      </c>
    </row>
    <row r="90" spans="1:15" s="6" customFormat="1" ht="15.75">
      <c r="A90" s="102" t="str">
        <f>+A80</f>
        <v>Bērze</v>
      </c>
      <c r="B90" s="8">
        <v>2008</v>
      </c>
      <c r="C90" s="9"/>
      <c r="D90" s="20">
        <f>F90+H90</f>
        <v>15364.3</v>
      </c>
      <c r="E90" s="11">
        <f>D90/365</f>
        <v>42.093972602739726</v>
      </c>
      <c r="F90" s="20">
        <f>8.42*365</f>
        <v>3073.3</v>
      </c>
      <c r="G90" s="28">
        <f>F90/D90</f>
        <v>0.20002863781623637</v>
      </c>
      <c r="H90" s="20">
        <v>12291</v>
      </c>
      <c r="I90" s="20">
        <f>H90-K90</f>
        <v>8750.5</v>
      </c>
      <c r="J90" s="11">
        <f>+I90/365/Nodrosinajums!J10*1000</f>
        <v>147.07958651987559</v>
      </c>
      <c r="K90" s="39">
        <f>9.7*365</f>
        <v>3540.4999999999995</v>
      </c>
      <c r="L90" s="40"/>
      <c r="M90" s="29">
        <f>+H90+F90-D90</f>
        <v>0</v>
      </c>
    </row>
    <row r="91" spans="1:15" s="6" customFormat="1" ht="15.75">
      <c r="A91" s="103"/>
      <c r="B91" s="8">
        <v>2009</v>
      </c>
      <c r="C91" s="9"/>
      <c r="D91" s="20">
        <f t="shared" ref="D91:D92" si="39">F91+H91</f>
        <v>15005.3</v>
      </c>
      <c r="E91" s="11">
        <f t="shared" ref="E91:E92" si="40">D91/365</f>
        <v>41.110410958904104</v>
      </c>
      <c r="F91" s="20">
        <f>8.22*365</f>
        <v>3000.3</v>
      </c>
      <c r="G91" s="28">
        <f t="shared" ref="G91:G92" si="41">F91/D91</f>
        <v>0.19994935122923235</v>
      </c>
      <c r="H91" s="20">
        <v>12005</v>
      </c>
      <c r="I91" s="20">
        <f t="shared" ref="I91:I92" si="42">H91-K91</f>
        <v>8464.5</v>
      </c>
      <c r="J91" s="11">
        <f>+I91/365/Nodrosinajums!J10*1000</f>
        <v>142.27245987057734</v>
      </c>
      <c r="K91" s="39">
        <f t="shared" ref="K91:K92" si="43">9.7*365</f>
        <v>3540.4999999999995</v>
      </c>
      <c r="L91" s="40"/>
      <c r="M91" s="29">
        <f t="shared" ref="M91:M92" si="44">+H91+F91-D91</f>
        <v>0</v>
      </c>
    </row>
    <row r="92" spans="1:15" s="6" customFormat="1" ht="15.75">
      <c r="A92" s="104"/>
      <c r="B92" s="8">
        <v>2010</v>
      </c>
      <c r="C92" s="9"/>
      <c r="D92" s="20">
        <f t="shared" si="39"/>
        <v>15978.4</v>
      </c>
      <c r="E92" s="11">
        <f t="shared" si="40"/>
        <v>43.776438356164384</v>
      </c>
      <c r="F92" s="20">
        <f>8.76*365</f>
        <v>3197.4</v>
      </c>
      <c r="G92" s="28">
        <f t="shared" si="41"/>
        <v>0.20010764532118361</v>
      </c>
      <c r="H92" s="20">
        <v>12781</v>
      </c>
      <c r="I92" s="20">
        <f t="shared" si="42"/>
        <v>9240.5</v>
      </c>
      <c r="J92" s="11">
        <f>+I92/365/Nodrosinajums!J10*1000</f>
        <v>155.3155727372048</v>
      </c>
      <c r="K92" s="39">
        <f t="shared" si="43"/>
        <v>3540.4999999999995</v>
      </c>
      <c r="L92" s="40"/>
      <c r="M92" s="29">
        <f t="shared" si="44"/>
        <v>0</v>
      </c>
    </row>
    <row r="93" spans="1:15" s="35" customFormat="1" ht="18" hidden="1" customHeight="1">
      <c r="A93" s="31"/>
      <c r="B93" s="32"/>
      <c r="C93" s="33"/>
      <c r="D93" s="92"/>
      <c r="E93" s="93"/>
      <c r="F93" s="93"/>
      <c r="G93" s="93"/>
      <c r="H93" s="93"/>
      <c r="I93" s="93"/>
      <c r="J93" s="93"/>
      <c r="K93" s="93"/>
      <c r="L93" s="93"/>
      <c r="M93" s="34"/>
    </row>
    <row r="94" spans="1:15" s="4" customFormat="1" ht="15.75">
      <c r="A94" s="21"/>
      <c r="B94" s="53" t="s">
        <v>42</v>
      </c>
      <c r="C94" s="51"/>
      <c r="D94" s="53"/>
      <c r="E94" s="50"/>
      <c r="F94" s="50"/>
      <c r="G94" s="52" t="s">
        <v>56</v>
      </c>
      <c r="H94" s="51"/>
      <c r="I94" s="51"/>
      <c r="J94" s="54"/>
      <c r="K94" s="51"/>
      <c r="L94" s="51"/>
    </row>
    <row r="95" spans="1:15" s="4" customFormat="1" ht="15.75">
      <c r="A95" s="21"/>
      <c r="B95" s="53"/>
      <c r="C95" s="51"/>
      <c r="D95" s="53"/>
      <c r="E95" s="50"/>
      <c r="F95" s="50"/>
      <c r="G95" s="53"/>
      <c r="H95" s="51"/>
      <c r="I95" s="51"/>
      <c r="J95" s="54"/>
      <c r="K95" s="51"/>
      <c r="L95" s="51"/>
    </row>
    <row r="96" spans="1:15" s="7" customFormat="1" ht="15.75" customHeight="1">
      <c r="A96" s="65" t="s">
        <v>1</v>
      </c>
      <c r="B96" s="65" t="s">
        <v>16</v>
      </c>
      <c r="C96" s="65"/>
      <c r="D96" s="98" t="s">
        <v>10</v>
      </c>
      <c r="E96" s="99"/>
      <c r="F96" s="99"/>
      <c r="G96" s="99"/>
      <c r="H96" s="99"/>
      <c r="I96" s="99"/>
      <c r="J96" s="99"/>
      <c r="K96" s="99"/>
      <c r="L96" s="105"/>
    </row>
    <row r="97" spans="1:15" s="7" customFormat="1" ht="33" customHeight="1">
      <c r="A97" s="65"/>
      <c r="B97" s="65"/>
      <c r="C97" s="65"/>
      <c r="D97" s="65" t="s">
        <v>17</v>
      </c>
      <c r="E97" s="65"/>
      <c r="F97" s="84" t="s">
        <v>23</v>
      </c>
      <c r="G97" s="86"/>
      <c r="H97" s="65" t="s">
        <v>20</v>
      </c>
      <c r="I97" s="65"/>
      <c r="J97" s="65"/>
      <c r="K97" s="65"/>
      <c r="L97" s="65"/>
    </row>
    <row r="98" spans="1:15" s="7" customFormat="1" ht="33" customHeight="1">
      <c r="A98" s="65"/>
      <c r="B98" s="65"/>
      <c r="C98" s="65"/>
      <c r="D98" s="45" t="s">
        <v>18</v>
      </c>
      <c r="E98" s="45" t="s">
        <v>19</v>
      </c>
      <c r="F98" s="45" t="s">
        <v>18</v>
      </c>
      <c r="G98" s="45" t="s">
        <v>7</v>
      </c>
      <c r="H98" s="45" t="s">
        <v>22</v>
      </c>
      <c r="I98" s="45" t="s">
        <v>21</v>
      </c>
      <c r="J98" s="45" t="s">
        <v>24</v>
      </c>
      <c r="K98" s="84" t="s">
        <v>47</v>
      </c>
      <c r="L98" s="106"/>
    </row>
    <row r="99" spans="1:15" s="6" customFormat="1" ht="15.75">
      <c r="A99" s="102" t="str">
        <f>Nodrosinajums!B11</f>
        <v>Auri</v>
      </c>
      <c r="B99" s="8">
        <v>2008</v>
      </c>
      <c r="C99" s="9"/>
      <c r="D99" s="9">
        <v>8118</v>
      </c>
      <c r="E99" s="11">
        <f>+D99/365</f>
        <v>22.241095890410961</v>
      </c>
      <c r="F99" s="20">
        <f>365*2</f>
        <v>730</v>
      </c>
      <c r="G99" s="28">
        <f>+F99/D99</f>
        <v>8.9923626508992369E-2</v>
      </c>
      <c r="H99" s="20">
        <f>D99-F99</f>
        <v>7388</v>
      </c>
      <c r="I99" s="20">
        <f>H99-K99</f>
        <v>7198.2</v>
      </c>
      <c r="J99" s="11">
        <f>+I99/365/Nodrosinajums!F11*1000</f>
        <v>37.707640325833566</v>
      </c>
      <c r="K99" s="39">
        <f>0.52*365</f>
        <v>189.8</v>
      </c>
      <c r="L99" s="40"/>
    </row>
    <row r="100" spans="1:15" s="6" customFormat="1" ht="15.75">
      <c r="A100" s="103"/>
      <c r="B100" s="8">
        <v>2009</v>
      </c>
      <c r="C100" s="9"/>
      <c r="D100" s="9">
        <v>7000</v>
      </c>
      <c r="E100" s="11">
        <f t="shared" ref="E100:E101" si="45">+D100/365</f>
        <v>19.17808219178082</v>
      </c>
      <c r="F100" s="20">
        <f>F99</f>
        <v>730</v>
      </c>
      <c r="G100" s="28">
        <f t="shared" ref="G100:G101" si="46">+F100/D100</f>
        <v>0.10428571428571429</v>
      </c>
      <c r="H100" s="20">
        <f t="shared" ref="H100:H101" si="47">D100-F100</f>
        <v>6270</v>
      </c>
      <c r="I100" s="20">
        <f t="shared" ref="I100" si="48">H100-K100</f>
        <v>6080.2</v>
      </c>
      <c r="J100" s="11">
        <f>+I100/365/Nodrosinajums!F11*1000</f>
        <v>31.851017575106734</v>
      </c>
      <c r="K100" s="39">
        <f t="shared" ref="K100:K101" si="49">0.52*365</f>
        <v>189.8</v>
      </c>
      <c r="L100" s="40"/>
    </row>
    <row r="101" spans="1:15" s="6" customFormat="1" ht="15.75">
      <c r="A101" s="104"/>
      <c r="B101" s="8">
        <v>2010</v>
      </c>
      <c r="C101" s="9"/>
      <c r="D101" s="12">
        <v>5899</v>
      </c>
      <c r="E101" s="11">
        <f t="shared" si="45"/>
        <v>16.161643835616438</v>
      </c>
      <c r="F101" s="20">
        <f>F100</f>
        <v>730</v>
      </c>
      <c r="G101" s="28">
        <f t="shared" si="46"/>
        <v>0.12374978809967792</v>
      </c>
      <c r="H101" s="20">
        <f t="shared" si="47"/>
        <v>5169</v>
      </c>
      <c r="I101" s="20">
        <f>H101-K101</f>
        <v>4979.2</v>
      </c>
      <c r="J101" s="11">
        <f>+I101/365/Nodrosinajums!F11*1000</f>
        <v>26.083449016475026</v>
      </c>
      <c r="K101" s="39">
        <f t="shared" si="49"/>
        <v>189.8</v>
      </c>
      <c r="L101" s="41"/>
    </row>
    <row r="102" spans="1:15" s="6" customFormat="1" ht="15.75" hidden="1">
      <c r="A102" s="21"/>
      <c r="B102" s="27"/>
      <c r="C102" s="23"/>
      <c r="D102" s="24"/>
      <c r="E102" s="25"/>
      <c r="F102" s="26"/>
      <c r="G102" s="30"/>
      <c r="H102" s="26"/>
      <c r="I102" s="26"/>
      <c r="J102" s="25"/>
      <c r="K102" s="26"/>
      <c r="L102" s="42"/>
    </row>
    <row r="103" spans="1:15" s="4" customFormat="1" ht="15.75">
      <c r="A103" s="21"/>
      <c r="B103" s="50"/>
      <c r="C103" s="51"/>
      <c r="D103" s="51" t="s">
        <v>41</v>
      </c>
      <c r="E103" s="50"/>
      <c r="F103" s="50"/>
      <c r="G103" s="52" t="s">
        <v>63</v>
      </c>
      <c r="H103" s="51"/>
      <c r="I103" s="51"/>
      <c r="J103" s="52"/>
      <c r="K103" s="51"/>
      <c r="L103" s="51"/>
    </row>
    <row r="104" spans="1:15" s="6" customFormat="1" ht="5.25" customHeight="1">
      <c r="B104" s="5"/>
    </row>
    <row r="105" spans="1:15" s="7" customFormat="1" ht="15.75" hidden="1">
      <c r="A105" s="65" t="s">
        <v>1</v>
      </c>
      <c r="B105" s="65" t="s">
        <v>16</v>
      </c>
      <c r="C105" s="65"/>
      <c r="D105" s="98" t="s">
        <v>11</v>
      </c>
      <c r="E105" s="99"/>
      <c r="F105" s="99"/>
      <c r="G105" s="99"/>
      <c r="H105" s="100"/>
      <c r="I105" s="100"/>
      <c r="J105" s="100"/>
      <c r="K105" s="100"/>
      <c r="L105" s="101"/>
    </row>
    <row r="106" spans="1:15" s="7" customFormat="1" ht="33" hidden="1" customHeight="1">
      <c r="A106" s="65"/>
      <c r="B106" s="65"/>
      <c r="C106" s="65"/>
      <c r="D106" s="65" t="s">
        <v>26</v>
      </c>
      <c r="E106" s="65"/>
      <c r="F106" s="84" t="s">
        <v>25</v>
      </c>
      <c r="G106" s="86"/>
      <c r="H106" s="65" t="s">
        <v>27</v>
      </c>
      <c r="I106" s="65"/>
      <c r="J106" s="65"/>
      <c r="K106" s="65"/>
      <c r="L106" s="65"/>
    </row>
    <row r="107" spans="1:15" s="7" customFormat="1" ht="33" hidden="1" customHeight="1">
      <c r="A107" s="65"/>
      <c r="B107" s="65"/>
      <c r="C107" s="65"/>
      <c r="D107" s="45" t="s">
        <v>18</v>
      </c>
      <c r="E107" s="45" t="s">
        <v>19</v>
      </c>
      <c r="F107" s="45" t="s">
        <v>18</v>
      </c>
      <c r="G107" s="45" t="s">
        <v>7</v>
      </c>
      <c r="H107" s="45" t="s">
        <v>22</v>
      </c>
      <c r="I107" s="45" t="s">
        <v>28</v>
      </c>
      <c r="J107" s="45" t="s">
        <v>24</v>
      </c>
      <c r="K107" s="84" t="s">
        <v>58</v>
      </c>
      <c r="L107" s="86"/>
      <c r="O107" s="7" t="s">
        <v>54</v>
      </c>
    </row>
    <row r="108" spans="1:15" s="6" customFormat="1" ht="15.75" hidden="1">
      <c r="A108" s="102" t="str">
        <f>+A99</f>
        <v>Auri</v>
      </c>
      <c r="B108" s="8">
        <v>2008</v>
      </c>
      <c r="C108" s="9"/>
      <c r="D108" s="20"/>
      <c r="E108" s="11"/>
      <c r="F108" s="20"/>
      <c r="G108" s="28"/>
      <c r="H108" s="20"/>
      <c r="I108" s="20"/>
      <c r="J108" s="11"/>
      <c r="K108" s="39"/>
      <c r="L108" s="40"/>
      <c r="M108" s="29">
        <f>+H108+F108-D108</f>
        <v>0</v>
      </c>
    </row>
    <row r="109" spans="1:15" s="6" customFormat="1" ht="15.75" hidden="1">
      <c r="A109" s="103"/>
      <c r="B109" s="8">
        <v>2009</v>
      </c>
      <c r="C109" s="9"/>
      <c r="D109" s="20"/>
      <c r="E109" s="11"/>
      <c r="F109" s="20"/>
      <c r="G109" s="28"/>
      <c r="H109" s="20"/>
      <c r="I109" s="20"/>
      <c r="J109" s="11"/>
      <c r="K109" s="39"/>
      <c r="L109" s="40"/>
      <c r="M109" s="29">
        <f t="shared" ref="M109:M110" si="50">+H109+F109-D109</f>
        <v>0</v>
      </c>
    </row>
    <row r="110" spans="1:15" s="6" customFormat="1" ht="15.75" hidden="1">
      <c r="A110" s="104"/>
      <c r="B110" s="8">
        <v>2010</v>
      </c>
      <c r="C110" s="9"/>
      <c r="D110" s="20"/>
      <c r="E110" s="11"/>
      <c r="F110" s="20"/>
      <c r="G110" s="28"/>
      <c r="H110" s="20"/>
      <c r="I110" s="20"/>
      <c r="J110" s="11"/>
      <c r="K110" s="39"/>
      <c r="L110" s="40"/>
      <c r="M110" s="29">
        <f t="shared" si="50"/>
        <v>0</v>
      </c>
    </row>
    <row r="111" spans="1:15" s="35" customFormat="1" ht="18" hidden="1" customHeight="1">
      <c r="A111" s="31"/>
      <c r="B111" s="32"/>
      <c r="C111" s="33"/>
      <c r="D111" s="92"/>
      <c r="E111" s="93"/>
      <c r="F111" s="93"/>
      <c r="G111" s="93"/>
      <c r="H111" s="93"/>
      <c r="I111" s="93"/>
      <c r="J111" s="93"/>
      <c r="K111" s="93"/>
      <c r="L111" s="93"/>
      <c r="M111" s="34"/>
    </row>
    <row r="112" spans="1:15" s="4" customFormat="1" ht="15.75" hidden="1">
      <c r="A112" s="21"/>
      <c r="B112" s="53" t="s">
        <v>42</v>
      </c>
      <c r="C112" s="51"/>
      <c r="D112" s="53"/>
      <c r="E112" s="50"/>
      <c r="F112" s="50"/>
      <c r="G112" s="52" t="s">
        <v>64</v>
      </c>
      <c r="H112" s="51"/>
      <c r="I112" s="51"/>
      <c r="J112" s="54"/>
      <c r="K112" s="51"/>
      <c r="L112" s="51"/>
    </row>
    <row r="113" spans="1:15" s="4" customFormat="1" ht="15.75">
      <c r="A113" s="21"/>
      <c r="B113" s="53"/>
      <c r="C113" s="51"/>
      <c r="D113" s="53"/>
      <c r="E113" s="50"/>
      <c r="F113" s="50"/>
      <c r="G113" s="53"/>
      <c r="H113" s="51"/>
      <c r="I113" s="51"/>
      <c r="J113" s="54"/>
      <c r="K113" s="51"/>
      <c r="L113" s="51"/>
    </row>
    <row r="114" spans="1:15" s="7" customFormat="1" ht="15.75" customHeight="1">
      <c r="A114" s="65" t="s">
        <v>1</v>
      </c>
      <c r="B114" s="65" t="s">
        <v>16</v>
      </c>
      <c r="C114" s="65"/>
      <c r="D114" s="98" t="s">
        <v>10</v>
      </c>
      <c r="E114" s="99"/>
      <c r="F114" s="99"/>
      <c r="G114" s="99"/>
      <c r="H114" s="99"/>
      <c r="I114" s="99"/>
      <c r="J114" s="99"/>
      <c r="K114" s="99"/>
      <c r="L114" s="105"/>
    </row>
    <row r="115" spans="1:15" s="7" customFormat="1" ht="33" customHeight="1">
      <c r="A115" s="65"/>
      <c r="B115" s="65"/>
      <c r="C115" s="65"/>
      <c r="D115" s="65" t="s">
        <v>17</v>
      </c>
      <c r="E115" s="65"/>
      <c r="F115" s="84" t="s">
        <v>23</v>
      </c>
      <c r="G115" s="86"/>
      <c r="H115" s="65" t="s">
        <v>20</v>
      </c>
      <c r="I115" s="65"/>
      <c r="J115" s="65"/>
      <c r="K115" s="65"/>
      <c r="L115" s="65"/>
    </row>
    <row r="116" spans="1:15" s="7" customFormat="1" ht="33" customHeight="1">
      <c r="A116" s="65"/>
      <c r="B116" s="65"/>
      <c r="C116" s="65"/>
      <c r="D116" s="45" t="s">
        <v>18</v>
      </c>
      <c r="E116" s="45" t="s">
        <v>19</v>
      </c>
      <c r="F116" s="45" t="s">
        <v>18</v>
      </c>
      <c r="G116" s="45" t="s">
        <v>7</v>
      </c>
      <c r="H116" s="45" t="s">
        <v>22</v>
      </c>
      <c r="I116" s="45" t="s">
        <v>21</v>
      </c>
      <c r="J116" s="45" t="s">
        <v>24</v>
      </c>
      <c r="K116" s="84" t="s">
        <v>47</v>
      </c>
      <c r="L116" s="106"/>
    </row>
    <row r="117" spans="1:15" s="6" customFormat="1" ht="15.75">
      <c r="A117" s="102" t="str">
        <f>Nodrosinajums!B12</f>
        <v>Biksti</v>
      </c>
      <c r="B117" s="8">
        <v>2008</v>
      </c>
      <c r="C117" s="9"/>
      <c r="D117" s="9">
        <f>16200+5000</f>
        <v>21200</v>
      </c>
      <c r="E117" s="11">
        <f>+D117/365</f>
        <v>58.082191780821915</v>
      </c>
      <c r="F117" s="20">
        <f>620+96</f>
        <v>716</v>
      </c>
      <c r="G117" s="28">
        <f>+F117/D117</f>
        <v>3.3773584905660375E-2</v>
      </c>
      <c r="H117" s="20">
        <f>D117-F117</f>
        <v>20484</v>
      </c>
      <c r="I117" s="20">
        <f>H117-K117</f>
        <v>16330</v>
      </c>
      <c r="J117" s="11">
        <f>+I117/365/Nodrosinajums!F12*1000</f>
        <v>215.09483667017915</v>
      </c>
      <c r="K117" s="39">
        <v>4154</v>
      </c>
      <c r="L117" s="40"/>
    </row>
    <row r="118" spans="1:15" s="6" customFormat="1" ht="15.75">
      <c r="A118" s="103"/>
      <c r="B118" s="8">
        <v>2009</v>
      </c>
      <c r="C118" s="9"/>
      <c r="D118" s="9">
        <f>16138+4494</f>
        <v>20632</v>
      </c>
      <c r="E118" s="11">
        <f t="shared" ref="E118:E119" si="51">+D118/365</f>
        <v>56.526027397260272</v>
      </c>
      <c r="F118" s="20">
        <f>403+19</f>
        <v>422</v>
      </c>
      <c r="G118" s="28">
        <f t="shared" ref="G118:G119" si="52">+F118/D118</f>
        <v>2.0453664210934471E-2</v>
      </c>
      <c r="H118" s="20">
        <f t="shared" ref="H118:H119" si="53">D118-F118</f>
        <v>20210</v>
      </c>
      <c r="I118" s="20">
        <f t="shared" ref="I118" si="54">H118-K118</f>
        <v>16482</v>
      </c>
      <c r="J118" s="11">
        <f>+I118/365/Nodrosinajums!F12*1000</f>
        <v>217.09694415173868</v>
      </c>
      <c r="K118" s="39">
        <v>3728</v>
      </c>
      <c r="L118" s="40"/>
    </row>
    <row r="119" spans="1:15" s="6" customFormat="1" ht="15.75">
      <c r="A119" s="104"/>
      <c r="B119" s="8">
        <v>2010</v>
      </c>
      <c r="C119" s="9"/>
      <c r="D119" s="12">
        <f>12271+3295</f>
        <v>15566</v>
      </c>
      <c r="E119" s="11">
        <f t="shared" si="51"/>
        <v>42.646575342465752</v>
      </c>
      <c r="F119" s="20">
        <f>620+13</f>
        <v>633</v>
      </c>
      <c r="G119" s="28">
        <f t="shared" si="52"/>
        <v>4.0665553128613648E-2</v>
      </c>
      <c r="H119" s="20">
        <f t="shared" si="53"/>
        <v>14933</v>
      </c>
      <c r="I119" s="20">
        <f>H119-K119</f>
        <v>12388</v>
      </c>
      <c r="J119" s="11">
        <f>+I119/365/Nodrosinajums!F12*1000</f>
        <v>163.17175974710224</v>
      </c>
      <c r="K119" s="39">
        <v>2545</v>
      </c>
      <c r="L119" s="41"/>
    </row>
    <row r="120" spans="1:15" s="6" customFormat="1" ht="15.75" hidden="1">
      <c r="A120" s="21"/>
      <c r="B120" s="27"/>
      <c r="C120" s="23"/>
      <c r="D120" s="24"/>
      <c r="E120" s="25"/>
      <c r="F120" s="26"/>
      <c r="G120" s="30"/>
      <c r="H120" s="26"/>
      <c r="I120" s="26"/>
      <c r="J120" s="25"/>
      <c r="K120" s="26"/>
      <c r="L120" s="42"/>
    </row>
    <row r="121" spans="1:15" s="4" customFormat="1" ht="15.75">
      <c r="A121" s="21"/>
      <c r="B121" s="50"/>
      <c r="C121" s="51"/>
      <c r="D121" s="51" t="s">
        <v>41</v>
      </c>
      <c r="E121" s="50"/>
      <c r="F121" s="50"/>
      <c r="G121" s="52" t="s">
        <v>61</v>
      </c>
      <c r="H121" s="51"/>
      <c r="I121" s="51"/>
      <c r="J121" s="52"/>
      <c r="K121" s="51"/>
      <c r="L121" s="51"/>
    </row>
    <row r="122" spans="1:15" s="6" customFormat="1" ht="5.25" customHeight="1">
      <c r="B122" s="5"/>
    </row>
    <row r="123" spans="1:15" s="7" customFormat="1" ht="15.75">
      <c r="A123" s="65" t="s">
        <v>1</v>
      </c>
      <c r="B123" s="65" t="s">
        <v>16</v>
      </c>
      <c r="C123" s="65"/>
      <c r="D123" s="98" t="s">
        <v>11</v>
      </c>
      <c r="E123" s="99"/>
      <c r="F123" s="99"/>
      <c r="G123" s="99"/>
      <c r="H123" s="100"/>
      <c r="I123" s="100"/>
      <c r="J123" s="100"/>
      <c r="K123" s="100"/>
      <c r="L123" s="101"/>
    </row>
    <row r="124" spans="1:15" s="7" customFormat="1" ht="33" customHeight="1">
      <c r="A124" s="65"/>
      <c r="B124" s="65"/>
      <c r="C124" s="65"/>
      <c r="D124" s="65" t="s">
        <v>26</v>
      </c>
      <c r="E124" s="65"/>
      <c r="F124" s="84" t="s">
        <v>25</v>
      </c>
      <c r="G124" s="86"/>
      <c r="H124" s="65" t="s">
        <v>27</v>
      </c>
      <c r="I124" s="65"/>
      <c r="J124" s="65"/>
      <c r="K124" s="65"/>
      <c r="L124" s="65"/>
    </row>
    <row r="125" spans="1:15" s="7" customFormat="1" ht="33" customHeight="1">
      <c r="A125" s="65"/>
      <c r="B125" s="65"/>
      <c r="C125" s="65"/>
      <c r="D125" s="45" t="s">
        <v>18</v>
      </c>
      <c r="E125" s="45" t="s">
        <v>19</v>
      </c>
      <c r="F125" s="45" t="s">
        <v>18</v>
      </c>
      <c r="G125" s="45" t="s">
        <v>7</v>
      </c>
      <c r="H125" s="45" t="s">
        <v>22</v>
      </c>
      <c r="I125" s="45" t="s">
        <v>28</v>
      </c>
      <c r="J125" s="45" t="s">
        <v>24</v>
      </c>
      <c r="K125" s="84" t="s">
        <v>58</v>
      </c>
      <c r="L125" s="86"/>
      <c r="O125" s="7" t="s">
        <v>54</v>
      </c>
    </row>
    <row r="126" spans="1:15" s="6" customFormat="1" ht="15.75">
      <c r="A126" s="102" t="str">
        <f>+A117</f>
        <v>Biksti</v>
      </c>
      <c r="B126" s="8">
        <v>2008</v>
      </c>
      <c r="C126" s="9"/>
      <c r="D126" s="20">
        <f>F126+H126</f>
        <v>19100</v>
      </c>
      <c r="E126" s="11">
        <f>+D126/365</f>
        <v>52.328767123287669</v>
      </c>
      <c r="F126" s="20">
        <f>1460+450</f>
        <v>1910</v>
      </c>
      <c r="G126" s="28">
        <f>+F126/D126</f>
        <v>0.1</v>
      </c>
      <c r="H126" s="20">
        <f>I126+K126</f>
        <v>17190</v>
      </c>
      <c r="I126" s="20">
        <f>13140+600</f>
        <v>13740</v>
      </c>
      <c r="J126" s="11">
        <f>+I126/365/Nodrosinajums!J12*1000</f>
        <v>180.97997892518441</v>
      </c>
      <c r="K126" s="39">
        <v>3450</v>
      </c>
      <c r="L126" s="40"/>
      <c r="M126" s="29">
        <f>+H126+F126-D126</f>
        <v>0</v>
      </c>
    </row>
    <row r="127" spans="1:15" s="6" customFormat="1" ht="15.75">
      <c r="A127" s="103"/>
      <c r="B127" s="8">
        <v>2009</v>
      </c>
      <c r="C127" s="9"/>
      <c r="D127" s="20">
        <f t="shared" ref="D127:D128" si="55">F127+H127</f>
        <v>18561</v>
      </c>
      <c r="E127" s="11">
        <f t="shared" ref="E127:E128" si="56">+D127/365</f>
        <v>50.852054794520548</v>
      </c>
      <c r="F127" s="20">
        <f>1452+404</f>
        <v>1856</v>
      </c>
      <c r="G127" s="28">
        <f t="shared" ref="G127:G128" si="57">+F127/D127</f>
        <v>9.9994612359247892E-2</v>
      </c>
      <c r="H127" s="20">
        <f t="shared" ref="H127:H128" si="58">I127+K127</f>
        <v>16705</v>
      </c>
      <c r="I127" s="20">
        <f>13064+600</f>
        <v>13664</v>
      </c>
      <c r="J127" s="11">
        <f>+I127/365/Nodrosinajums!J12*1000</f>
        <v>179.97892518440463</v>
      </c>
      <c r="K127" s="39">
        <f>1494+1547</f>
        <v>3041</v>
      </c>
      <c r="L127" s="40"/>
      <c r="M127" s="29">
        <f t="shared" ref="M127:M128" si="59">+H127+F127-D127</f>
        <v>0</v>
      </c>
    </row>
    <row r="128" spans="1:15" s="6" customFormat="1" ht="15.75">
      <c r="A128" s="104"/>
      <c r="B128" s="8">
        <v>2010</v>
      </c>
      <c r="C128" s="9"/>
      <c r="D128" s="20">
        <f t="shared" si="55"/>
        <v>12908</v>
      </c>
      <c r="E128" s="11">
        <f t="shared" si="56"/>
        <v>35.364383561643834</v>
      </c>
      <c r="F128" s="20">
        <f>1104+60</f>
        <v>1164</v>
      </c>
      <c r="G128" s="28">
        <f t="shared" si="57"/>
        <v>9.0176634645181289E-2</v>
      </c>
      <c r="H128" s="20">
        <f t="shared" si="58"/>
        <v>11744</v>
      </c>
      <c r="I128" s="20">
        <f>8836+450</f>
        <v>9286</v>
      </c>
      <c r="J128" s="11">
        <f>+I128/365/Nodrosinajums!J12*1000</f>
        <v>122.31296101159116</v>
      </c>
      <c r="K128" s="39">
        <f>1577+881</f>
        <v>2458</v>
      </c>
      <c r="L128" s="40"/>
      <c r="M128" s="29">
        <f t="shared" si="59"/>
        <v>0</v>
      </c>
    </row>
    <row r="129" spans="1:15" s="35" customFormat="1" ht="18" hidden="1" customHeight="1">
      <c r="A129" s="31"/>
      <c r="B129" s="32"/>
      <c r="C129" s="33"/>
      <c r="D129" s="92"/>
      <c r="E129" s="93"/>
      <c r="F129" s="93"/>
      <c r="G129" s="93"/>
      <c r="H129" s="93"/>
      <c r="I129" s="93"/>
      <c r="J129" s="93"/>
      <c r="K129" s="93"/>
      <c r="L129" s="93"/>
      <c r="M129" s="34"/>
    </row>
    <row r="130" spans="1:15" s="4" customFormat="1" ht="15.75">
      <c r="A130" s="21"/>
      <c r="B130" s="53" t="s">
        <v>42</v>
      </c>
      <c r="C130" s="51"/>
      <c r="D130" s="53"/>
      <c r="E130" s="50"/>
      <c r="F130" s="50"/>
      <c r="G130" s="52" t="s">
        <v>62</v>
      </c>
      <c r="H130" s="51"/>
      <c r="I130" s="51"/>
      <c r="J130" s="54"/>
      <c r="K130" s="51"/>
      <c r="L130" s="51"/>
    </row>
    <row r="131" spans="1:15" s="4" customFormat="1" ht="15.75">
      <c r="A131" s="21"/>
      <c r="B131" s="53"/>
      <c r="C131" s="51"/>
      <c r="D131" s="53"/>
      <c r="E131" s="50"/>
      <c r="F131" s="50"/>
      <c r="G131" s="53"/>
      <c r="H131" s="51"/>
      <c r="I131" s="51"/>
      <c r="J131" s="54"/>
      <c r="K131" s="51"/>
      <c r="L131" s="51"/>
    </row>
    <row r="132" spans="1:15" s="7" customFormat="1" ht="15.75" customHeight="1">
      <c r="A132" s="65" t="s">
        <v>1</v>
      </c>
      <c r="B132" s="65" t="s">
        <v>16</v>
      </c>
      <c r="C132" s="65"/>
      <c r="D132" s="98" t="s">
        <v>10</v>
      </c>
      <c r="E132" s="99"/>
      <c r="F132" s="99"/>
      <c r="G132" s="99"/>
      <c r="H132" s="99"/>
      <c r="I132" s="99"/>
      <c r="J132" s="99"/>
      <c r="K132" s="99"/>
      <c r="L132" s="105"/>
    </row>
    <row r="133" spans="1:15" s="7" customFormat="1" ht="33" customHeight="1">
      <c r="A133" s="65"/>
      <c r="B133" s="65"/>
      <c r="C133" s="65"/>
      <c r="D133" s="65" t="s">
        <v>17</v>
      </c>
      <c r="E133" s="65"/>
      <c r="F133" s="84" t="s">
        <v>23</v>
      </c>
      <c r="G133" s="86"/>
      <c r="H133" s="65" t="s">
        <v>20</v>
      </c>
      <c r="I133" s="65"/>
      <c r="J133" s="65"/>
      <c r="K133" s="65"/>
      <c r="L133" s="65"/>
    </row>
    <row r="134" spans="1:15" s="7" customFormat="1" ht="33" customHeight="1">
      <c r="A134" s="65"/>
      <c r="B134" s="65"/>
      <c r="C134" s="65"/>
      <c r="D134" s="45" t="s">
        <v>18</v>
      </c>
      <c r="E134" s="45" t="s">
        <v>19</v>
      </c>
      <c r="F134" s="45" t="s">
        <v>18</v>
      </c>
      <c r="G134" s="45" t="s">
        <v>7</v>
      </c>
      <c r="H134" s="45" t="s">
        <v>22</v>
      </c>
      <c r="I134" s="45" t="s">
        <v>21</v>
      </c>
      <c r="J134" s="45" t="s">
        <v>24</v>
      </c>
      <c r="K134" s="84" t="s">
        <v>47</v>
      </c>
      <c r="L134" s="106"/>
    </row>
    <row r="135" spans="1:15" s="6" customFormat="1" ht="15.75">
      <c r="A135" s="102" t="str">
        <f>Nodrosinajums!B13</f>
        <v>Aizstrautnieki</v>
      </c>
      <c r="B135" s="8">
        <v>2008</v>
      </c>
      <c r="C135" s="9"/>
      <c r="D135" s="9">
        <v>12800</v>
      </c>
      <c r="E135" s="11">
        <f>+D135/365</f>
        <v>35.06849315068493</v>
      </c>
      <c r="F135" s="20">
        <f>+D135-H135</f>
        <v>1349.9499999999989</v>
      </c>
      <c r="G135" s="28">
        <f>+F135/D135</f>
        <v>0.10546484374999991</v>
      </c>
      <c r="H135" s="20">
        <f>31.37*365</f>
        <v>11450.050000000001</v>
      </c>
      <c r="I135" s="20">
        <f>H135-K135</f>
        <v>11344.050000000001</v>
      </c>
      <c r="J135" s="11">
        <f>+I135/365/Nodrosinajums!F13*1000</f>
        <v>138.13150684931509</v>
      </c>
      <c r="K135" s="39">
        <f>K136*2</f>
        <v>106</v>
      </c>
      <c r="L135" s="40"/>
    </row>
    <row r="136" spans="1:15" s="6" customFormat="1" ht="15.75">
      <c r="A136" s="103"/>
      <c r="B136" s="8">
        <v>2009</v>
      </c>
      <c r="C136" s="9"/>
      <c r="D136" s="9">
        <v>10783</v>
      </c>
      <c r="E136" s="11">
        <f t="shared" ref="E136:E137" si="60">+D136/365</f>
        <v>29.542465753424658</v>
      </c>
      <c r="F136" s="20">
        <f t="shared" ref="F136:F137" si="61">+D136-H136</f>
        <v>1347.75</v>
      </c>
      <c r="G136" s="28">
        <f t="shared" ref="G136:G137" si="62">+F136/D136</f>
        <v>0.12498840767875359</v>
      </c>
      <c r="H136" s="20">
        <f>25.85*365</f>
        <v>9435.25</v>
      </c>
      <c r="I136" s="20">
        <f t="shared" ref="I136" si="63">H136-K136</f>
        <v>9382.25</v>
      </c>
      <c r="J136" s="11">
        <f>+I136/365/Nodrosinajums!F13*1000</f>
        <v>114.24353120243532</v>
      </c>
      <c r="K136" s="39">
        <f>K137</f>
        <v>53</v>
      </c>
      <c r="L136" s="40"/>
    </row>
    <row r="137" spans="1:15" s="6" customFormat="1" ht="15.75">
      <c r="A137" s="104"/>
      <c r="B137" s="8">
        <v>2010</v>
      </c>
      <c r="C137" s="9"/>
      <c r="D137" s="12">
        <v>8940</v>
      </c>
      <c r="E137" s="11">
        <f t="shared" si="60"/>
        <v>24.493150684931507</v>
      </c>
      <c r="F137" s="20">
        <f t="shared" si="61"/>
        <v>1351.6500000000005</v>
      </c>
      <c r="G137" s="28">
        <f t="shared" si="62"/>
        <v>0.1511912751677853</v>
      </c>
      <c r="H137" s="20">
        <f>20.79*365</f>
        <v>7588.3499999999995</v>
      </c>
      <c r="I137" s="20">
        <f>H137-K137</f>
        <v>7535.3499999999995</v>
      </c>
      <c r="J137" s="11">
        <f>+I137/365/Nodrosinajums!F13*1000</f>
        <v>91.754642313546427</v>
      </c>
      <c r="K137" s="39">
        <f>0.2*265</f>
        <v>53</v>
      </c>
      <c r="L137" s="41"/>
    </row>
    <row r="138" spans="1:15" s="6" customFormat="1" ht="15.75" hidden="1">
      <c r="A138" s="21"/>
      <c r="B138" s="27"/>
      <c r="C138" s="23"/>
      <c r="D138" s="24"/>
      <c r="E138" s="25"/>
      <c r="F138" s="26"/>
      <c r="G138" s="30"/>
      <c r="H138" s="26"/>
      <c r="I138" s="26"/>
      <c r="J138" s="25"/>
      <c r="K138" s="26"/>
      <c r="L138" s="42"/>
    </row>
    <row r="139" spans="1:15" s="4" customFormat="1" ht="15.75">
      <c r="A139" s="21"/>
      <c r="B139" s="50"/>
      <c r="C139" s="51"/>
      <c r="D139" s="51" t="s">
        <v>41</v>
      </c>
      <c r="E139" s="50"/>
      <c r="F139" s="50"/>
      <c r="G139" s="52" t="s">
        <v>59</v>
      </c>
      <c r="H139" s="51"/>
      <c r="I139" s="51"/>
      <c r="J139" s="52"/>
      <c r="K139" s="51"/>
      <c r="L139" s="51"/>
    </row>
    <row r="140" spans="1:15" s="6" customFormat="1" ht="5.25" customHeight="1">
      <c r="B140" s="5"/>
    </row>
    <row r="141" spans="1:15" s="7" customFormat="1" ht="15.75">
      <c r="A141" s="65" t="s">
        <v>1</v>
      </c>
      <c r="B141" s="65" t="s">
        <v>16</v>
      </c>
      <c r="C141" s="65"/>
      <c r="D141" s="98" t="s">
        <v>11</v>
      </c>
      <c r="E141" s="99"/>
      <c r="F141" s="99"/>
      <c r="G141" s="99"/>
      <c r="H141" s="100"/>
      <c r="I141" s="100"/>
      <c r="J141" s="100"/>
      <c r="K141" s="100"/>
      <c r="L141" s="101"/>
    </row>
    <row r="142" spans="1:15" s="7" customFormat="1" ht="33" customHeight="1">
      <c r="A142" s="65"/>
      <c r="B142" s="65"/>
      <c r="C142" s="65"/>
      <c r="D142" s="65" t="s">
        <v>26</v>
      </c>
      <c r="E142" s="65"/>
      <c r="F142" s="84" t="s">
        <v>25</v>
      </c>
      <c r="G142" s="86"/>
      <c r="H142" s="65" t="s">
        <v>27</v>
      </c>
      <c r="I142" s="65"/>
      <c r="J142" s="65"/>
      <c r="K142" s="65"/>
      <c r="L142" s="65"/>
    </row>
    <row r="143" spans="1:15" s="7" customFormat="1" ht="33" customHeight="1">
      <c r="A143" s="65"/>
      <c r="B143" s="65"/>
      <c r="C143" s="65"/>
      <c r="D143" s="45" t="s">
        <v>18</v>
      </c>
      <c r="E143" s="45" t="s">
        <v>19</v>
      </c>
      <c r="F143" s="45" t="s">
        <v>18</v>
      </c>
      <c r="G143" s="45" t="s">
        <v>7</v>
      </c>
      <c r="H143" s="45" t="s">
        <v>22</v>
      </c>
      <c r="I143" s="45" t="s">
        <v>28</v>
      </c>
      <c r="J143" s="45" t="s">
        <v>24</v>
      </c>
      <c r="K143" s="84" t="s">
        <v>58</v>
      </c>
      <c r="L143" s="86"/>
      <c r="O143" s="7" t="s">
        <v>54</v>
      </c>
    </row>
    <row r="144" spans="1:15" s="6" customFormat="1" ht="15.75">
      <c r="A144" s="102" t="str">
        <f>+A135</f>
        <v>Aizstrautnieki</v>
      </c>
      <c r="B144" s="8">
        <v>2008</v>
      </c>
      <c r="C144" s="9"/>
      <c r="D144" s="20">
        <f>F144+H144</f>
        <v>14081.15</v>
      </c>
      <c r="E144" s="11">
        <f>+D144/365</f>
        <v>38.578493150684928</v>
      </c>
      <c r="F144" s="20">
        <f>3.51*365</f>
        <v>1281.1499999999999</v>
      </c>
      <c r="G144" s="28">
        <f>+F144/D144</f>
        <v>9.0983335878106544E-2</v>
      </c>
      <c r="H144" s="20">
        <v>12800</v>
      </c>
      <c r="I144" s="20">
        <f>J135*Nodrosinajums!J13*365/1000</f>
        <v>10335.690000000002</v>
      </c>
      <c r="J144" s="11">
        <f>J135</f>
        <v>138.13150684931509</v>
      </c>
      <c r="K144" s="39">
        <f>H144-I144</f>
        <v>2464.3099999999977</v>
      </c>
      <c r="L144" s="40"/>
      <c r="M144" s="29">
        <f>+H144+F144-D144</f>
        <v>0</v>
      </c>
    </row>
    <row r="145" spans="1:13" s="6" customFormat="1" ht="15.75">
      <c r="A145" s="103"/>
      <c r="B145" s="8">
        <v>2009</v>
      </c>
      <c r="C145" s="9"/>
      <c r="D145" s="20">
        <f t="shared" ref="D145:D146" si="64">F145+H145</f>
        <v>11859.75</v>
      </c>
      <c r="E145" s="11">
        <f t="shared" ref="E145:E146" si="65">+D145/365</f>
        <v>32.492465753424661</v>
      </c>
      <c r="F145" s="20">
        <f>2.95*365</f>
        <v>1076.75</v>
      </c>
      <c r="G145" s="28">
        <f t="shared" ref="G145:G146" si="66">+F145/D145</f>
        <v>9.0790278041274056E-2</v>
      </c>
      <c r="H145" s="9">
        <v>10783</v>
      </c>
      <c r="I145" s="20">
        <f>J136*Nodrosinajums!J13*365/1000</f>
        <v>8548.2722222222219</v>
      </c>
      <c r="J145" s="11">
        <f t="shared" ref="J145:J146" si="67">J136</f>
        <v>114.24353120243532</v>
      </c>
      <c r="K145" s="39">
        <f t="shared" ref="K145:K146" si="68">H145-I145</f>
        <v>2234.7277777777781</v>
      </c>
      <c r="L145" s="40"/>
      <c r="M145" s="29">
        <f t="shared" ref="M145:M146" si="69">+H145+F145-D145</f>
        <v>0</v>
      </c>
    </row>
    <row r="146" spans="1:13" s="6" customFormat="1" ht="15.75">
      <c r="A146" s="104"/>
      <c r="B146" s="8">
        <v>2010</v>
      </c>
      <c r="C146" s="9"/>
      <c r="D146" s="20">
        <f t="shared" si="64"/>
        <v>9834.25</v>
      </c>
      <c r="E146" s="11">
        <f t="shared" si="65"/>
        <v>26.943150684931506</v>
      </c>
      <c r="F146" s="20">
        <f>2.45*365</f>
        <v>894.25000000000011</v>
      </c>
      <c r="G146" s="28">
        <f t="shared" si="66"/>
        <v>9.0932201235478058E-2</v>
      </c>
      <c r="H146" s="9">
        <v>8940</v>
      </c>
      <c r="I146" s="20">
        <f>J137*Nodrosinajums!J13*365/1000</f>
        <v>6865.5411111111107</v>
      </c>
      <c r="J146" s="11">
        <f t="shared" si="67"/>
        <v>91.754642313546427</v>
      </c>
      <c r="K146" s="39">
        <f t="shared" si="68"/>
        <v>2074.4588888888893</v>
      </c>
      <c r="L146" s="40"/>
      <c r="M146" s="29">
        <f t="shared" si="69"/>
        <v>0</v>
      </c>
    </row>
    <row r="147" spans="1:13" s="35" customFormat="1" ht="18" hidden="1" customHeight="1">
      <c r="A147" s="31"/>
      <c r="B147" s="32"/>
      <c r="C147" s="33"/>
      <c r="D147" s="92"/>
      <c r="E147" s="93"/>
      <c r="F147" s="93"/>
      <c r="G147" s="93"/>
      <c r="H147" s="93"/>
      <c r="I147" s="93"/>
      <c r="J147" s="93"/>
      <c r="K147" s="93"/>
      <c r="L147" s="93"/>
      <c r="M147" s="34"/>
    </row>
    <row r="148" spans="1:13" s="4" customFormat="1" ht="15.75">
      <c r="A148" s="21"/>
      <c r="B148" s="53" t="s">
        <v>42</v>
      </c>
      <c r="C148" s="51"/>
      <c r="D148" s="53"/>
      <c r="E148" s="50"/>
      <c r="F148" s="50"/>
      <c r="G148" s="52" t="s">
        <v>56</v>
      </c>
      <c r="H148" s="51"/>
      <c r="I148" s="51"/>
      <c r="J148" s="54"/>
      <c r="K148" s="51"/>
      <c r="L148" s="51"/>
    </row>
    <row r="150" spans="1:13" s="7" customFormat="1" ht="15.75" customHeight="1">
      <c r="A150" s="65" t="s">
        <v>1</v>
      </c>
      <c r="B150" s="65" t="s">
        <v>16</v>
      </c>
      <c r="C150" s="65"/>
      <c r="D150" s="98" t="s">
        <v>10</v>
      </c>
      <c r="E150" s="99"/>
      <c r="F150" s="99"/>
      <c r="G150" s="99"/>
      <c r="H150" s="99"/>
      <c r="I150" s="99"/>
      <c r="J150" s="99"/>
      <c r="K150" s="99"/>
      <c r="L150" s="105"/>
    </row>
    <row r="151" spans="1:13" s="7" customFormat="1" ht="33" customHeight="1">
      <c r="A151" s="65"/>
      <c r="B151" s="65"/>
      <c r="C151" s="65"/>
      <c r="D151" s="65" t="s">
        <v>17</v>
      </c>
      <c r="E151" s="65"/>
      <c r="F151" s="84" t="s">
        <v>23</v>
      </c>
      <c r="G151" s="86"/>
      <c r="H151" s="65" t="s">
        <v>20</v>
      </c>
      <c r="I151" s="65"/>
      <c r="J151" s="65"/>
      <c r="K151" s="65"/>
      <c r="L151" s="65"/>
    </row>
    <row r="152" spans="1:13" s="7" customFormat="1" ht="33" customHeight="1">
      <c r="A152" s="65"/>
      <c r="B152" s="65"/>
      <c r="C152" s="65"/>
      <c r="D152" s="45" t="s">
        <v>18</v>
      </c>
      <c r="E152" s="45" t="s">
        <v>19</v>
      </c>
      <c r="F152" s="45" t="s">
        <v>18</v>
      </c>
      <c r="G152" s="45" t="s">
        <v>7</v>
      </c>
      <c r="H152" s="45" t="s">
        <v>22</v>
      </c>
      <c r="I152" s="45" t="s">
        <v>21</v>
      </c>
      <c r="J152" s="45" t="s">
        <v>24</v>
      </c>
      <c r="K152" s="84" t="s">
        <v>47</v>
      </c>
      <c r="L152" s="106"/>
    </row>
    <row r="153" spans="1:13" s="6" customFormat="1" ht="15.75">
      <c r="A153" s="102" t="str">
        <f>Nodrosinajums!B14</f>
        <v>Akācijas</v>
      </c>
      <c r="B153" s="8">
        <v>2008</v>
      </c>
      <c r="C153" s="9"/>
      <c r="D153" s="9">
        <v>33100</v>
      </c>
      <c r="E153" s="11">
        <f>+D153/365</f>
        <v>90.68493150684931</v>
      </c>
      <c r="F153" s="20">
        <f>+D153-H153</f>
        <v>6622.8999999999978</v>
      </c>
      <c r="G153" s="28">
        <f>+F153/D153</f>
        <v>0.2000876132930513</v>
      </c>
      <c r="H153" s="20">
        <f>72.54*365</f>
        <v>26477.100000000002</v>
      </c>
      <c r="I153" s="20">
        <f>H153-K153</f>
        <v>18607.700000000004</v>
      </c>
      <c r="J153" s="11">
        <f>+I153/365/Nodrosinajums!F14*1000</f>
        <v>318.62500000000006</v>
      </c>
      <c r="K153" s="39">
        <f>K154</f>
        <v>7869.4</v>
      </c>
      <c r="L153" s="40"/>
    </row>
    <row r="154" spans="1:13" s="6" customFormat="1" ht="15.75">
      <c r="A154" s="103"/>
      <c r="B154" s="8">
        <v>2009</v>
      </c>
      <c r="C154" s="9"/>
      <c r="D154" s="9">
        <v>33674</v>
      </c>
      <c r="E154" s="11">
        <f t="shared" ref="E154:E155" si="70">+D154/365</f>
        <v>92.257534246575347</v>
      </c>
      <c r="F154" s="20">
        <f t="shared" ref="F154:F155" si="71">+D154-H154</f>
        <v>6733.3499999999985</v>
      </c>
      <c r="G154" s="28">
        <f t="shared" ref="G154:G155" si="72">+F154/D154</f>
        <v>0.19995694007245943</v>
      </c>
      <c r="H154" s="20">
        <f>73.81*365</f>
        <v>26940.65</v>
      </c>
      <c r="I154" s="20">
        <f>H154-K154</f>
        <v>19071.25</v>
      </c>
      <c r="J154" s="11">
        <f>+I154/365/Nodrosinajums!F14*1000</f>
        <v>326.5625</v>
      </c>
      <c r="K154" s="39">
        <f>K155</f>
        <v>7869.4</v>
      </c>
      <c r="L154" s="40"/>
    </row>
    <row r="155" spans="1:13" s="6" customFormat="1" ht="15.75">
      <c r="A155" s="104"/>
      <c r="B155" s="8">
        <v>2010</v>
      </c>
      <c r="C155" s="9"/>
      <c r="D155" s="12">
        <v>29874</v>
      </c>
      <c r="E155" s="11">
        <f t="shared" si="70"/>
        <v>81.846575342465755</v>
      </c>
      <c r="F155" s="20">
        <f t="shared" si="71"/>
        <v>5973.7999999999993</v>
      </c>
      <c r="G155" s="28">
        <f t="shared" si="72"/>
        <v>0.19996652607618662</v>
      </c>
      <c r="H155" s="20">
        <f>65.48*365</f>
        <v>23900.2</v>
      </c>
      <c r="I155" s="20">
        <f>43.92*365</f>
        <v>16030.800000000001</v>
      </c>
      <c r="J155" s="11">
        <f>+I155/365/Nodrosinajums!F14*1000</f>
        <v>274.5</v>
      </c>
      <c r="K155" s="39">
        <f>H155-I155</f>
        <v>7869.4</v>
      </c>
      <c r="L155" s="41"/>
    </row>
    <row r="156" spans="1:13" s="6" customFormat="1" ht="15.75" hidden="1">
      <c r="A156" s="21"/>
      <c r="B156" s="27"/>
      <c r="C156" s="23"/>
      <c r="D156" s="24"/>
      <c r="E156" s="25"/>
      <c r="F156" s="26"/>
      <c r="G156" s="30"/>
      <c r="H156" s="26"/>
      <c r="I156" s="26"/>
      <c r="J156" s="25"/>
      <c r="K156" s="26"/>
      <c r="L156" s="42"/>
    </row>
    <row r="157" spans="1:13" s="4" customFormat="1" ht="15.75">
      <c r="A157" s="21"/>
      <c r="B157" s="50"/>
      <c r="C157" s="51"/>
      <c r="D157" s="51" t="s">
        <v>41</v>
      </c>
      <c r="E157" s="50"/>
      <c r="F157" s="50"/>
      <c r="G157" s="52" t="s">
        <v>55</v>
      </c>
      <c r="H157" s="51"/>
      <c r="I157" s="51"/>
      <c r="J157" s="52"/>
      <c r="K157" s="51"/>
      <c r="L157" s="51"/>
    </row>
    <row r="158" spans="1:13" s="6" customFormat="1" ht="5.25" customHeight="1">
      <c r="B158" s="5"/>
    </row>
    <row r="159" spans="1:13" s="7" customFormat="1" ht="15.75">
      <c r="A159" s="65" t="s">
        <v>1</v>
      </c>
      <c r="B159" s="65" t="s">
        <v>16</v>
      </c>
      <c r="C159" s="65"/>
      <c r="D159" s="98" t="s">
        <v>11</v>
      </c>
      <c r="E159" s="99"/>
      <c r="F159" s="99"/>
      <c r="G159" s="99"/>
      <c r="H159" s="100"/>
      <c r="I159" s="100"/>
      <c r="J159" s="100"/>
      <c r="K159" s="100"/>
      <c r="L159" s="101"/>
    </row>
    <row r="160" spans="1:13" s="7" customFormat="1" ht="33" customHeight="1">
      <c r="A160" s="65"/>
      <c r="B160" s="65"/>
      <c r="C160" s="65"/>
      <c r="D160" s="65" t="s">
        <v>26</v>
      </c>
      <c r="E160" s="65"/>
      <c r="F160" s="84" t="s">
        <v>25</v>
      </c>
      <c r="G160" s="86"/>
      <c r="H160" s="65" t="s">
        <v>27</v>
      </c>
      <c r="I160" s="65"/>
      <c r="J160" s="65"/>
      <c r="K160" s="65"/>
      <c r="L160" s="65"/>
    </row>
    <row r="161" spans="1:15" s="7" customFormat="1" ht="33" customHeight="1">
      <c r="A161" s="65"/>
      <c r="B161" s="65"/>
      <c r="C161" s="65"/>
      <c r="D161" s="45" t="s">
        <v>18</v>
      </c>
      <c r="E161" s="45" t="s">
        <v>19</v>
      </c>
      <c r="F161" s="45" t="s">
        <v>18</v>
      </c>
      <c r="G161" s="45" t="s">
        <v>7</v>
      </c>
      <c r="H161" s="45" t="s">
        <v>22</v>
      </c>
      <c r="I161" s="45" t="s">
        <v>28</v>
      </c>
      <c r="J161" s="45" t="s">
        <v>24</v>
      </c>
      <c r="K161" s="84" t="s">
        <v>46</v>
      </c>
      <c r="L161" s="86"/>
      <c r="O161" s="7" t="s">
        <v>54</v>
      </c>
    </row>
    <row r="162" spans="1:15" s="6" customFormat="1" ht="15.75">
      <c r="A162" s="102" t="str">
        <f>+A153</f>
        <v>Akācijas</v>
      </c>
      <c r="B162" s="8">
        <v>2008</v>
      </c>
      <c r="C162" s="9"/>
      <c r="D162" s="20">
        <f>F162+H162</f>
        <v>32922.949999999997</v>
      </c>
      <c r="E162" s="11">
        <f>+D162/365</f>
        <v>90.199863013698618</v>
      </c>
      <c r="F162" s="20">
        <f>8.83*365</f>
        <v>3222.95</v>
      </c>
      <c r="G162" s="28">
        <f>+F162/D162</f>
        <v>9.789371851550363E-2</v>
      </c>
      <c r="H162" s="20">
        <v>29700</v>
      </c>
      <c r="I162" s="20">
        <f>J153*Nodrosinajums!J14*365/1000</f>
        <v>18607.700000000004</v>
      </c>
      <c r="J162" s="11">
        <f>J153</f>
        <v>318.62500000000006</v>
      </c>
      <c r="K162" s="39">
        <f>H162-I162</f>
        <v>11092.299999999996</v>
      </c>
      <c r="L162" s="40"/>
      <c r="M162" s="29">
        <f>+H162+F162-D162</f>
        <v>0</v>
      </c>
    </row>
    <row r="163" spans="1:15" s="6" customFormat="1" ht="15.75">
      <c r="A163" s="103"/>
      <c r="B163" s="8">
        <v>2009</v>
      </c>
      <c r="C163" s="9"/>
      <c r="D163" s="20">
        <f t="shared" ref="D163:D164" si="73">F163+H163</f>
        <v>36269.699999999997</v>
      </c>
      <c r="E163" s="11">
        <f t="shared" ref="E163:E164" si="74">+D163/365</f>
        <v>99.36904109589041</v>
      </c>
      <c r="F163" s="20">
        <f>12.78*365</f>
        <v>4664.7</v>
      </c>
      <c r="G163" s="28">
        <f t="shared" ref="G163:G164" si="75">+F163/D163</f>
        <v>0.12861148562022845</v>
      </c>
      <c r="H163" s="9">
        <v>31605</v>
      </c>
      <c r="I163" s="20">
        <f>J154*Nodrosinajums!J14*365/1000</f>
        <v>19071.25</v>
      </c>
      <c r="J163" s="11">
        <f t="shared" ref="J163:J164" si="76">J154</f>
        <v>326.5625</v>
      </c>
      <c r="K163" s="39">
        <f t="shared" ref="K163:K164" si="77">H163-I163</f>
        <v>12533.75</v>
      </c>
      <c r="L163" s="40"/>
      <c r="M163" s="29">
        <f t="shared" ref="M163:M164" si="78">+H163+F163-D163</f>
        <v>0</v>
      </c>
    </row>
    <row r="164" spans="1:15" s="6" customFormat="1" ht="15.75">
      <c r="A164" s="104"/>
      <c r="B164" s="8">
        <v>2010</v>
      </c>
      <c r="C164" s="9"/>
      <c r="D164" s="20">
        <f t="shared" si="73"/>
        <v>37893.050000000003</v>
      </c>
      <c r="E164" s="11">
        <f t="shared" si="74"/>
        <v>103.81657534246577</v>
      </c>
      <c r="F164" s="20">
        <f>19.17*365</f>
        <v>6997.05</v>
      </c>
      <c r="G164" s="28">
        <f t="shared" si="75"/>
        <v>0.1846525946050793</v>
      </c>
      <c r="H164" s="9">
        <v>30896</v>
      </c>
      <c r="I164" s="20">
        <f>J155*Nodrosinajums!J14*365/1000</f>
        <v>16030.8</v>
      </c>
      <c r="J164" s="11">
        <f t="shared" si="76"/>
        <v>274.5</v>
      </c>
      <c r="K164" s="39">
        <f t="shared" si="77"/>
        <v>14865.2</v>
      </c>
      <c r="L164" s="40"/>
      <c r="M164" s="29">
        <f t="shared" si="78"/>
        <v>0</v>
      </c>
    </row>
    <row r="165" spans="1:15" s="35" customFormat="1" ht="18" hidden="1" customHeight="1">
      <c r="A165" s="31"/>
      <c r="B165" s="32"/>
      <c r="C165" s="33"/>
      <c r="D165" s="92"/>
      <c r="E165" s="93"/>
      <c r="F165" s="93"/>
      <c r="G165" s="93"/>
      <c r="H165" s="93"/>
      <c r="I165" s="93"/>
      <c r="J165" s="93"/>
      <c r="K165" s="93"/>
      <c r="L165" s="93"/>
      <c r="M165" s="34"/>
    </row>
    <row r="166" spans="1:15" s="4" customFormat="1" ht="15.75">
      <c r="A166" s="21"/>
      <c r="B166" s="53" t="s">
        <v>42</v>
      </c>
      <c r="C166" s="51"/>
      <c r="D166" s="53"/>
      <c r="E166" s="50"/>
      <c r="F166" s="50"/>
      <c r="G166" s="52" t="s">
        <v>56</v>
      </c>
      <c r="H166" s="51"/>
      <c r="I166" s="51"/>
      <c r="J166" s="54"/>
      <c r="K166" s="51"/>
      <c r="L166" s="51"/>
    </row>
    <row r="168" spans="1:15" s="7" customFormat="1" ht="15.75" customHeight="1">
      <c r="A168" s="65" t="s">
        <v>1</v>
      </c>
      <c r="B168" s="65" t="s">
        <v>16</v>
      </c>
      <c r="C168" s="65"/>
      <c r="D168" s="98" t="s">
        <v>10</v>
      </c>
      <c r="E168" s="99"/>
      <c r="F168" s="99"/>
      <c r="G168" s="99"/>
      <c r="H168" s="99"/>
      <c r="I168" s="99"/>
      <c r="J168" s="99"/>
      <c r="K168" s="99"/>
      <c r="L168" s="105"/>
    </row>
    <row r="169" spans="1:15" s="7" customFormat="1" ht="33" customHeight="1">
      <c r="A169" s="65"/>
      <c r="B169" s="65"/>
      <c r="C169" s="65"/>
      <c r="D169" s="65" t="s">
        <v>17</v>
      </c>
      <c r="E169" s="65"/>
      <c r="F169" s="84" t="s">
        <v>23</v>
      </c>
      <c r="G169" s="86"/>
      <c r="H169" s="65" t="s">
        <v>20</v>
      </c>
      <c r="I169" s="65"/>
      <c r="J169" s="65"/>
      <c r="K169" s="65"/>
      <c r="L169" s="65"/>
    </row>
    <row r="170" spans="1:15" s="7" customFormat="1" ht="33" customHeight="1">
      <c r="A170" s="65"/>
      <c r="B170" s="65"/>
      <c r="C170" s="65"/>
      <c r="D170" s="45" t="s">
        <v>18</v>
      </c>
      <c r="E170" s="45" t="s">
        <v>19</v>
      </c>
      <c r="F170" s="45" t="s">
        <v>18</v>
      </c>
      <c r="G170" s="45" t="s">
        <v>7</v>
      </c>
      <c r="H170" s="45" t="s">
        <v>22</v>
      </c>
      <c r="I170" s="45" t="s">
        <v>21</v>
      </c>
      <c r="J170" s="45" t="s">
        <v>24</v>
      </c>
      <c r="K170" s="84" t="s">
        <v>47</v>
      </c>
      <c r="L170" s="106"/>
    </row>
    <row r="171" spans="1:15" s="6" customFormat="1" ht="15.75">
      <c r="A171" s="102" t="str">
        <f>Nodrosinajums!B15</f>
        <v>Lielbērze</v>
      </c>
      <c r="B171" s="8">
        <v>2008</v>
      </c>
      <c r="C171" s="9"/>
      <c r="D171" s="9">
        <v>3025</v>
      </c>
      <c r="E171" s="11">
        <f>+D171/365</f>
        <v>8.287671232876713</v>
      </c>
      <c r="F171" s="20">
        <f>+D171-H171</f>
        <v>302</v>
      </c>
      <c r="G171" s="28">
        <f>+F171/D171</f>
        <v>9.9834710743801652E-2</v>
      </c>
      <c r="H171" s="20">
        <v>2723</v>
      </c>
      <c r="I171" s="20">
        <f>H171</f>
        <v>2723</v>
      </c>
      <c r="J171" s="11">
        <f>+I171/365/Nodrosinajums!F15*1000</f>
        <v>32.577615600885323</v>
      </c>
      <c r="K171" s="39">
        <v>0</v>
      </c>
      <c r="L171" s="40"/>
    </row>
    <row r="172" spans="1:15" s="6" customFormat="1" ht="15.75">
      <c r="A172" s="103"/>
      <c r="B172" s="8">
        <v>2009</v>
      </c>
      <c r="C172" s="9"/>
      <c r="D172" s="9">
        <v>3855</v>
      </c>
      <c r="E172" s="11">
        <f t="shared" ref="E172:E173" si="79">+D172/365</f>
        <v>10.561643835616438</v>
      </c>
      <c r="F172" s="20">
        <f t="shared" ref="F172:F173" si="80">+D172-H172</f>
        <v>385</v>
      </c>
      <c r="G172" s="28">
        <f t="shared" ref="G172:G173" si="81">+F172/D172</f>
        <v>9.9870298313878086E-2</v>
      </c>
      <c r="H172" s="20">
        <v>3470</v>
      </c>
      <c r="I172" s="20">
        <f>H172</f>
        <v>3470</v>
      </c>
      <c r="J172" s="11">
        <f>+I172/365/Nodrosinajums!F15*1000</f>
        <v>41.51462582999342</v>
      </c>
      <c r="K172" s="39">
        <v>0</v>
      </c>
      <c r="L172" s="40"/>
    </row>
    <row r="173" spans="1:15" s="6" customFormat="1" ht="15.75">
      <c r="A173" s="104"/>
      <c r="B173" s="8">
        <v>2010</v>
      </c>
      <c r="C173" s="9"/>
      <c r="D173" s="12">
        <v>3632</v>
      </c>
      <c r="E173" s="11">
        <f t="shared" si="79"/>
        <v>9.9506849315068493</v>
      </c>
      <c r="F173" s="20">
        <f t="shared" si="80"/>
        <v>363</v>
      </c>
      <c r="G173" s="28">
        <f t="shared" si="81"/>
        <v>9.9944933920704845E-2</v>
      </c>
      <c r="H173" s="20">
        <v>3269</v>
      </c>
      <c r="I173" s="20">
        <f>H173</f>
        <v>3269</v>
      </c>
      <c r="J173" s="11">
        <f>+I173/365/Nodrosinajums!F15*1000</f>
        <v>39.109888137823773</v>
      </c>
      <c r="K173" s="39">
        <v>0</v>
      </c>
      <c r="L173" s="41"/>
    </row>
    <row r="174" spans="1:15" s="6" customFormat="1" ht="15.75" hidden="1">
      <c r="A174" s="21"/>
      <c r="B174" s="27"/>
      <c r="C174" s="23"/>
      <c r="D174" s="24"/>
      <c r="E174" s="25"/>
      <c r="F174" s="26"/>
      <c r="G174" s="30"/>
      <c r="H174" s="26"/>
      <c r="I174" s="26"/>
      <c r="J174" s="25"/>
      <c r="K174" s="26"/>
      <c r="L174" s="42"/>
    </row>
    <row r="175" spans="1:15" s="4" customFormat="1" ht="15.75">
      <c r="A175" s="21"/>
      <c r="B175" s="50"/>
      <c r="C175" s="51"/>
      <c r="D175" s="51" t="s">
        <v>41</v>
      </c>
      <c r="E175" s="50"/>
      <c r="F175" s="50"/>
      <c r="G175" s="52" t="s">
        <v>56</v>
      </c>
      <c r="H175" s="51"/>
      <c r="I175" s="51"/>
      <c r="J175" s="52"/>
      <c r="K175" s="51"/>
      <c r="L175" s="51"/>
    </row>
    <row r="176" spans="1:15" s="6" customFormat="1" ht="5.25" customHeight="1">
      <c r="B176" s="5"/>
    </row>
    <row r="177" spans="1:15" s="7" customFormat="1" ht="15.75">
      <c r="A177" s="65" t="s">
        <v>1</v>
      </c>
      <c r="B177" s="65" t="s">
        <v>16</v>
      </c>
      <c r="C177" s="65"/>
      <c r="D177" s="98" t="s">
        <v>11</v>
      </c>
      <c r="E177" s="99"/>
      <c r="F177" s="99"/>
      <c r="G177" s="99"/>
      <c r="H177" s="100"/>
      <c r="I177" s="100"/>
      <c r="J177" s="100"/>
      <c r="K177" s="100"/>
      <c r="L177" s="101"/>
    </row>
    <row r="178" spans="1:15" s="7" customFormat="1" ht="33" customHeight="1">
      <c r="A178" s="65"/>
      <c r="B178" s="65"/>
      <c r="C178" s="65"/>
      <c r="D178" s="65" t="s">
        <v>26</v>
      </c>
      <c r="E178" s="65"/>
      <c r="F178" s="84" t="s">
        <v>25</v>
      </c>
      <c r="G178" s="86"/>
      <c r="H178" s="65" t="s">
        <v>27</v>
      </c>
      <c r="I178" s="65"/>
      <c r="J178" s="65"/>
      <c r="K178" s="65"/>
      <c r="L178" s="65"/>
    </row>
    <row r="179" spans="1:15" s="7" customFormat="1" ht="33" customHeight="1">
      <c r="A179" s="65"/>
      <c r="B179" s="65"/>
      <c r="C179" s="65"/>
      <c r="D179" s="45" t="s">
        <v>18</v>
      </c>
      <c r="E179" s="45" t="s">
        <v>19</v>
      </c>
      <c r="F179" s="45" t="s">
        <v>18</v>
      </c>
      <c r="G179" s="45" t="s">
        <v>7</v>
      </c>
      <c r="H179" s="45" t="s">
        <v>22</v>
      </c>
      <c r="I179" s="45" t="s">
        <v>28</v>
      </c>
      <c r="J179" s="45" t="s">
        <v>24</v>
      </c>
      <c r="K179" s="84" t="s">
        <v>46</v>
      </c>
      <c r="L179" s="86"/>
      <c r="O179" s="7" t="s">
        <v>54</v>
      </c>
    </row>
    <row r="180" spans="1:15" s="6" customFormat="1" ht="15.75">
      <c r="A180" s="102" t="str">
        <f>+A171</f>
        <v>Lielbērze</v>
      </c>
      <c r="B180" s="8">
        <v>2008</v>
      </c>
      <c r="C180" s="9"/>
      <c r="D180" s="20">
        <f>F180+H180</f>
        <v>2905.5</v>
      </c>
      <c r="E180" s="11">
        <f>+D180/365</f>
        <v>7.9602739726027396</v>
      </c>
      <c r="F180" s="20">
        <f>0.5*365</f>
        <v>182.5</v>
      </c>
      <c r="G180" s="28">
        <f>+F180/D180</f>
        <v>6.2811908449492346E-2</v>
      </c>
      <c r="H180" s="20">
        <f>I180</f>
        <v>2723</v>
      </c>
      <c r="I180" s="20">
        <v>2723</v>
      </c>
      <c r="J180" s="11">
        <f>+I180/365/Nodrosinajums!J15*1000</f>
        <v>32.577615600885323</v>
      </c>
      <c r="K180" s="39">
        <v>0</v>
      </c>
      <c r="L180" s="40"/>
      <c r="M180" s="29">
        <f>+H180+F180-D180</f>
        <v>0</v>
      </c>
    </row>
    <row r="181" spans="1:15" s="6" customFormat="1" ht="15.75">
      <c r="A181" s="103"/>
      <c r="B181" s="8">
        <v>2009</v>
      </c>
      <c r="C181" s="9"/>
      <c r="D181" s="20">
        <f t="shared" ref="D181:D182" si="82">F181+H181</f>
        <v>3652.5</v>
      </c>
      <c r="E181" s="11">
        <f t="shared" ref="E181:E182" si="83">+D181/365</f>
        <v>10.006849315068493</v>
      </c>
      <c r="F181" s="20">
        <f t="shared" ref="F181:F182" si="84">0.5*365</f>
        <v>182.5</v>
      </c>
      <c r="G181" s="28">
        <f t="shared" ref="G181:G182" si="85">+F181/D181</f>
        <v>4.9965776865160849E-2</v>
      </c>
      <c r="H181" s="20">
        <f t="shared" ref="H181:H182" si="86">I181</f>
        <v>3470</v>
      </c>
      <c r="I181" s="20">
        <v>3470</v>
      </c>
      <c r="J181" s="11">
        <f>+I181/365/Nodrosinajums!J15*1000</f>
        <v>41.51462582999342</v>
      </c>
      <c r="K181" s="39">
        <v>0</v>
      </c>
      <c r="L181" s="40"/>
      <c r="M181" s="29">
        <f t="shared" ref="M181:M182" si="87">+H181+F181-D181</f>
        <v>0</v>
      </c>
    </row>
    <row r="182" spans="1:15" s="6" customFormat="1" ht="15.75">
      <c r="A182" s="104"/>
      <c r="B182" s="8">
        <v>2010</v>
      </c>
      <c r="C182" s="9"/>
      <c r="D182" s="20">
        <f t="shared" si="82"/>
        <v>3451.5</v>
      </c>
      <c r="E182" s="11">
        <f t="shared" si="83"/>
        <v>9.456164383561644</v>
      </c>
      <c r="F182" s="20">
        <f t="shared" si="84"/>
        <v>182.5</v>
      </c>
      <c r="G182" s="28">
        <f t="shared" si="85"/>
        <v>5.2875561350137622E-2</v>
      </c>
      <c r="H182" s="20">
        <f t="shared" si="86"/>
        <v>3269</v>
      </c>
      <c r="I182" s="20">
        <v>3269</v>
      </c>
      <c r="J182" s="11">
        <f>+I182/365/Nodrosinajums!J15*1000</f>
        <v>39.109888137823773</v>
      </c>
      <c r="K182" s="39">
        <v>0</v>
      </c>
      <c r="L182" s="40"/>
      <c r="M182" s="29">
        <f t="shared" si="87"/>
        <v>0</v>
      </c>
    </row>
    <row r="183" spans="1:15" s="35" customFormat="1" ht="18" hidden="1" customHeight="1">
      <c r="A183" s="31"/>
      <c r="B183" s="32"/>
      <c r="C183" s="33"/>
      <c r="D183" s="92"/>
      <c r="E183" s="93"/>
      <c r="F183" s="93"/>
      <c r="G183" s="93"/>
      <c r="H183" s="93"/>
      <c r="I183" s="93"/>
      <c r="J183" s="93"/>
      <c r="K183" s="93"/>
      <c r="L183" s="93"/>
      <c r="M183" s="34"/>
    </row>
    <row r="184" spans="1:15" s="4" customFormat="1" ht="15.75">
      <c r="A184" s="21"/>
      <c r="B184" s="53" t="s">
        <v>42</v>
      </c>
      <c r="C184" s="51"/>
      <c r="D184" s="53"/>
      <c r="E184" s="50"/>
      <c r="F184" s="50"/>
      <c r="G184" s="52" t="s">
        <v>56</v>
      </c>
      <c r="H184" s="51"/>
      <c r="I184" s="51"/>
      <c r="J184" s="54"/>
      <c r="K184" s="51"/>
      <c r="L184" s="51"/>
    </row>
  </sheetData>
  <mergeCells count="203">
    <mergeCell ref="H88:L88"/>
    <mergeCell ref="K89:L89"/>
    <mergeCell ref="A90:A92"/>
    <mergeCell ref="D93:L93"/>
    <mergeCell ref="C96:C98"/>
    <mergeCell ref="D96:L96"/>
    <mergeCell ref="K25:L25"/>
    <mergeCell ref="K26:L26"/>
    <mergeCell ref="K27:L27"/>
    <mergeCell ref="K34:L34"/>
    <mergeCell ref="K35:L35"/>
    <mergeCell ref="K36:L36"/>
    <mergeCell ref="D183:L183"/>
    <mergeCell ref="A114:A116"/>
    <mergeCell ref="B114:B116"/>
    <mergeCell ref="C114:C116"/>
    <mergeCell ref="D114:L114"/>
    <mergeCell ref="D115:E115"/>
    <mergeCell ref="F115:G115"/>
    <mergeCell ref="H115:L115"/>
    <mergeCell ref="K116:L116"/>
    <mergeCell ref="A117:A119"/>
    <mergeCell ref="A123:A125"/>
    <mergeCell ref="B123:B125"/>
    <mergeCell ref="C123:C125"/>
    <mergeCell ref="D123:L123"/>
    <mergeCell ref="D124:E124"/>
    <mergeCell ref="F124:G124"/>
    <mergeCell ref="H124:L124"/>
    <mergeCell ref="K125:L125"/>
    <mergeCell ref="A126:A128"/>
    <mergeCell ref="D129:L129"/>
    <mergeCell ref="A177:A179"/>
    <mergeCell ref="B177:B179"/>
    <mergeCell ref="C177:C179"/>
    <mergeCell ref="D177:L177"/>
    <mergeCell ref="D178:E178"/>
    <mergeCell ref="F178:G178"/>
    <mergeCell ref="H178:L178"/>
    <mergeCell ref="K179:L179"/>
    <mergeCell ref="A180:A182"/>
    <mergeCell ref="A168:A170"/>
    <mergeCell ref="B168:B170"/>
    <mergeCell ref="C168:C170"/>
    <mergeCell ref="D168:L168"/>
    <mergeCell ref="D169:E169"/>
    <mergeCell ref="F169:G169"/>
    <mergeCell ref="H169:L169"/>
    <mergeCell ref="K170:L170"/>
    <mergeCell ref="A171:A173"/>
    <mergeCell ref="B49:B51"/>
    <mergeCell ref="C49:C51"/>
    <mergeCell ref="D49:L49"/>
    <mergeCell ref="D50:E50"/>
    <mergeCell ref="F50:G50"/>
    <mergeCell ref="H50:L50"/>
    <mergeCell ref="K51:L51"/>
    <mergeCell ref="A96:A98"/>
    <mergeCell ref="B96:B98"/>
    <mergeCell ref="A77:A79"/>
    <mergeCell ref="B77:B79"/>
    <mergeCell ref="C77:C79"/>
    <mergeCell ref="D77:L77"/>
    <mergeCell ref="D78:E78"/>
    <mergeCell ref="F78:G78"/>
    <mergeCell ref="H78:L78"/>
    <mergeCell ref="K79:L79"/>
    <mergeCell ref="A80:A82"/>
    <mergeCell ref="A87:A89"/>
    <mergeCell ref="B87:B89"/>
    <mergeCell ref="C87:C89"/>
    <mergeCell ref="D87:L87"/>
    <mergeCell ref="D88:E88"/>
    <mergeCell ref="F88:G88"/>
    <mergeCell ref="D97:E97"/>
    <mergeCell ref="F97:G97"/>
    <mergeCell ref="H97:L97"/>
    <mergeCell ref="K98:L98"/>
    <mergeCell ref="A4:A6"/>
    <mergeCell ref="A7:A9"/>
    <mergeCell ref="A13:A15"/>
    <mergeCell ref="B13:B15"/>
    <mergeCell ref="C13:C15"/>
    <mergeCell ref="B4:B6"/>
    <mergeCell ref="C4:C6"/>
    <mergeCell ref="K42:L42"/>
    <mergeCell ref="A43:A45"/>
    <mergeCell ref="D4:L4"/>
    <mergeCell ref="D13:L13"/>
    <mergeCell ref="D14:E14"/>
    <mergeCell ref="F14:G14"/>
    <mergeCell ref="H14:L14"/>
    <mergeCell ref="D5:E5"/>
    <mergeCell ref="F5:G5"/>
    <mergeCell ref="H5:L5"/>
    <mergeCell ref="K7:L7"/>
    <mergeCell ref="K8:L8"/>
    <mergeCell ref="K9:L9"/>
    <mergeCell ref="A16:A18"/>
    <mergeCell ref="A22:A24"/>
    <mergeCell ref="B22:B24"/>
    <mergeCell ref="C22:C24"/>
    <mergeCell ref="D22:L22"/>
    <mergeCell ref="D23:E23"/>
    <mergeCell ref="K24:L24"/>
    <mergeCell ref="K33:L33"/>
    <mergeCell ref="K6:L6"/>
    <mergeCell ref="F23:G23"/>
    <mergeCell ref="H23:L23"/>
    <mergeCell ref="K16:L16"/>
    <mergeCell ref="K17:L17"/>
    <mergeCell ref="K18:L18"/>
    <mergeCell ref="K15:L15"/>
    <mergeCell ref="F11:L11"/>
    <mergeCell ref="A25:A27"/>
    <mergeCell ref="A34:A36"/>
    <mergeCell ref="A40:A42"/>
    <mergeCell ref="B40:B42"/>
    <mergeCell ref="C40:C42"/>
    <mergeCell ref="D40:L40"/>
    <mergeCell ref="D41:E41"/>
    <mergeCell ref="F41:G41"/>
    <mergeCell ref="H41:L41"/>
    <mergeCell ref="A31:A33"/>
    <mergeCell ref="B31:B33"/>
    <mergeCell ref="C31:C33"/>
    <mergeCell ref="D31:L31"/>
    <mergeCell ref="D32:E32"/>
    <mergeCell ref="F32:G32"/>
    <mergeCell ref="H32:L32"/>
    <mergeCell ref="A162:A164"/>
    <mergeCell ref="D165:L165"/>
    <mergeCell ref="A150:A152"/>
    <mergeCell ref="B150:B152"/>
    <mergeCell ref="A99:A101"/>
    <mergeCell ref="A105:A107"/>
    <mergeCell ref="B105:B107"/>
    <mergeCell ref="C105:C107"/>
    <mergeCell ref="D105:L105"/>
    <mergeCell ref="D106:E106"/>
    <mergeCell ref="F106:G106"/>
    <mergeCell ref="H106:L106"/>
    <mergeCell ref="K107:L107"/>
    <mergeCell ref="A108:A110"/>
    <mergeCell ref="D111:L111"/>
    <mergeCell ref="A159:A161"/>
    <mergeCell ref="B159:B161"/>
    <mergeCell ref="C159:C161"/>
    <mergeCell ref="D159:L159"/>
    <mergeCell ref="D160:E160"/>
    <mergeCell ref="F160:G160"/>
    <mergeCell ref="C150:C152"/>
    <mergeCell ref="D150:L150"/>
    <mergeCell ref="D151:E151"/>
    <mergeCell ref="F151:G151"/>
    <mergeCell ref="H151:L151"/>
    <mergeCell ref="K152:L152"/>
    <mergeCell ref="H160:L160"/>
    <mergeCell ref="K161:L161"/>
    <mergeCell ref="A132:A134"/>
    <mergeCell ref="B132:B134"/>
    <mergeCell ref="C132:C134"/>
    <mergeCell ref="D132:L132"/>
    <mergeCell ref="D133:E133"/>
    <mergeCell ref="F133:G133"/>
    <mergeCell ref="H133:L133"/>
    <mergeCell ref="K134:L134"/>
    <mergeCell ref="A153:A155"/>
    <mergeCell ref="A144:A146"/>
    <mergeCell ref="D147:L147"/>
    <mergeCell ref="A135:A137"/>
    <mergeCell ref="A141:A143"/>
    <mergeCell ref="B141:B143"/>
    <mergeCell ref="C141:C143"/>
    <mergeCell ref="D141:L141"/>
    <mergeCell ref="D142:E142"/>
    <mergeCell ref="F142:G142"/>
    <mergeCell ref="H142:L142"/>
    <mergeCell ref="K143:L143"/>
    <mergeCell ref="D74:L74"/>
    <mergeCell ref="G56:L56"/>
    <mergeCell ref="B37:L37"/>
    <mergeCell ref="A68:A70"/>
    <mergeCell ref="B68:B70"/>
    <mergeCell ref="C68:C70"/>
    <mergeCell ref="D68:L68"/>
    <mergeCell ref="D69:E69"/>
    <mergeCell ref="F69:G69"/>
    <mergeCell ref="H69:L69"/>
    <mergeCell ref="K70:L70"/>
    <mergeCell ref="A71:A73"/>
    <mergeCell ref="A58:A60"/>
    <mergeCell ref="B58:B60"/>
    <mergeCell ref="C58:C60"/>
    <mergeCell ref="D58:L58"/>
    <mergeCell ref="D59:E59"/>
    <mergeCell ref="F59:G59"/>
    <mergeCell ref="H59:L59"/>
    <mergeCell ref="K60:L60"/>
    <mergeCell ref="A61:A63"/>
    <mergeCell ref="D55:L55"/>
    <mergeCell ref="A52:A54"/>
    <mergeCell ref="A49:A5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0" manualBreakCount="10">
    <brk id="20" max="16383" man="1"/>
    <brk id="38" max="16383" man="1"/>
    <brk id="56" max="16383" man="1"/>
    <brk id="75" max="16383" man="1"/>
    <brk id="94" max="16383" man="1"/>
    <brk id="112" max="16383" man="1"/>
    <brk id="130" max="16383" man="1"/>
    <brk id="148" max="16383" man="1"/>
    <brk id="166" max="16383" man="1"/>
    <brk id="1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Nodrosinajums</vt:lpstr>
      <vt:lpstr>Pakalpoj-sn</vt:lpstr>
      <vt:lpstr>U-K-apjomi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2012-01-31T10:38:38Z</cp:lastPrinted>
  <dcterms:created xsi:type="dcterms:W3CDTF">2011-12-13T13:06:12Z</dcterms:created>
  <dcterms:modified xsi:type="dcterms:W3CDTF">2012-01-31T10:44:31Z</dcterms:modified>
</cp:coreProperties>
</file>