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viestursf\Documents\Darbi\2016_DARBI\EKII_2016\Arhitekturas_pieminekli\04032016\"/>
    </mc:Choice>
  </mc:AlternateContent>
  <bookViews>
    <workbookView xWindow="0" yWindow="0" windowWidth="28800" windowHeight="11535" tabRatio="896"/>
  </bookViews>
  <sheets>
    <sheet name="SATURS" sheetId="2" r:id="rId1"/>
    <sheet name="Titullapa" sheetId="1" r:id="rId2"/>
    <sheet name="1" sheetId="3" r:id="rId3"/>
    <sheet name="2" sheetId="22" r:id="rId4"/>
    <sheet name="3" sheetId="23" r:id="rId5"/>
    <sheet name="4" sheetId="24" r:id="rId6"/>
    <sheet name="5" sheetId="25" r:id="rId7"/>
    <sheet name="6" sheetId="27" r:id="rId8"/>
    <sheet name="7" sheetId="28" r:id="rId9"/>
    <sheet name="8" sheetId="32" r:id="rId10"/>
    <sheet name="9" sheetId="33" r:id="rId11"/>
    <sheet name="PIELIKUMS" sheetId="30" r:id="rId12"/>
  </sheets>
  <definedNames>
    <definedName name="Link9">'9'!$A$1:$I$1</definedName>
    <definedName name="_xlnm.Print_Area" localSheetId="2">'1'!$A$1:$H$25</definedName>
    <definedName name="_xlnm.Print_Area" localSheetId="3">'2'!$A$1:$N$46</definedName>
    <definedName name="_xlnm.Print_Area" localSheetId="4">'3'!$A$1:$H$63</definedName>
    <definedName name="_xlnm.Print_Area" localSheetId="5">'4'!$A$1:$K$90</definedName>
    <definedName name="_xlnm.Print_Area" localSheetId="6">'5'!$A$1:$S$99</definedName>
    <definedName name="_xlnm.Print_Area" localSheetId="7">'6'!$A$1:$P$44</definedName>
    <definedName name="_xlnm.Print_Area" localSheetId="8">'7'!$A$1:$I$19</definedName>
    <definedName name="_xlnm.Print_Area" localSheetId="9">'8'!$A$1:$I$22</definedName>
    <definedName name="_xlnm.Print_Area" localSheetId="10">'9'!$A$1:$I$13</definedName>
    <definedName name="_xlnm.Print_Area" localSheetId="11">PIELIKUMS!$A$1:$M$145</definedName>
    <definedName name="_xlnm.Print_Area" localSheetId="0">SATURS!$A$8:$C$41</definedName>
    <definedName name="_xlnm.Print_Area" localSheetId="1">Titullapa!$A$1:$I$35</definedName>
  </definedNames>
  <calcPr calcId="152511"/>
</workbook>
</file>

<file path=xl/calcChain.xml><?xml version="1.0" encoding="utf-8"?>
<calcChain xmlns="http://schemas.openxmlformats.org/spreadsheetml/2006/main">
  <c r="C10" i="33" l="1"/>
  <c r="C4" i="33"/>
  <c r="G4" i="33" s="1"/>
  <c r="A41" i="23"/>
  <c r="G16" i="24"/>
  <c r="F16" i="24"/>
  <c r="G12" i="24"/>
  <c r="G11" i="24"/>
  <c r="G15" i="24"/>
  <c r="F15" i="24"/>
  <c r="G10" i="24"/>
  <c r="G9" i="24"/>
  <c r="M105" i="30"/>
  <c r="L105" i="30"/>
  <c r="M100" i="30"/>
  <c r="L100" i="30"/>
  <c r="M99" i="30"/>
  <c r="L99" i="30"/>
  <c r="M106" i="30"/>
  <c r="L106" i="30"/>
  <c r="M102" i="30"/>
  <c r="L102" i="30"/>
  <c r="M101" i="30"/>
  <c r="L101" i="30"/>
  <c r="K106" i="30"/>
  <c r="J106" i="30"/>
  <c r="I106" i="30"/>
  <c r="H106" i="30"/>
  <c r="G106" i="30"/>
  <c r="F106" i="30"/>
  <c r="K102" i="30"/>
  <c r="J102" i="30"/>
  <c r="I102" i="30"/>
  <c r="H102" i="30"/>
  <c r="G102" i="30"/>
  <c r="F102" i="30"/>
  <c r="K101" i="30"/>
  <c r="J101" i="30"/>
  <c r="I101" i="30"/>
  <c r="H101" i="30"/>
  <c r="G101" i="30"/>
  <c r="F101" i="30"/>
  <c r="K105" i="30"/>
  <c r="J105" i="30"/>
  <c r="I105" i="30"/>
  <c r="H105" i="30"/>
  <c r="G105" i="30"/>
  <c r="F105" i="30"/>
  <c r="K100" i="30"/>
  <c r="J100" i="30"/>
  <c r="I100" i="30"/>
  <c r="H100" i="30"/>
  <c r="G100" i="30"/>
  <c r="F100" i="30"/>
  <c r="K99" i="30"/>
  <c r="J99" i="30"/>
  <c r="I99" i="30"/>
  <c r="H99" i="30"/>
  <c r="G99" i="30"/>
  <c r="F99" i="30"/>
  <c r="E106" i="30"/>
  <c r="E105" i="30"/>
  <c r="E102" i="30"/>
  <c r="E101" i="30"/>
  <c r="E100" i="30"/>
  <c r="E99" i="30"/>
  <c r="E98" i="30"/>
  <c r="I12" i="24"/>
  <c r="I10" i="24"/>
  <c r="I8" i="24"/>
  <c r="B12" i="24"/>
  <c r="B11" i="24"/>
  <c r="B10" i="24"/>
  <c r="B9" i="24"/>
  <c r="B8" i="24"/>
  <c r="B7" i="24"/>
  <c r="B39" i="24"/>
  <c r="B16" i="24"/>
  <c r="B15" i="24"/>
  <c r="B14" i="24"/>
  <c r="B48" i="24"/>
  <c r="B47" i="24"/>
  <c r="B46" i="24"/>
  <c r="B42" i="24"/>
  <c r="B44" i="24"/>
  <c r="B43" i="24"/>
  <c r="B41" i="24"/>
  <c r="B40" i="24"/>
  <c r="K76" i="30"/>
  <c r="K74" i="30"/>
  <c r="K72" i="30"/>
  <c r="A43" i="30"/>
  <c r="A24" i="30"/>
  <c r="A5" i="30"/>
  <c r="K58" i="23"/>
  <c r="K57" i="23"/>
  <c r="K56" i="23"/>
  <c r="K53" i="23"/>
  <c r="K52" i="23"/>
  <c r="K51" i="23"/>
  <c r="K50" i="23"/>
  <c r="K49" i="23"/>
  <c r="K48" i="23"/>
  <c r="K47" i="23"/>
  <c r="K46" i="23"/>
  <c r="K45" i="23"/>
  <c r="K44" i="23"/>
  <c r="K39" i="23"/>
  <c r="K38" i="23"/>
  <c r="K37" i="23"/>
  <c r="K34" i="23"/>
  <c r="K33" i="23"/>
  <c r="K32" i="23"/>
  <c r="K31" i="23"/>
  <c r="K30" i="23"/>
  <c r="K29" i="23"/>
  <c r="K28" i="23"/>
  <c r="K27" i="23"/>
  <c r="K26" i="23"/>
  <c r="K25" i="23"/>
  <c r="K18" i="23"/>
  <c r="A22" i="23"/>
  <c r="A3" i="23"/>
  <c r="C10" i="2"/>
  <c r="C11" i="2"/>
  <c r="K20" i="23" l="1"/>
  <c r="K19" i="23"/>
  <c r="K15" i="23"/>
  <c r="K14" i="23"/>
  <c r="K13" i="23"/>
  <c r="K12" i="23"/>
  <c r="K11" i="23"/>
  <c r="K10" i="23"/>
  <c r="K9" i="23"/>
  <c r="K8" i="23"/>
  <c r="K7" i="23"/>
  <c r="E13" i="32" l="1"/>
  <c r="E8" i="32"/>
  <c r="I8" i="32"/>
  <c r="I19" i="32"/>
  <c r="E19" i="32"/>
  <c r="I18" i="32"/>
  <c r="E18" i="32"/>
  <c r="I13" i="32"/>
  <c r="G113" i="30"/>
  <c r="R93" i="25"/>
  <c r="R92" i="25"/>
  <c r="R91" i="25"/>
  <c r="R80" i="25"/>
  <c r="R79" i="25"/>
  <c r="R78" i="25"/>
  <c r="R67" i="25"/>
  <c r="R66" i="25"/>
  <c r="R65" i="25"/>
  <c r="R54" i="25"/>
  <c r="R53" i="25"/>
  <c r="R52" i="25"/>
  <c r="R41" i="25"/>
  <c r="R40" i="25"/>
  <c r="R39" i="25"/>
  <c r="C21" i="25"/>
  <c r="N11" i="25"/>
  <c r="Q11" i="25" s="1"/>
  <c r="E12" i="28" s="1"/>
  <c r="H11" i="25"/>
  <c r="C12" i="28" l="1"/>
  <c r="E3" i="32"/>
  <c r="E22" i="32" s="1"/>
  <c r="I3" i="32"/>
  <c r="I22" i="32" s="1"/>
  <c r="G135" i="30"/>
  <c r="C40" i="2" l="1"/>
  <c r="G119" i="30"/>
  <c r="G118" i="30"/>
  <c r="G117" i="30"/>
  <c r="G116" i="30"/>
  <c r="G115" i="30"/>
  <c r="G114" i="30"/>
  <c r="G112" i="30"/>
  <c r="L119" i="30"/>
  <c r="L118" i="30"/>
  <c r="L117" i="30"/>
  <c r="L116" i="30"/>
  <c r="L115" i="30"/>
  <c r="L114" i="30"/>
  <c r="L113" i="30"/>
  <c r="L112" i="30"/>
  <c r="H60" i="30"/>
  <c r="G60" i="30"/>
  <c r="M60" i="30" s="1"/>
  <c r="H59" i="30"/>
  <c r="G59" i="30"/>
  <c r="M59" i="30" s="1"/>
  <c r="H58" i="30"/>
  <c r="G58" i="30"/>
  <c r="M58" i="30" s="1"/>
  <c r="H41" i="30"/>
  <c r="G41" i="30"/>
  <c r="M41" i="30" s="1"/>
  <c r="H40" i="30"/>
  <c r="G40" i="30"/>
  <c r="M40" i="30" s="1"/>
  <c r="H39" i="30"/>
  <c r="G39" i="30"/>
  <c r="M39" i="30" s="1"/>
  <c r="H22" i="30"/>
  <c r="G22" i="30"/>
  <c r="M22" i="30" s="1"/>
  <c r="H21" i="30"/>
  <c r="G21" i="30"/>
  <c r="M21" i="30" s="1"/>
  <c r="H20" i="30"/>
  <c r="G20" i="30"/>
  <c r="M20" i="30" s="1"/>
  <c r="H13" i="30"/>
  <c r="M13" i="30" s="1"/>
  <c r="E60" i="30"/>
  <c r="B60" i="30"/>
  <c r="E59" i="30"/>
  <c r="B59" i="30"/>
  <c r="E58" i="30"/>
  <c r="B58" i="30"/>
  <c r="E41" i="30"/>
  <c r="B41" i="30"/>
  <c r="E40" i="30"/>
  <c r="B40" i="30"/>
  <c r="E39" i="30"/>
  <c r="B39" i="30"/>
  <c r="E22" i="30"/>
  <c r="B22" i="30"/>
  <c r="E21" i="30"/>
  <c r="B21" i="30"/>
  <c r="E20" i="30"/>
  <c r="B20" i="30"/>
  <c r="I55" i="30"/>
  <c r="H55" i="30"/>
  <c r="M55" i="30" s="1"/>
  <c r="G55" i="30"/>
  <c r="E55" i="30"/>
  <c r="B55" i="30"/>
  <c r="I54" i="30"/>
  <c r="H54" i="30"/>
  <c r="M54" i="30" s="1"/>
  <c r="G54" i="30"/>
  <c r="E54" i="30"/>
  <c r="B54" i="30"/>
  <c r="I53" i="30"/>
  <c r="H53" i="30"/>
  <c r="M53" i="30" s="1"/>
  <c r="G53" i="30"/>
  <c r="E53" i="30"/>
  <c r="B53" i="30"/>
  <c r="I52" i="30"/>
  <c r="H52" i="30"/>
  <c r="M52" i="30" s="1"/>
  <c r="G52" i="30"/>
  <c r="E52" i="30"/>
  <c r="B52" i="30"/>
  <c r="I51" i="30"/>
  <c r="H51" i="30"/>
  <c r="M51" i="30" s="1"/>
  <c r="G51" i="30"/>
  <c r="E51" i="30"/>
  <c r="B51" i="30"/>
  <c r="I50" i="30"/>
  <c r="H50" i="30"/>
  <c r="M50" i="30" s="1"/>
  <c r="G50" i="30"/>
  <c r="E50" i="30"/>
  <c r="B50" i="30"/>
  <c r="I49" i="30"/>
  <c r="H49" i="30"/>
  <c r="M49" i="30" s="1"/>
  <c r="G49" i="30"/>
  <c r="E49" i="30"/>
  <c r="B49" i="30"/>
  <c r="I48" i="30"/>
  <c r="H48" i="30"/>
  <c r="M48" i="30" s="1"/>
  <c r="G48" i="30"/>
  <c r="E48" i="30"/>
  <c r="B48" i="30"/>
  <c r="I47" i="30"/>
  <c r="H47" i="30"/>
  <c r="M47" i="30" s="1"/>
  <c r="G47" i="30"/>
  <c r="E47" i="30"/>
  <c r="B47" i="30"/>
  <c r="I46" i="30"/>
  <c r="H46" i="30"/>
  <c r="M46" i="30" s="1"/>
  <c r="G46" i="30"/>
  <c r="E46" i="30"/>
  <c r="B46" i="30"/>
  <c r="I36" i="30"/>
  <c r="H36" i="30"/>
  <c r="M36" i="30" s="1"/>
  <c r="G36" i="30"/>
  <c r="E36" i="30"/>
  <c r="B36" i="30"/>
  <c r="I35" i="30"/>
  <c r="H35" i="30"/>
  <c r="M35" i="30" s="1"/>
  <c r="G35" i="30"/>
  <c r="E35" i="30"/>
  <c r="B35" i="30"/>
  <c r="I34" i="30"/>
  <c r="H34" i="30"/>
  <c r="M34" i="30" s="1"/>
  <c r="G34" i="30"/>
  <c r="E34" i="30"/>
  <c r="B34" i="30"/>
  <c r="I33" i="30"/>
  <c r="H33" i="30"/>
  <c r="M33" i="30" s="1"/>
  <c r="G33" i="30"/>
  <c r="E33" i="30"/>
  <c r="B33" i="30"/>
  <c r="I32" i="30"/>
  <c r="H32" i="30"/>
  <c r="M32" i="30" s="1"/>
  <c r="G32" i="30"/>
  <c r="E32" i="30"/>
  <c r="B32" i="30"/>
  <c r="I31" i="30"/>
  <c r="H31" i="30"/>
  <c r="M31" i="30" s="1"/>
  <c r="G31" i="30"/>
  <c r="E31" i="30"/>
  <c r="B31" i="30"/>
  <c r="I30" i="30"/>
  <c r="H30" i="30"/>
  <c r="M30" i="30" s="1"/>
  <c r="G30" i="30"/>
  <c r="E30" i="30"/>
  <c r="B30" i="30"/>
  <c r="I29" i="30"/>
  <c r="H29" i="30"/>
  <c r="M29" i="30" s="1"/>
  <c r="G29" i="30"/>
  <c r="E29" i="30"/>
  <c r="B29" i="30"/>
  <c r="I28" i="30"/>
  <c r="H28" i="30"/>
  <c r="M28" i="30" s="1"/>
  <c r="G28" i="30"/>
  <c r="E28" i="30"/>
  <c r="B28" i="30"/>
  <c r="I27" i="30"/>
  <c r="H27" i="30"/>
  <c r="M27" i="30" s="1"/>
  <c r="G27" i="30"/>
  <c r="E27" i="30"/>
  <c r="B27" i="30"/>
  <c r="I17" i="30"/>
  <c r="H17" i="30"/>
  <c r="M17" i="30" s="1"/>
  <c r="G17" i="30"/>
  <c r="E17" i="30"/>
  <c r="B17" i="30"/>
  <c r="I16" i="30"/>
  <c r="H16" i="30"/>
  <c r="M16" i="30" s="1"/>
  <c r="G16" i="30"/>
  <c r="E16" i="30"/>
  <c r="B16" i="30"/>
  <c r="I15" i="30"/>
  <c r="H15" i="30"/>
  <c r="M15" i="30" s="1"/>
  <c r="G15" i="30"/>
  <c r="E15" i="30"/>
  <c r="B15" i="30"/>
  <c r="I14" i="30"/>
  <c r="H14" i="30"/>
  <c r="M14" i="30" s="1"/>
  <c r="G14" i="30"/>
  <c r="E14" i="30"/>
  <c r="B14" i="30"/>
  <c r="I13" i="30"/>
  <c r="G13" i="30"/>
  <c r="E13" i="30"/>
  <c r="B13" i="30"/>
  <c r="I12" i="30"/>
  <c r="H12" i="30"/>
  <c r="M12" i="30" s="1"/>
  <c r="G12" i="30"/>
  <c r="E12" i="30"/>
  <c r="B12" i="30"/>
  <c r="I11" i="30"/>
  <c r="H11" i="30"/>
  <c r="M11" i="30" s="1"/>
  <c r="G11" i="30"/>
  <c r="E11" i="30"/>
  <c r="B11" i="30"/>
  <c r="I10" i="30"/>
  <c r="H10" i="30"/>
  <c r="M10" i="30" s="1"/>
  <c r="G10" i="30"/>
  <c r="E10" i="30"/>
  <c r="B10" i="30"/>
  <c r="I9" i="30"/>
  <c r="H9" i="30"/>
  <c r="M9" i="30" s="1"/>
  <c r="G9" i="30"/>
  <c r="E9" i="30"/>
  <c r="B9" i="30"/>
  <c r="I8" i="30"/>
  <c r="H8" i="30"/>
  <c r="G8" i="30"/>
  <c r="E8" i="30"/>
  <c r="B8" i="30"/>
  <c r="G120" i="30"/>
  <c r="L120" i="30"/>
  <c r="J120" i="30"/>
  <c r="E120" i="30"/>
  <c r="K104" i="30"/>
  <c r="J104" i="30"/>
  <c r="I104" i="30"/>
  <c r="H104" i="30"/>
  <c r="G104" i="30"/>
  <c r="F104" i="30"/>
  <c r="E104" i="30"/>
  <c r="J97" i="30"/>
  <c r="K98" i="30"/>
  <c r="K97" i="30"/>
  <c r="F98" i="30"/>
  <c r="G98" i="30"/>
  <c r="H98" i="30"/>
  <c r="I98" i="30"/>
  <c r="J98" i="30"/>
  <c r="F97" i="30"/>
  <c r="G97" i="30"/>
  <c r="H97" i="30"/>
  <c r="I97" i="30"/>
  <c r="E97" i="30"/>
  <c r="G80" i="30"/>
  <c r="H76" i="30"/>
  <c r="B106" i="30"/>
  <c r="B102" i="30"/>
  <c r="B101" i="30"/>
  <c r="B80" i="30"/>
  <c r="B76" i="30"/>
  <c r="B75" i="30"/>
  <c r="B100" i="30"/>
  <c r="B99" i="30"/>
  <c r="B74" i="30"/>
  <c r="B73" i="30"/>
  <c r="B105" i="30"/>
  <c r="B79" i="30"/>
  <c r="B104" i="30"/>
  <c r="B98" i="30"/>
  <c r="B97" i="30"/>
  <c r="B78" i="30"/>
  <c r="B72" i="30"/>
  <c r="B71" i="30"/>
  <c r="G14" i="24"/>
  <c r="F14" i="24"/>
  <c r="G8" i="24"/>
  <c r="G7" i="24"/>
  <c r="H71" i="30" s="1"/>
  <c r="H35" i="22"/>
  <c r="L104" i="30"/>
  <c r="M104" i="30" s="1"/>
  <c r="L97" i="30"/>
  <c r="M97" i="30" s="1"/>
  <c r="L98" i="30"/>
  <c r="M98" i="30" s="1"/>
  <c r="H6" i="23"/>
  <c r="H53" i="23"/>
  <c r="H52" i="23"/>
  <c r="H51" i="23"/>
  <c r="H50" i="23"/>
  <c r="H49" i="23"/>
  <c r="H48" i="23"/>
  <c r="H47" i="23"/>
  <c r="H46" i="23"/>
  <c r="H45" i="23"/>
  <c r="H44" i="23"/>
  <c r="H34" i="23"/>
  <c r="H33" i="23"/>
  <c r="H32" i="23"/>
  <c r="H31" i="23"/>
  <c r="H30" i="23"/>
  <c r="H29" i="23"/>
  <c r="H28" i="23"/>
  <c r="H27" i="23"/>
  <c r="H26" i="23"/>
  <c r="H25" i="23"/>
  <c r="H15" i="23"/>
  <c r="H14" i="23"/>
  <c r="H13" i="23"/>
  <c r="H12" i="23"/>
  <c r="H11" i="23"/>
  <c r="H10" i="23"/>
  <c r="H9" i="23"/>
  <c r="H8" i="23"/>
  <c r="H41" i="22"/>
  <c r="D44" i="22"/>
  <c r="E10" i="22" s="1"/>
  <c r="E45" i="22"/>
  <c r="H7" i="23"/>
  <c r="I38" i="22"/>
  <c r="X17" i="27"/>
  <c r="W17" i="27"/>
  <c r="V17" i="27"/>
  <c r="U17" i="27"/>
  <c r="T17" i="27"/>
  <c r="S17" i="27"/>
  <c r="R17" i="27"/>
  <c r="X16" i="27"/>
  <c r="W16" i="27"/>
  <c r="V16" i="27"/>
  <c r="U16" i="27"/>
  <c r="T16" i="27"/>
  <c r="S16" i="27"/>
  <c r="R16" i="27"/>
  <c r="X15" i="27"/>
  <c r="W15" i="27"/>
  <c r="V15" i="27"/>
  <c r="U15" i="27"/>
  <c r="T15" i="27"/>
  <c r="S15" i="27"/>
  <c r="R15" i="27"/>
  <c r="X14" i="27"/>
  <c r="W14" i="27"/>
  <c r="V14" i="27"/>
  <c r="U14" i="27"/>
  <c r="T14" i="27"/>
  <c r="S14" i="27"/>
  <c r="R14" i="27"/>
  <c r="X13" i="27"/>
  <c r="W13" i="27"/>
  <c r="V13" i="27"/>
  <c r="U13" i="27"/>
  <c r="T13" i="27"/>
  <c r="S13" i="27"/>
  <c r="R13" i="27"/>
  <c r="X12" i="27"/>
  <c r="W12" i="27"/>
  <c r="V12" i="27"/>
  <c r="U12" i="27"/>
  <c r="T12" i="27"/>
  <c r="S12" i="27"/>
  <c r="R12" i="27"/>
  <c r="X11" i="27"/>
  <c r="W11" i="27"/>
  <c r="V11" i="27"/>
  <c r="U11" i="27"/>
  <c r="T11" i="27"/>
  <c r="S11" i="27"/>
  <c r="R11" i="27"/>
  <c r="X24" i="27"/>
  <c r="W24" i="27"/>
  <c r="V24" i="27"/>
  <c r="U24" i="27"/>
  <c r="T24" i="27"/>
  <c r="S24" i="27"/>
  <c r="R24" i="27"/>
  <c r="X23" i="27"/>
  <c r="W23" i="27"/>
  <c r="V23" i="27"/>
  <c r="U23" i="27"/>
  <c r="T23" i="27"/>
  <c r="S23" i="27"/>
  <c r="R23" i="27"/>
  <c r="X22" i="27"/>
  <c r="W22" i="27"/>
  <c r="V22" i="27"/>
  <c r="U22" i="27"/>
  <c r="T22" i="27"/>
  <c r="S22" i="27"/>
  <c r="R22" i="27"/>
  <c r="X21" i="27"/>
  <c r="W21" i="27"/>
  <c r="V21" i="27"/>
  <c r="U21" i="27"/>
  <c r="T21" i="27"/>
  <c r="S21" i="27"/>
  <c r="R21" i="27"/>
  <c r="X20" i="27"/>
  <c r="W20" i="27"/>
  <c r="V20" i="27"/>
  <c r="U20" i="27"/>
  <c r="T20" i="27"/>
  <c r="S20" i="27"/>
  <c r="R20" i="27"/>
  <c r="X19" i="27"/>
  <c r="W19" i="27"/>
  <c r="V19" i="27"/>
  <c r="U19" i="27"/>
  <c r="T19" i="27"/>
  <c r="S19" i="27"/>
  <c r="R19" i="27"/>
  <c r="X18" i="27"/>
  <c r="W18" i="27"/>
  <c r="V18" i="27"/>
  <c r="U18" i="27"/>
  <c r="T18" i="27"/>
  <c r="S18" i="27"/>
  <c r="R18" i="27"/>
  <c r="D21" i="25"/>
  <c r="D22" i="25"/>
  <c r="D23" i="25"/>
  <c r="D24" i="25"/>
  <c r="D25" i="25"/>
  <c r="D26" i="25"/>
  <c r="D27" i="25"/>
  <c r="D28" i="25"/>
  <c r="D29" i="25"/>
  <c r="D30" i="25"/>
  <c r="D31" i="25"/>
  <c r="D32" i="25"/>
  <c r="D20" i="25"/>
  <c r="C20" i="25"/>
  <c r="C23" i="25"/>
  <c r="C24" i="25"/>
  <c r="C25" i="25"/>
  <c r="C26" i="25"/>
  <c r="C27" i="25"/>
  <c r="C28" i="25"/>
  <c r="C29" i="25"/>
  <c r="C30" i="25"/>
  <c r="C31" i="25"/>
  <c r="C32" i="25"/>
  <c r="H80" i="30"/>
  <c r="H79" i="30"/>
  <c r="G79" i="30"/>
  <c r="H78" i="30"/>
  <c r="G78" i="30"/>
  <c r="H73" i="30"/>
  <c r="H74" i="30"/>
  <c r="H75" i="30"/>
  <c r="H72" i="30"/>
  <c r="H57" i="23"/>
  <c r="H38" i="23"/>
  <c r="H19" i="23"/>
  <c r="A23" i="30"/>
  <c r="A21" i="23"/>
  <c r="A42" i="30"/>
  <c r="A40" i="23"/>
  <c r="A61" i="30"/>
  <c r="A59" i="23"/>
  <c r="H18" i="23"/>
  <c r="S7" i="27"/>
  <c r="T7" i="27"/>
  <c r="U7" i="27"/>
  <c r="V7" i="27"/>
  <c r="W7" i="27"/>
  <c r="X7" i="27"/>
  <c r="S8" i="27"/>
  <c r="T8" i="27"/>
  <c r="U8" i="27"/>
  <c r="V8" i="27"/>
  <c r="W8" i="27"/>
  <c r="X8" i="27"/>
  <c r="S9" i="27"/>
  <c r="T9" i="27"/>
  <c r="U9" i="27"/>
  <c r="V9" i="27"/>
  <c r="W9" i="27"/>
  <c r="X9" i="27"/>
  <c r="S10" i="27"/>
  <c r="T10" i="27"/>
  <c r="U10" i="27"/>
  <c r="V10" i="27"/>
  <c r="W10" i="27"/>
  <c r="X10" i="27"/>
  <c r="S25" i="27"/>
  <c r="T25" i="27"/>
  <c r="U25" i="27"/>
  <c r="V25" i="27"/>
  <c r="W25" i="27"/>
  <c r="X25" i="27"/>
  <c r="S26" i="27"/>
  <c r="T26" i="27"/>
  <c r="U26" i="27"/>
  <c r="V26" i="27"/>
  <c r="W26" i="27"/>
  <c r="X26" i="27"/>
  <c r="X6" i="27"/>
  <c r="W6" i="27"/>
  <c r="V6" i="27"/>
  <c r="U6" i="27"/>
  <c r="T6" i="27"/>
  <c r="S6" i="27"/>
  <c r="R7" i="27"/>
  <c r="R8" i="27"/>
  <c r="R9" i="27"/>
  <c r="R10" i="27"/>
  <c r="R25" i="27"/>
  <c r="R26" i="27"/>
  <c r="R6" i="27"/>
  <c r="O27" i="27"/>
  <c r="F16" i="28" s="1"/>
  <c r="C48" i="2" s="1"/>
  <c r="M27" i="27"/>
  <c r="F12" i="28" s="1"/>
  <c r="K27" i="27"/>
  <c r="I27" i="27"/>
  <c r="G27" i="27"/>
  <c r="E27" i="27"/>
  <c r="R94" i="25"/>
  <c r="R90" i="25"/>
  <c r="R81" i="25"/>
  <c r="R77" i="25"/>
  <c r="R82" i="25" s="1"/>
  <c r="R68" i="25"/>
  <c r="R64" i="25"/>
  <c r="R69" i="25" s="1"/>
  <c r="R55" i="25"/>
  <c r="R51" i="25"/>
  <c r="R56" i="25" s="1"/>
  <c r="R97" i="25"/>
  <c r="R84" i="25"/>
  <c r="R71" i="25"/>
  <c r="R58" i="25"/>
  <c r="R45" i="25"/>
  <c r="R21" i="25"/>
  <c r="R22" i="25"/>
  <c r="R23" i="25"/>
  <c r="R24" i="25"/>
  <c r="R25" i="25"/>
  <c r="R26" i="25"/>
  <c r="R27" i="25"/>
  <c r="R28" i="25"/>
  <c r="R29" i="25"/>
  <c r="R30" i="25"/>
  <c r="R31" i="25"/>
  <c r="R32" i="25"/>
  <c r="L13" i="25"/>
  <c r="N12" i="25"/>
  <c r="N10" i="25"/>
  <c r="N9" i="25"/>
  <c r="Q9" i="25" s="1"/>
  <c r="E10" i="28" s="1"/>
  <c r="N8" i="25"/>
  <c r="C9" i="28" s="1"/>
  <c r="N7" i="25"/>
  <c r="Q7" i="25" s="1"/>
  <c r="N6" i="25"/>
  <c r="G13" i="25"/>
  <c r="F13" i="25"/>
  <c r="H7" i="25"/>
  <c r="H8" i="25"/>
  <c r="H9" i="25"/>
  <c r="H10" i="25"/>
  <c r="H12" i="25"/>
  <c r="H6" i="25"/>
  <c r="J6" i="25" s="1"/>
  <c r="Q12" i="25"/>
  <c r="Q6" i="25"/>
  <c r="E7" i="28" s="1"/>
  <c r="H7" i="28" s="1"/>
  <c r="I7" i="28" s="1"/>
  <c r="R27" i="27"/>
  <c r="T27" i="27"/>
  <c r="V27" i="27"/>
  <c r="W27" i="27"/>
  <c r="H12" i="28" s="1"/>
  <c r="I12" i="28" s="1"/>
  <c r="S27" i="27"/>
  <c r="U27" i="27"/>
  <c r="X27" i="27"/>
  <c r="I16" i="28" s="1"/>
  <c r="E48" i="2" s="1"/>
  <c r="D48" i="2" s="1"/>
  <c r="H58" i="23"/>
  <c r="H59" i="23" s="1"/>
  <c r="H56" i="23"/>
  <c r="H39" i="23"/>
  <c r="H37" i="23"/>
  <c r="J48" i="24"/>
  <c r="K48" i="24" s="1"/>
  <c r="J47" i="24"/>
  <c r="K47" i="24" s="1"/>
  <c r="J46" i="24"/>
  <c r="K46" i="24" s="1"/>
  <c r="J40" i="24"/>
  <c r="K40" i="24" s="1"/>
  <c r="J41" i="24"/>
  <c r="K41" i="24" s="1"/>
  <c r="J42" i="24"/>
  <c r="K42" i="24" s="1"/>
  <c r="J43" i="24"/>
  <c r="K43" i="24" s="1"/>
  <c r="J44" i="24"/>
  <c r="K44" i="24" s="1"/>
  <c r="J39" i="24"/>
  <c r="K39" i="24" s="1"/>
  <c r="D5" i="2"/>
  <c r="D3" i="2"/>
  <c r="M1" i="24" s="1"/>
  <c r="D16" i="1"/>
  <c r="K1" i="1"/>
  <c r="R20" i="25"/>
  <c r="R38" i="25"/>
  <c r="R42" i="25"/>
  <c r="C8" i="28"/>
  <c r="F8" i="28" s="1"/>
  <c r="C10" i="28"/>
  <c r="F10" i="28" s="1"/>
  <c r="C13" i="28"/>
  <c r="C47" i="2" s="1"/>
  <c r="C7" i="28"/>
  <c r="M13" i="25"/>
  <c r="E13" i="28"/>
  <c r="I13" i="28" s="1"/>
  <c r="E47" i="2" s="1"/>
  <c r="D47" i="2" s="1"/>
  <c r="C27" i="27"/>
  <c r="H20" i="23"/>
  <c r="F36" i="22"/>
  <c r="F37" i="22"/>
  <c r="F38" i="22"/>
  <c r="F39" i="22"/>
  <c r="F40" i="22"/>
  <c r="F41" i="22"/>
  <c r="F42" i="22"/>
  <c r="F43" i="22"/>
  <c r="F35" i="22"/>
  <c r="E14" i="24" s="1"/>
  <c r="F78" i="30" s="1"/>
  <c r="H21" i="23"/>
  <c r="H40" i="23" l="1"/>
  <c r="H61" i="23" s="1"/>
  <c r="H10" i="28"/>
  <c r="I10" i="28" s="1"/>
  <c r="R95" i="25"/>
  <c r="F44" i="22"/>
  <c r="D8" i="28"/>
  <c r="D7" i="28"/>
  <c r="D14" i="28" s="1"/>
  <c r="O9" i="25"/>
  <c r="O7" i="25"/>
  <c r="G10" i="28"/>
  <c r="I12" i="25"/>
  <c r="I9" i="25"/>
  <c r="I7" i="25"/>
  <c r="O12" i="25"/>
  <c r="E8" i="24"/>
  <c r="E7" i="24"/>
  <c r="E16" i="24"/>
  <c r="F80" i="30" s="1"/>
  <c r="E11" i="24"/>
  <c r="E12" i="24"/>
  <c r="G8" i="28"/>
  <c r="E10" i="24"/>
  <c r="E15" i="24"/>
  <c r="F79" i="30" s="1"/>
  <c r="E9" i="24"/>
  <c r="D9" i="28"/>
  <c r="I10" i="25"/>
  <c r="I8" i="25"/>
  <c r="O6" i="25"/>
  <c r="O13" i="25" s="1"/>
  <c r="O8" i="25"/>
  <c r="O10" i="25"/>
  <c r="C39" i="2" s="1"/>
  <c r="F12" i="24"/>
  <c r="G76" i="30" s="1"/>
  <c r="K60" i="30"/>
  <c r="K58" i="30"/>
  <c r="K54" i="30"/>
  <c r="K52" i="30"/>
  <c r="K50" i="30"/>
  <c r="K48" i="30"/>
  <c r="K46" i="30"/>
  <c r="G58" i="23"/>
  <c r="G56" i="23"/>
  <c r="I56" i="23" s="1"/>
  <c r="G52" i="23"/>
  <c r="I52" i="23" s="1"/>
  <c r="G50" i="23"/>
  <c r="I50" i="23" s="1"/>
  <c r="G48" i="23"/>
  <c r="G46" i="23"/>
  <c r="I46" i="23" s="1"/>
  <c r="G44" i="23"/>
  <c r="I44" i="23" s="1"/>
  <c r="G45" i="23"/>
  <c r="I45" i="23" s="1"/>
  <c r="F11" i="24"/>
  <c r="G75" i="30" s="1"/>
  <c r="K59" i="30"/>
  <c r="K55" i="30"/>
  <c r="K53" i="30"/>
  <c r="K51" i="30"/>
  <c r="K49" i="30"/>
  <c r="K47" i="30"/>
  <c r="G57" i="23"/>
  <c r="G53" i="23"/>
  <c r="I53" i="23" s="1"/>
  <c r="G51" i="23"/>
  <c r="G49" i="23"/>
  <c r="I49" i="23" s="1"/>
  <c r="G47" i="23"/>
  <c r="G6" i="23"/>
  <c r="K6" i="23" s="1"/>
  <c r="H62" i="23" s="1"/>
  <c r="M63" i="30" s="1"/>
  <c r="K9" i="30"/>
  <c r="G12" i="23"/>
  <c r="I12" i="23" s="1"/>
  <c r="I11" i="25"/>
  <c r="O11" i="25"/>
  <c r="D12" i="28"/>
  <c r="G12" i="28"/>
  <c r="P1" i="22"/>
  <c r="D10" i="28"/>
  <c r="N13" i="25"/>
  <c r="H38" i="22"/>
  <c r="I47" i="23"/>
  <c r="I51" i="23"/>
  <c r="I57" i="23"/>
  <c r="I58" i="23"/>
  <c r="I48" i="23"/>
  <c r="I35" i="22"/>
  <c r="I41" i="22"/>
  <c r="F7" i="28"/>
  <c r="E4" i="33" s="1"/>
  <c r="F9" i="28"/>
  <c r="C11" i="28"/>
  <c r="I6" i="25"/>
  <c r="Q10" i="25"/>
  <c r="E11" i="28" s="1"/>
  <c r="H11" i="28" s="1"/>
  <c r="I11" i="28" s="1"/>
  <c r="H13" i="25"/>
  <c r="Q8" i="25"/>
  <c r="E9" i="28" s="1"/>
  <c r="H9" i="28" s="1"/>
  <c r="I9" i="28" s="1"/>
  <c r="E46" i="2" s="1"/>
  <c r="D46" i="2" s="1"/>
  <c r="E8" i="28"/>
  <c r="H8" i="28" s="1"/>
  <c r="R43" i="25"/>
  <c r="G8" i="23"/>
  <c r="I8" i="23" s="1"/>
  <c r="G10" i="23"/>
  <c r="I10" i="23" s="1"/>
  <c r="G14" i="23"/>
  <c r="I14" i="23" s="1"/>
  <c r="G18" i="23"/>
  <c r="I18" i="23" s="1"/>
  <c r="G20" i="23"/>
  <c r="I20" i="23" s="1"/>
  <c r="F7" i="24"/>
  <c r="G71" i="30" s="1"/>
  <c r="K11" i="30"/>
  <c r="K13" i="30"/>
  <c r="K15" i="30"/>
  <c r="K17" i="30"/>
  <c r="K21" i="30"/>
  <c r="G7" i="23"/>
  <c r="I7" i="23" s="1"/>
  <c r="G9" i="23"/>
  <c r="I9" i="23" s="1"/>
  <c r="G11" i="23"/>
  <c r="I11" i="23" s="1"/>
  <c r="G13" i="23"/>
  <c r="I13" i="23" s="1"/>
  <c r="G15" i="23"/>
  <c r="I15" i="23" s="1"/>
  <c r="G19" i="23"/>
  <c r="I19" i="23" s="1"/>
  <c r="F8" i="24"/>
  <c r="G72" i="30" s="1"/>
  <c r="K8" i="30"/>
  <c r="K10" i="30"/>
  <c r="K12" i="30"/>
  <c r="K14" i="30"/>
  <c r="K16" i="30"/>
  <c r="K20" i="30"/>
  <c r="K22" i="30"/>
  <c r="M8" i="30"/>
  <c r="M23" i="30" s="1"/>
  <c r="T1" i="25"/>
  <c r="T1" i="32"/>
  <c r="O1" i="30"/>
  <c r="J1" i="23"/>
  <c r="J2" i="3"/>
  <c r="T2" i="25"/>
  <c r="T2" i="32"/>
  <c r="R2" i="27"/>
  <c r="M112" i="30"/>
  <c r="M114" i="30"/>
  <c r="M116" i="30"/>
  <c r="M118" i="30"/>
  <c r="M113" i="30"/>
  <c r="M115" i="30"/>
  <c r="M117" i="30"/>
  <c r="M119" i="30"/>
  <c r="M42" i="30"/>
  <c r="M61" i="30"/>
  <c r="G16" i="28"/>
  <c r="D13" i="28"/>
  <c r="I8" i="28"/>
  <c r="E45" i="2" s="1"/>
  <c r="D45" i="2" s="1"/>
  <c r="G13" i="28"/>
  <c r="P2" i="22"/>
  <c r="K2" i="1"/>
  <c r="M2" i="24"/>
  <c r="K2" i="28"/>
  <c r="J2" i="23"/>
  <c r="O2" i="30"/>
  <c r="E14" i="28" l="1"/>
  <c r="I6" i="23"/>
  <c r="J9" i="24"/>
  <c r="F73" i="30"/>
  <c r="M73" i="30" s="1"/>
  <c r="F74" i="30"/>
  <c r="M74" i="30" s="1"/>
  <c r="J10" i="24"/>
  <c r="F76" i="30"/>
  <c r="M76" i="30" s="1"/>
  <c r="J12" i="24"/>
  <c r="L12" i="24" s="1"/>
  <c r="J8" i="24"/>
  <c r="L8" i="24" s="1"/>
  <c r="F72" i="30"/>
  <c r="M72" i="30" s="1"/>
  <c r="F9" i="24"/>
  <c r="G73" i="30" s="1"/>
  <c r="K41" i="30"/>
  <c r="K39" i="30"/>
  <c r="K35" i="30"/>
  <c r="K33" i="30"/>
  <c r="K30" i="30"/>
  <c r="K28" i="30"/>
  <c r="G39" i="23"/>
  <c r="I39" i="23" s="1"/>
  <c r="G34" i="23"/>
  <c r="I34" i="23" s="1"/>
  <c r="G32" i="23"/>
  <c r="I32" i="23" s="1"/>
  <c r="G30" i="23"/>
  <c r="I30" i="23" s="1"/>
  <c r="G28" i="23"/>
  <c r="I28" i="23" s="1"/>
  <c r="G26" i="23"/>
  <c r="I26" i="23" s="1"/>
  <c r="G38" i="23"/>
  <c r="I38" i="23" s="1"/>
  <c r="G31" i="23"/>
  <c r="I31" i="23" s="1"/>
  <c r="G27" i="23"/>
  <c r="I27" i="23" s="1"/>
  <c r="G25" i="23"/>
  <c r="I25" i="23" s="1"/>
  <c r="F10" i="24"/>
  <c r="G74" i="30" s="1"/>
  <c r="K31" i="30"/>
  <c r="K40" i="30"/>
  <c r="K36" i="30"/>
  <c r="K34" i="30"/>
  <c r="K32" i="30"/>
  <c r="K29" i="30"/>
  <c r="K27" i="30"/>
  <c r="G37" i="23"/>
  <c r="I37" i="23" s="1"/>
  <c r="G33" i="23"/>
  <c r="I33" i="23" s="1"/>
  <c r="G29" i="23"/>
  <c r="I29" i="23" s="1"/>
  <c r="J11" i="24"/>
  <c r="L11" i="24" s="1"/>
  <c r="F75" i="30"/>
  <c r="M75" i="30" s="1"/>
  <c r="F71" i="30"/>
  <c r="M71" i="30" s="1"/>
  <c r="J7" i="24"/>
  <c r="C45" i="2"/>
  <c r="G9" i="28"/>
  <c r="H14" i="28"/>
  <c r="D11" i="28"/>
  <c r="F11" i="28"/>
  <c r="C46" i="2" s="1"/>
  <c r="G7" i="28"/>
  <c r="F45" i="2" s="1"/>
  <c r="F14" i="28"/>
  <c r="A51" i="2" s="1"/>
  <c r="A52" i="2" s="1"/>
  <c r="Q13" i="25"/>
  <c r="K6" i="25"/>
  <c r="I13" i="25"/>
  <c r="C14" i="28"/>
  <c r="L7" i="24"/>
  <c r="M120" i="30"/>
  <c r="M62" i="30"/>
  <c r="I14" i="28"/>
  <c r="I17" i="28" s="1"/>
  <c r="G14" i="28"/>
  <c r="I61" i="23" l="1"/>
  <c r="L10" i="24"/>
  <c r="L9" i="24"/>
  <c r="L17" i="24" s="1"/>
  <c r="C41" i="2" s="1"/>
  <c r="G11" i="28"/>
</calcChain>
</file>

<file path=xl/sharedStrings.xml><?xml version="1.0" encoding="utf-8"?>
<sst xmlns="http://schemas.openxmlformats.org/spreadsheetml/2006/main" count="1095" uniqueCount="675">
  <si>
    <t xml:space="preserve"> Ministru kabineta </t>
  </si>
  <si>
    <t>Adrese</t>
  </si>
  <si>
    <t>Adrese:</t>
  </si>
  <si>
    <t>1. Vispārīga informācija</t>
  </si>
  <si>
    <t>Ēkas identifikācija</t>
  </si>
  <si>
    <t>1.1.2.</t>
  </si>
  <si>
    <t>1.1.3.</t>
  </si>
  <si>
    <t>1.1.4.</t>
  </si>
  <si>
    <t>Ēkas kadastra numurs</t>
  </si>
  <si>
    <t>Ēkas klasifikācija</t>
  </si>
  <si>
    <r>
      <t xml:space="preserve">Ēkas daļa </t>
    </r>
    <r>
      <rPr>
        <sz val="12"/>
        <color indexed="8"/>
        <rFont val="Times New Roman"/>
        <family val="1"/>
        <charset val="186"/>
      </rPr>
      <t>(paskaidro, ja novērtējums veikts ēkas daļai)</t>
    </r>
  </si>
  <si>
    <t>Nosaukums</t>
  </si>
  <si>
    <t>Reģistrācijas numurs</t>
  </si>
  <si>
    <t>Juridiskā adrese</t>
  </si>
  <si>
    <t>Kontaktpersona</t>
  </si>
  <si>
    <t>Kontakttālrunis</t>
  </si>
  <si>
    <t>Cita informācija</t>
  </si>
  <si>
    <t>1.2.1.</t>
  </si>
  <si>
    <t>1.2.2.</t>
  </si>
  <si>
    <t>1.2.3.</t>
  </si>
  <si>
    <t>1.2.4.</t>
  </si>
  <si>
    <t>1.2.5.</t>
  </si>
  <si>
    <t>1.2.</t>
  </si>
  <si>
    <t>1.3.</t>
  </si>
  <si>
    <t>1.3.1.</t>
  </si>
  <si>
    <t>1.3.2.</t>
  </si>
  <si>
    <t>1.3.3.</t>
  </si>
  <si>
    <t>1.3.4.</t>
  </si>
  <si>
    <t>1.3.5.</t>
  </si>
  <si>
    <t>Vārds, uzvārds</t>
  </si>
  <si>
    <t>1.4.</t>
  </si>
  <si>
    <t>Ēkas apsekošanas datums</t>
  </si>
  <si>
    <t>Nr.p.k.</t>
  </si>
  <si>
    <t>Ražošanas gads</t>
  </si>
  <si>
    <t>Nr. p.k.</t>
  </si>
  <si>
    <t>Norobežojošā konstrukcija</t>
  </si>
  <si>
    <t>Materiāls(-i)</t>
  </si>
  <si>
    <t>Temperatūru starpība starp būvkonstrukcijas siltajām un aukstajām pusēm</t>
  </si>
  <si>
    <t>Konstrukcijas siltuma zudumu koeficients</t>
  </si>
  <si>
    <t>mm</t>
  </si>
  <si>
    <t>m</t>
  </si>
  <si>
    <t>W/K</t>
  </si>
  <si>
    <t>Laukums</t>
  </si>
  <si>
    <t>Biezums</t>
  </si>
  <si>
    <t>centralizēta siltumapgāde</t>
  </si>
  <si>
    <t>lokāla siltumapgāde</t>
  </si>
  <si>
    <t>(ir/nav)</t>
  </si>
  <si>
    <t>vienas caurules</t>
  </si>
  <si>
    <t>divu cauruļu</t>
  </si>
  <si>
    <t>sagatavošana siltummezglā</t>
  </si>
  <si>
    <t>centralizēta apgāde</t>
  </si>
  <si>
    <t>individuālā</t>
  </si>
  <si>
    <t>bez cirkulācijas</t>
  </si>
  <si>
    <t>ar cirkulāciju</t>
  </si>
  <si>
    <t>Apkures sistēma</t>
  </si>
  <si>
    <t xml:space="preserve"> Karstā ūdens sadales sistēmas tips</t>
  </si>
  <si>
    <t>Karstā ūdens sagatavošana</t>
  </si>
  <si>
    <t>Cauruļu izolācijas tehniskais stāvoklis</t>
  </si>
  <si>
    <t>Aukstā ūdens ieplūdes temperatūra (°C)</t>
  </si>
  <si>
    <t>Gads</t>
  </si>
  <si>
    <t>Janvāris</t>
  </si>
  <si>
    <t>Februāris</t>
  </si>
  <si>
    <t>Marts</t>
  </si>
  <si>
    <t>Aprīlis</t>
  </si>
  <si>
    <t>Maijs</t>
  </si>
  <si>
    <t>Jūnijs</t>
  </si>
  <si>
    <t>Jūlijs</t>
  </si>
  <si>
    <t>Augusts</t>
  </si>
  <si>
    <t>Septembris</t>
  </si>
  <si>
    <t>Oktobris</t>
  </si>
  <si>
    <t>Novembris</t>
  </si>
  <si>
    <t>Decembris</t>
  </si>
  <si>
    <t>Kopā</t>
  </si>
  <si>
    <r>
      <t>Aukstā ūdens patēriņš, m</t>
    </r>
    <r>
      <rPr>
        <vertAlign val="superscript"/>
        <sz val="12"/>
        <color indexed="8"/>
        <rFont val="Times New Roman"/>
        <family val="1"/>
        <charset val="186"/>
      </rPr>
      <t>3</t>
    </r>
  </si>
  <si>
    <r>
      <t>Karstā ūdens patēriņš, m</t>
    </r>
    <r>
      <rPr>
        <vertAlign val="superscript"/>
        <sz val="12"/>
        <color indexed="8"/>
        <rFont val="Times New Roman"/>
        <family val="1"/>
        <charset val="186"/>
      </rPr>
      <t>3</t>
    </r>
  </si>
  <si>
    <t>Nr.p.k</t>
  </si>
  <si>
    <t>Eksperta izmantotās metodes apraksts</t>
  </si>
  <si>
    <t xml:space="preserve">Konstruktīvais risinājums </t>
  </si>
  <si>
    <t>Stāvi</t>
  </si>
  <si>
    <t>(skaits)</t>
  </si>
  <si>
    <t>Ēkas ārējie izmēri (ja ēkai ir neregulāra forma, pielikumā pievieno skici)</t>
  </si>
  <si>
    <t>Iepriekš veiktie energoefektivitātes pasākumi</t>
  </si>
  <si>
    <t>1/h</t>
  </si>
  <si>
    <t>Termiskie tilti</t>
  </si>
  <si>
    <t>Saules siltuma ieguvumi</t>
  </si>
  <si>
    <t>SATURS</t>
  </si>
  <si>
    <t>PIELIKUMS</t>
  </si>
  <si>
    <t>%</t>
  </si>
  <si>
    <t>kWh</t>
  </si>
  <si>
    <t>-</t>
  </si>
  <si>
    <t>Pasākuma nosaukums</t>
  </si>
  <si>
    <t>Pamatojums un apraksts</t>
  </si>
  <si>
    <t>(vārds, uzvārds)</t>
  </si>
  <si>
    <t>(paraksts)</t>
  </si>
  <si>
    <t>(datums)</t>
  </si>
  <si>
    <t>h</t>
  </si>
  <si>
    <t>Uzņēmuma reģistrācijas numurs*</t>
  </si>
  <si>
    <t>Siltumenerģijas piegādes sistēma</t>
  </si>
  <si>
    <t>Vidēji</t>
  </si>
  <si>
    <t xml:space="preserve"> - </t>
  </si>
  <si>
    <t>Ainaži</t>
  </si>
  <si>
    <t>Alūksne</t>
  </si>
  <si>
    <t>Daugavpils</t>
  </si>
  <si>
    <t>Dobele</t>
  </si>
  <si>
    <t>Liepāja</t>
  </si>
  <si>
    <t>Mērsrags</t>
  </si>
  <si>
    <t>Priekuļi</t>
  </si>
  <si>
    <t>Rīga</t>
  </si>
  <si>
    <t>Stende</t>
  </si>
  <si>
    <t>Zīlāni</t>
  </si>
  <si>
    <t>3.1.</t>
  </si>
  <si>
    <t>Aprēķina formas ievades metodes instrukcija</t>
  </si>
  <si>
    <t>Skaidrojums</t>
  </si>
  <si>
    <t>kWh gadā</t>
  </si>
  <si>
    <t>Aprēķina parametri apkures periodā*</t>
  </si>
  <si>
    <t>Aprēķina parametri dzesēšanas periodā*</t>
  </si>
  <si>
    <t>Zonas numurs un nosaukums</t>
  </si>
  <si>
    <t>Iekļautās telpas/telpu grupas nosaukums</t>
  </si>
  <si>
    <t>Aprēķina tilpums</t>
  </si>
  <si>
    <t>dienas</t>
  </si>
  <si>
    <t xml:space="preserve">Aprēķina platība </t>
  </si>
  <si>
    <t>K</t>
  </si>
  <si>
    <t>Garums</t>
  </si>
  <si>
    <t xml:space="preserve">Termiskā tilta siltuma caurlaidības koeficients (ψ), </t>
  </si>
  <si>
    <t>W/(mK)</t>
  </si>
  <si>
    <t xml:space="preserve">Gaisa apmaiņa* </t>
  </si>
  <si>
    <t>Ventilācijas sistēmas veids</t>
  </si>
  <si>
    <t>Darbības ilgums</t>
  </si>
  <si>
    <t>Enerģijas atgūšana, vidēji</t>
  </si>
  <si>
    <t>Parametri apkures periodā</t>
  </si>
  <si>
    <t>Parametri dzesēšanas periodā</t>
  </si>
  <si>
    <t>Cita informācija:</t>
  </si>
  <si>
    <t>Iekšējie siltuma ieguvumi</t>
  </si>
  <si>
    <t>Kopējie siltuma ieguvumi **</t>
  </si>
  <si>
    <t>Ieguvumu izman-tošanas koeficients</t>
  </si>
  <si>
    <t>Iekārtas nosaukums, modelis</t>
  </si>
  <si>
    <t>Kurināmā veids</t>
  </si>
  <si>
    <t>Kurināmā patēriņš (vidēji gadā), norādīt arī mērvienību</t>
  </si>
  <si>
    <t>Lietderības koeficients</t>
  </si>
  <si>
    <t>Saražotās enerģijas daudzums (kWh/gadā)</t>
  </si>
  <si>
    <t>Pārbaudes akts*</t>
  </si>
  <si>
    <t>Atkarīgā pieslēguma shēma</t>
  </si>
  <si>
    <t>Neatkarīgā pieslēguma shēma</t>
  </si>
  <si>
    <t>Cita informācija kā sagatavo karsto ūdeni</t>
  </si>
  <si>
    <r>
      <t>CO</t>
    </r>
    <r>
      <rPr>
        <vertAlign val="subscript"/>
        <sz val="10"/>
        <color indexed="8"/>
        <rFont val="Times New Roman"/>
        <family val="1"/>
        <charset val="186"/>
      </rPr>
      <t>2</t>
    </r>
    <r>
      <rPr>
        <sz val="10"/>
        <color indexed="8"/>
        <rFont val="Times New Roman"/>
        <family val="1"/>
        <charset val="186"/>
      </rPr>
      <t xml:space="preserve"> izmešu daudzums gadā</t>
    </r>
  </si>
  <si>
    <t>Apkurei</t>
  </si>
  <si>
    <t>Karstā ūdens sagatavošanai</t>
  </si>
  <si>
    <t>Dzesēšanai</t>
  </si>
  <si>
    <t>Mehāniskajai ventilācijai</t>
  </si>
  <si>
    <t>Apgaismojumam</t>
  </si>
  <si>
    <t xml:space="preserve">kWh </t>
  </si>
  <si>
    <r>
      <t>kWh/m</t>
    </r>
    <r>
      <rPr>
        <vertAlign val="superscript"/>
        <sz val="10"/>
        <color indexed="8"/>
        <rFont val="Times New Roman"/>
        <family val="1"/>
        <charset val="186"/>
      </rPr>
      <t xml:space="preserve">2 </t>
    </r>
  </si>
  <si>
    <t>gadā</t>
  </si>
  <si>
    <t>Sadalījums pa energoresursiem</t>
  </si>
  <si>
    <t>Aprēķinātie dati (aizpilda, ja nav skaitītāju)</t>
  </si>
  <si>
    <t>Pasākums*</t>
  </si>
  <si>
    <t>Piegādātās enerģijas ietaupījums, kWh/gadā *</t>
  </si>
  <si>
    <t>KOPĀ</t>
  </si>
  <si>
    <t>Informācija par papildu pasākumu saskaņošanu ar projekta iesniedzēju, kā arī par papildu pasākumu finansēšanas avotu</t>
  </si>
  <si>
    <t>Enerģijas patēriņa sadalījums*</t>
  </si>
  <si>
    <t>PATĒRIŅA SAMAZINĀJUMS</t>
  </si>
  <si>
    <t>Citi patērētāji***</t>
  </si>
  <si>
    <t xml:space="preserve">Kopā </t>
  </si>
  <si>
    <t>Pavisam kopā</t>
  </si>
  <si>
    <r>
      <t>kWh/m</t>
    </r>
    <r>
      <rPr>
        <vertAlign val="superscript"/>
        <sz val="10"/>
        <color indexed="8"/>
        <rFont val="Times New Roman"/>
        <family val="1"/>
        <charset val="186"/>
      </rPr>
      <t>2</t>
    </r>
    <r>
      <rPr>
        <sz val="10"/>
        <color indexed="8"/>
        <rFont val="Times New Roman"/>
        <family val="1"/>
        <charset val="186"/>
      </rPr>
      <t xml:space="preserve"> gadā</t>
    </r>
  </si>
  <si>
    <t>Kopējais aprēķina tilpums</t>
  </si>
  <si>
    <t>Objekta fotofiksācija</t>
  </si>
  <si>
    <t>1.4.1.</t>
  </si>
  <si>
    <t>1.4.2.</t>
  </si>
  <si>
    <r>
      <t>Kopējā aprēķina platība (m</t>
    </r>
    <r>
      <rPr>
        <vertAlign val="superscript"/>
        <sz val="12"/>
        <color indexed="8"/>
        <rFont val="Times New Roman"/>
        <family val="1"/>
        <charset val="186"/>
      </rPr>
      <t>2</t>
    </r>
    <r>
      <rPr>
        <sz val="12"/>
        <color indexed="8"/>
        <rFont val="Times New Roman"/>
        <family val="1"/>
        <charset val="186"/>
      </rPr>
      <t xml:space="preserve">) </t>
    </r>
  </si>
  <si>
    <t>Pasākums</t>
  </si>
  <si>
    <t>Vent. siltuma zudumu koeficients Hve</t>
  </si>
  <si>
    <t>Plānotais patērētās enerģijas daudzums</t>
  </si>
  <si>
    <t>Plānotais saražotās enerģijas daudzums</t>
  </si>
  <si>
    <t>Plānotais darba stundu skaits gadā</t>
  </si>
  <si>
    <t>kW</t>
  </si>
  <si>
    <t>Iekārtas elektriskā jauda</t>
  </si>
  <si>
    <t xml:space="preserve">Iekārtas ražība </t>
  </si>
  <si>
    <t>Siltuma atgūšanas efektivitāte</t>
  </si>
  <si>
    <t>kWh/gadā</t>
  </si>
  <si>
    <t>Starpība</t>
  </si>
  <si>
    <t>Vidējais augstums</t>
  </si>
  <si>
    <t>Piezīme. * Ja situācija atšķiras dažādās ēkas zonās, var norādīt atsevišķā tabulā katrai zonai.</t>
  </si>
  <si>
    <t xml:space="preserve"> </t>
  </si>
  <si>
    <t>Siltumenerģijas piegādes regulēšana, kontrole un uzskaite zonās</t>
  </si>
  <si>
    <t>nav izbūvēta</t>
  </si>
  <si>
    <t>kg</t>
  </si>
  <si>
    <t>Enerģijas iegūšanā izmantotā kurināmā veids</t>
  </si>
  <si>
    <t>Ieguvumu izmanto-šanas koeficients</t>
  </si>
  <si>
    <r>
      <t>kgCO</t>
    </r>
    <r>
      <rPr>
        <vertAlign val="subscript"/>
        <sz val="10"/>
        <rFont val="Times New Roman"/>
        <family val="1"/>
        <charset val="186"/>
      </rPr>
      <t>2</t>
    </r>
    <r>
      <rPr>
        <sz val="10"/>
        <rFont val="Times New Roman"/>
        <family val="1"/>
        <charset val="186"/>
      </rPr>
      <t xml:space="preserve"> gadā</t>
    </r>
  </si>
  <si>
    <t>Paskaidrojumi par enerģijas patēriņa sadalījumu sistēmām ar kopīgu skaitītāju</t>
  </si>
  <si>
    <r>
      <t>Starpība - CO</t>
    </r>
    <r>
      <rPr>
        <vertAlign val="subscript"/>
        <sz val="10"/>
        <rFont val="Times New Roman"/>
        <family val="1"/>
        <charset val="186"/>
      </rPr>
      <t>2</t>
    </r>
    <r>
      <rPr>
        <sz val="10"/>
        <rFont val="Times New Roman"/>
        <family val="1"/>
        <charset val="186"/>
      </rPr>
      <t xml:space="preserve"> emisiju samazinājums **</t>
    </r>
  </si>
  <si>
    <t>kg/kWh</t>
  </si>
  <si>
    <t>Darbības ilgums, gadā</t>
  </si>
  <si>
    <t>1.1.</t>
  </si>
  <si>
    <t>4.1.</t>
  </si>
  <si>
    <t>°C</t>
  </si>
  <si>
    <t>Informācija par ēku</t>
  </si>
  <si>
    <t>Informācija par aprēķina zonām un telpu grupām</t>
  </si>
  <si>
    <t>1. Vispārīgā informācija</t>
  </si>
  <si>
    <t>lapām</t>
  </si>
  <si>
    <t>5.1.</t>
  </si>
  <si>
    <t>Ventilācijas sistēmas ēkas zonās</t>
  </si>
  <si>
    <t>Aprēķinātie siltuma ieguvumi ēkā *</t>
  </si>
  <si>
    <t>5.3.</t>
  </si>
  <si>
    <t>Siltuma sadale – apkures sistēma*</t>
  </si>
  <si>
    <t xml:space="preserve">Karstā ūdens sadales sistēma </t>
  </si>
  <si>
    <t>Karstā ūdens piegādes vidējā temperatūra (°C)</t>
  </si>
  <si>
    <t>6.1.</t>
  </si>
  <si>
    <r>
      <t>Enerģijas patēriņa sadalījums*</t>
    </r>
    <r>
      <rPr>
        <vertAlign val="superscript"/>
        <sz val="10"/>
        <color indexed="8"/>
        <rFont val="Times New Roman"/>
        <family val="1"/>
        <charset val="186"/>
      </rPr>
      <t>3</t>
    </r>
    <r>
      <rPr>
        <sz val="10"/>
        <color indexed="8"/>
        <rFont val="Times New Roman"/>
        <family val="1"/>
        <charset val="186"/>
      </rPr>
      <t xml:space="preserve">   </t>
    </r>
  </si>
  <si>
    <r>
      <t>Izmērītie dati, gadā*</t>
    </r>
    <r>
      <rPr>
        <vertAlign val="superscript"/>
        <sz val="10"/>
        <color indexed="8"/>
        <rFont val="Times New Roman"/>
        <family val="1"/>
        <charset val="186"/>
      </rPr>
      <t>1</t>
    </r>
  </si>
  <si>
    <r>
      <t>Vidējais koriģētais*</t>
    </r>
    <r>
      <rPr>
        <vertAlign val="superscript"/>
        <sz val="10"/>
        <color indexed="8"/>
        <rFont val="Times New Roman"/>
        <family val="1"/>
        <charset val="186"/>
      </rPr>
      <t>2</t>
    </r>
  </si>
  <si>
    <r>
      <t>Īpatnējais koriģētais*</t>
    </r>
    <r>
      <rPr>
        <vertAlign val="superscript"/>
        <sz val="10"/>
        <color indexed="8"/>
        <rFont val="Times New Roman"/>
        <family val="1"/>
        <charset val="186"/>
      </rPr>
      <t xml:space="preserve">2 </t>
    </r>
    <r>
      <rPr>
        <sz val="12"/>
        <color indexed="8"/>
        <rFont val="Times New Roman"/>
        <family val="1"/>
        <charset val="186"/>
      </rPr>
      <t/>
    </r>
  </si>
  <si>
    <r>
      <t>Citi patērētāji*</t>
    </r>
    <r>
      <rPr>
        <vertAlign val="superscript"/>
        <sz val="11"/>
        <color indexed="8"/>
        <rFont val="Times New Roman"/>
        <family val="1"/>
        <charset val="186"/>
      </rPr>
      <t>4</t>
    </r>
  </si>
  <si>
    <t>6.3.</t>
  </si>
  <si>
    <t>Enerģijas patēriņa dati</t>
  </si>
  <si>
    <t>7.3.</t>
  </si>
  <si>
    <t>Papildu pasākumi</t>
  </si>
  <si>
    <t>7.2.</t>
  </si>
  <si>
    <t>7.1.</t>
  </si>
  <si>
    <t xml:space="preserve">Enerģijas un oglekļa dioksīda ietaupījumi </t>
  </si>
  <si>
    <r>
      <t>kWh/m</t>
    </r>
    <r>
      <rPr>
        <vertAlign val="superscript"/>
        <sz val="10"/>
        <color indexed="8"/>
        <rFont val="Times New Roman"/>
        <family val="1"/>
        <charset val="186"/>
      </rPr>
      <t>2</t>
    </r>
  </si>
  <si>
    <t>kWh gadā </t>
  </si>
  <si>
    <r>
      <t>m</t>
    </r>
    <r>
      <rPr>
        <vertAlign val="superscript"/>
        <sz val="10"/>
        <color indexed="8"/>
        <rFont val="Times New Roman"/>
        <family val="1"/>
        <charset val="186"/>
      </rPr>
      <t>3</t>
    </r>
    <r>
      <rPr>
        <sz val="10"/>
        <color indexed="8"/>
        <rFont val="Times New Roman"/>
        <family val="1"/>
        <charset val="186"/>
      </rPr>
      <t>/h</t>
    </r>
  </si>
  <si>
    <r>
      <t>m</t>
    </r>
    <r>
      <rPr>
        <vertAlign val="superscript"/>
        <sz val="10"/>
        <color indexed="8"/>
        <rFont val="Times New Roman"/>
        <family val="1"/>
        <charset val="186"/>
      </rPr>
      <t>3</t>
    </r>
  </si>
  <si>
    <r>
      <t>Būvelementa siltuma caurlaidības koeficients (</t>
    </r>
    <r>
      <rPr>
        <i/>
        <sz val="10"/>
        <color indexed="8"/>
        <rFont val="Times New Roman"/>
        <family val="1"/>
        <charset val="186"/>
      </rPr>
      <t>U</t>
    </r>
    <r>
      <rPr>
        <sz val="10"/>
        <color indexed="8"/>
        <rFont val="Times New Roman"/>
        <family val="1"/>
        <charset val="186"/>
      </rPr>
      <t>)</t>
    </r>
  </si>
  <si>
    <r>
      <t>m</t>
    </r>
    <r>
      <rPr>
        <vertAlign val="superscript"/>
        <sz val="10"/>
        <color indexed="8"/>
        <rFont val="Times New Roman"/>
        <family val="1"/>
        <charset val="186"/>
      </rPr>
      <t>2</t>
    </r>
  </si>
  <si>
    <r>
      <t>W/(m</t>
    </r>
    <r>
      <rPr>
        <vertAlign val="superscript"/>
        <sz val="10"/>
        <color indexed="8"/>
        <rFont val="Times New Roman"/>
        <family val="1"/>
        <charset val="186"/>
      </rPr>
      <t xml:space="preserve">2 </t>
    </r>
    <r>
      <rPr>
        <sz val="10"/>
        <color indexed="8"/>
        <rFont val="Times New Roman"/>
        <family val="1"/>
        <charset val="186"/>
      </rPr>
      <t>K)</t>
    </r>
  </si>
  <si>
    <r>
      <t>m</t>
    </r>
    <r>
      <rPr>
        <vertAlign val="superscript"/>
        <sz val="10"/>
        <color indexed="8"/>
        <rFont val="Times New Roman"/>
        <family val="1"/>
        <charset val="186"/>
      </rPr>
      <t>2</t>
    </r>
  </si>
  <si>
    <r>
      <t>Vent. siltuma zudumu koeficients H</t>
    </r>
    <r>
      <rPr>
        <vertAlign val="subscript"/>
        <sz val="10"/>
        <color indexed="8"/>
        <rFont val="Times New Roman"/>
        <family val="1"/>
        <charset val="186"/>
      </rPr>
      <t>ve</t>
    </r>
  </si>
  <si>
    <t>2.1.</t>
  </si>
  <si>
    <t>2.2.</t>
  </si>
  <si>
    <t>1.1.1.</t>
  </si>
  <si>
    <t>Pirms drukāšanas nomainīt izvēli uz DRUKĀT</t>
  </si>
  <si>
    <t>Izvēles opcijas lauks - izvēlaties vienu no iespējām</t>
  </si>
  <si>
    <t>Datu ievades šūna - ievadiet tikai ciparus</t>
  </si>
  <si>
    <t>Datu ievades šūna - ievadīt var gan tekstu gan ciparus</t>
  </si>
  <si>
    <t>Kļūda ievadot datus vai nepilnīgi dati</t>
  </si>
  <si>
    <t>Ir formula, taču vērtību var arī manuāli nomainīt, ja nepieciešams</t>
  </si>
  <si>
    <r>
      <t>E</t>
    </r>
    <r>
      <rPr>
        <b/>
        <vertAlign val="subscript"/>
        <sz val="12"/>
        <color indexed="8"/>
        <rFont val="Times New Roman"/>
        <family val="1"/>
        <charset val="186"/>
      </rPr>
      <t>CO2</t>
    </r>
    <r>
      <rPr>
        <b/>
        <sz val="12"/>
        <color indexed="8"/>
        <rFont val="Times New Roman"/>
        <family val="1"/>
        <charset val="186"/>
      </rPr>
      <t> (tCO</t>
    </r>
    <r>
      <rPr>
        <b/>
        <vertAlign val="subscript"/>
        <sz val="12"/>
        <color indexed="8"/>
        <rFont val="Times New Roman"/>
        <family val="1"/>
        <charset val="186"/>
      </rPr>
      <t>2</t>
    </r>
    <r>
      <rPr>
        <b/>
        <sz val="12"/>
        <color indexed="8"/>
        <rFont val="Times New Roman"/>
        <family val="1"/>
        <charset val="186"/>
      </rPr>
      <t>/MWh)</t>
    </r>
  </si>
  <si>
    <t>m3</t>
  </si>
  <si>
    <t>Vienība</t>
  </si>
  <si>
    <t>tonnas</t>
  </si>
  <si>
    <t>Centrālapkure</t>
  </si>
  <si>
    <t>Krāsa</t>
  </si>
  <si>
    <t>Siltumvadītspēja λ W/(m x K)</t>
  </si>
  <si>
    <t>Metāli: alumīnijs (blīvums 2700)</t>
  </si>
  <si>
    <t>Metāli: dūralumīnijs (blīvums 2800)</t>
  </si>
  <si>
    <t>Metāli: misiņš (blīvums 8400)</t>
  </si>
  <si>
    <t>Metāli: bronza (blīvums 8700)</t>
  </si>
  <si>
    <t>Metāli: varš (blīvums 8900)</t>
  </si>
  <si>
    <t>Metāli: mazoglekļa tērauds (blīvums 7900)</t>
  </si>
  <si>
    <t>Metāli: čuguns (blīvums 7500)</t>
  </si>
  <si>
    <t>Metāli: leģētais tērauds (blīvums 7800)</t>
  </si>
  <si>
    <t>Metāli: stiegrojuma tērauds (blīvums 7850)</t>
  </si>
  <si>
    <t>Metāli: nerūsējošais tērauds (blīvums 7900)</t>
  </si>
  <si>
    <t>Metāli: svins (blīvums 11300)</t>
  </si>
  <si>
    <t>Metāli: cinks (blīvums 7100)</t>
  </si>
  <si>
    <t>Koks un materiāli uz tā bāzes: viendabīgs koks (blīvums 150)</t>
  </si>
  <si>
    <t>Koks un materiāli uz tā bāzes:  (blīvums 300)</t>
  </si>
  <si>
    <t>Koks un materiāli uz tā bāzes:  (blīvums 500)</t>
  </si>
  <si>
    <t>Koks un materiāli uz tā bāzes:  (blīvums 1000)</t>
  </si>
  <si>
    <t>Koks un materiāli uz tā bāzes: saplāksnis (blīvums 150)</t>
  </si>
  <si>
    <t>Koks un materiāli uz tā bāzes: kokskaidu plātne (blīvums 300)</t>
  </si>
  <si>
    <t>Koks un materiāli uz tā bāzes:  (blīvums 700)</t>
  </si>
  <si>
    <t>Koks un materiāli uz tā bāzes: kokskaidu plātne ar cementa saistvielu (blīvums 1200)</t>
  </si>
  <si>
    <t>Koks un materiāli uz tā bāzes: kokšķiedru plātne (blīvums 400)</t>
  </si>
  <si>
    <t>Koks un materiāli uz tā bāzes:  (blīvums 600)</t>
  </si>
  <si>
    <t>Koks un materiāli uz tā bāzes:  (blīvums 800)</t>
  </si>
  <si>
    <t>Koks un materiāli uz tā bāzes: presētais kartons (blīvums 1000)</t>
  </si>
  <si>
    <t>Koks un materiāli uz tā bāzes: papīrs (blīvums 1000)</t>
  </si>
  <si>
    <t>Koks un materiāli uz tā bāzes: gofrētais kartons (blīvums 650)</t>
  </si>
  <si>
    <t>Ģipsis: ģipsis (blīvums 600)</t>
  </si>
  <si>
    <t>Ģipsis:  (blīvums 1500)</t>
  </si>
  <si>
    <t>Ģipsis: ģipškartons (blīvums 900)</t>
  </si>
  <si>
    <t>Java: normāla mūrjava, iejaukta būvobjektā (blīvums 1800)</t>
  </si>
  <si>
    <t>Betoni: lietie betoni ar šķembām vai oļiem (blīvums 1600)</t>
  </si>
  <si>
    <t>Betoni:  (blīvums 2400)</t>
  </si>
  <si>
    <t>Betoni: dzelzsbetons (blīvums 2500)</t>
  </si>
  <si>
    <t>Betoni: māls ar salmiem (blīvums 800)</t>
  </si>
  <si>
    <t>Betoni: skaidbetons (blīvums 800)</t>
  </si>
  <si>
    <t>Betoni:  (blīvums 1000)</t>
  </si>
  <si>
    <t>Betoni: izdedžbetons (blīvums 1400)</t>
  </si>
  <si>
    <t>Akmeņi: bazalts (blīvums 2700-3000)</t>
  </si>
  <si>
    <t>Akmeņi: granīts (blīvums 2500-3000)</t>
  </si>
  <si>
    <t>Akmeņi: smilšakmens (blīvums 2000-2500)</t>
  </si>
  <si>
    <t>Akmeņi: kaļķakmens (blīvums 2000-2500)</t>
  </si>
  <si>
    <t>Akmeņi: dolomīts (blīvums 2400)</t>
  </si>
  <si>
    <t>Augsnes: māls (blīvums 1200-1800)</t>
  </si>
  <si>
    <t>Augsnes: smiltis un grants (blīvums 1700-2200)</t>
  </si>
  <si>
    <t>Ūdens, ledus, sniegs: ūdens (10 °C) (blīvums 1000)</t>
  </si>
  <si>
    <t>Ūdens, ledus, sniegs: ledus (0 °C) (blīvums 900)</t>
  </si>
  <si>
    <t>Ūdens, ledus, sniegs: sniegs (svaigs) &lt; 30 mm (blīvums 100)</t>
  </si>
  <si>
    <t>Ūdens, ledus, sniegs: sniegs (svaigs) 30-70 mm (blīvums 200)</t>
  </si>
  <si>
    <t>Ūdens, ledus, sniegs: sniegs (nedaudz nosēdies) 70-100 mm (blīvums 300)</t>
  </si>
  <si>
    <t>Ūdens, ledus, sniegs: sniegs (stipri nosēdies) &gt; 200 mm (blīvums 500)</t>
  </si>
  <si>
    <t>Apmetumi: cementa-perlīta (blīvums 1000)</t>
  </si>
  <si>
    <t>Apmetumi: cementa-izdedžu putupolistirols (XPS) (blīvums 1400)</t>
  </si>
  <si>
    <t>Apmetumi: ģipša-perlīta (blīvums 600)</t>
  </si>
  <si>
    <t>Apmetumi: ģipša (blīvums 1300)</t>
  </si>
  <si>
    <t>Apmetumi: kaļķu-smilšu-cementa (blīvums 1700)</t>
  </si>
  <si>
    <t>Apmetumi: kaļķu-smilšu (blīvums 1600)</t>
  </si>
  <si>
    <t>Apmetumi: polimērcementa (blīvums 1800)</t>
  </si>
  <si>
    <t>Stikli: kvarca stikls (blīvums -)</t>
  </si>
  <si>
    <t>Stikli: stikla mozaīka (blīvums 2000)</t>
  </si>
  <si>
    <t>Stikli: parastais logu stikls (blīvums 2500)</t>
  </si>
  <si>
    <t>Gāzes: gaiss (blīvums 1,23)</t>
  </si>
  <si>
    <t>Gāzes: argons (blīvums 1,7)</t>
  </si>
  <si>
    <t>Gāzes: kriptons (blīvums 3,56)</t>
  </si>
  <si>
    <t>Gāzes: ksenons (blīvums 5,9)</t>
  </si>
  <si>
    <t>Gāzes: oglekļa dioksīds (CO2) (blīvums 1,95)</t>
  </si>
  <si>
    <t>Plastmasas, cietas (bez porām): akrila (blīvums 1050)</t>
  </si>
  <si>
    <t>Plastmasas, cietas (bez porām): polikarbonātu (blīvums 1200)</t>
  </si>
  <si>
    <t>Plastmasas, cietas (bez porām): PTFE (blīvums 2200)</t>
  </si>
  <si>
    <t>Plastmasas, cietas (bez porām): cietais polivinilhlorīds (PVC) (blīvums 1390)</t>
  </si>
  <si>
    <t>Plastmasas, cietas (bez porām): polivinilhlorīds (PVC) ar 40 % mīkstinātāju (blīvums 1200)</t>
  </si>
  <si>
    <t>Plastmasas, cietas (bez porām): polietilēns, augsta blīvuma (HD) (blīvums 980)</t>
  </si>
  <si>
    <t>Plastmasas, cietas (bez porām): polietilēns, zema blīvuma (LD) (blīvums 920)</t>
  </si>
  <si>
    <t>Plastmasas, cietas (bez porām): polistirols (blīvums 1050)</t>
  </si>
  <si>
    <t>Plastmasas, cietas (bez porām): poliacetāts (blīvums 1410)</t>
  </si>
  <si>
    <t>Plastmasas, cietas (bez porām): fenolformaldehīds (blīvums 1400-1800)</t>
  </si>
  <si>
    <t>Plastmasas, cietas (bez porām): polipropilēns (blīvums 910)</t>
  </si>
  <si>
    <t>Plastmasas, cietas (bez porām): EPDM (blīvums 1150)</t>
  </si>
  <si>
    <t>Plastmasas, cietas (bez porām): PMMA (akrilāts) (blīvums 1180)</t>
  </si>
  <si>
    <t>Plastmasas, cietas (bez porām): poliuretāns (blīvums 1200)</t>
  </si>
  <si>
    <t>Plastmasas, cietas (bez porām): poliamīds (blīvums 1130)</t>
  </si>
  <si>
    <t>Plastmasas, cietas (bez porām): epoksīdu sveķi (blīvums 1200)</t>
  </si>
  <si>
    <t>Silikoni: tīrs silikons (blīvums 1000-1050)</t>
  </si>
  <si>
    <t>Silikoni: pildīts silikons (blīvums 1300-1450)</t>
  </si>
  <si>
    <t>Gumija: poliisobutilēns (blīvums 920)</t>
  </si>
  <si>
    <t>Gumija: butils (karsti kausēts) (blīvums 1200)</t>
  </si>
  <si>
    <t>Gumija: neoprēns (blīvums 1240)</t>
  </si>
  <si>
    <t>Gumija: porgumija (blīvums 60-80)</t>
  </si>
  <si>
    <t>Stiklojuma distanceri: butila cietā gumija (blīvums -)</t>
  </si>
  <si>
    <t>Stiklojuma distanceri: poliestera sveķi (blīvums 1,4)</t>
  </si>
  <si>
    <t>Stiklojuma distanceri: silikagels (blīvums -)</t>
  </si>
  <si>
    <t>Stiklojuma distanceri: silikona putas (blīvums -)</t>
  </si>
  <si>
    <t>Blīvēšanas materiāli: neilons (blīvums 1140)</t>
  </si>
  <si>
    <t>Blīvēšanas materiāli: uretāns (šķidrs) (blīvums -)</t>
  </si>
  <si>
    <t>Blīvēšanas materiāli: silikona putas (blīvums -)</t>
  </si>
  <si>
    <t>Blīvēšanas materiāli: elastīgais vinils (blīvums -)</t>
  </si>
  <si>
    <t>Blīvēšanas materiāli: elastīgā porgumija (blīvums 70)</t>
  </si>
  <si>
    <t>Blīvēšanas materiāli: polietilēna putas (blīvums 36)</t>
  </si>
  <si>
    <t>Jumta pārklājumi: asfalts (blīvums 2100-2300)</t>
  </si>
  <si>
    <t>Jumta pārklājumi: bitums (blīvums 1000)</t>
  </si>
  <si>
    <t>Jumta pārklājumi: ruberoīds (blīvums 1100)</t>
  </si>
  <si>
    <t>Jumta pārklājumi: māla dakstiņi (blīvums 1900)</t>
  </si>
  <si>
    <t>Jumta pārklājumi: betona dakstiņi (blīvums 2100)</t>
  </si>
  <si>
    <t>Grīdas pārklājumi: linolejs (blīvums 1300)</t>
  </si>
  <si>
    <t>Grīdas pārklājumi: korķa linolejs (blīvums 500-700)</t>
  </si>
  <si>
    <t>Grīdas pārklājumi: paklājgrīdas (blīvums -)</t>
  </si>
  <si>
    <t>Grīdas pārklājumi: plastikāti un gumija (blīvums 1200-1700)</t>
  </si>
  <si>
    <t>Pilnķieģeļu mūris: keramikas ķieģeļi, cementa-smilšu java (blīvums 1800)</t>
  </si>
  <si>
    <t>Pilnķieģeļu mūris: silikātķieģeļi, cementa-smilšu java (blīvums 1800)</t>
  </si>
  <si>
    <t>Dobo ķieģeļu mūris: keramikas ķieģeļi, 1400 kg/m3 bruto cementa-smilšu java (blīvums 1600)</t>
  </si>
  <si>
    <t>Dobo ķieģeļu mūris: keramikas ķieģeļi, 1300 kg/m3 bruto cementa-smilšu java (blīvums 1400)</t>
  </si>
  <si>
    <t>Dobo ķieģeļu mūris: keramikas ķieģeļi, 1000 kg/m3 bruto cementa-smilšu java (blīvums 1200)</t>
  </si>
  <si>
    <t>Dobo ķieģeļu mūris: silikātķieģeļi, cementa-smilšu java (blīvums 1500)</t>
  </si>
  <si>
    <t>Dobo ķieģeļu mūris: silikātķieģeļi, cementa-smilšu java (blīvums 1400)</t>
  </si>
  <si>
    <t>Tuvākā apdzīvota vieta</t>
  </si>
  <si>
    <t>Ārgaisa vidējā temperatūra apkures periodā (°C)</t>
  </si>
  <si>
    <t>Normatīvais apkures dienu skaits Dnapr</t>
  </si>
  <si>
    <t>vidējā temperatūra (°C)</t>
  </si>
  <si>
    <t>perioda ilgums</t>
  </si>
  <si>
    <t>dziv</t>
  </si>
  <si>
    <t>publ</t>
  </si>
  <si>
    <t>raž</t>
  </si>
  <si>
    <t>nav</t>
  </si>
  <si>
    <t>318 projekts: Ārsiena (silikāta ķieģeļi) - 51cm</t>
  </si>
  <si>
    <t>318 projekts: Pārseguma dzelzsbetona paneļi (dobie) - 20cm</t>
  </si>
  <si>
    <t>318 projekts: Divslīpu savietotais jumts (dz/b dobie paneļi, ruberoīds, fibrolīts, java, ruberoīds) - 33cm</t>
  </si>
  <si>
    <t>464 projekts: Ārsiena (keramzītbetons) - 30cm</t>
  </si>
  <si>
    <t>464 projekts: Pārseguma dzelzsbetona paneļi (dobie) - 20cm</t>
  </si>
  <si>
    <t>464 projekts: Divslīpu savietotais jumts (dz/b dobie paneļi, ruberoīds, fibrolīts, java, ruberoīds) - 33cm</t>
  </si>
  <si>
    <t>467 projekts: Pārseguma dzelzsbetona paneļi (dobie) -20cm</t>
  </si>
  <si>
    <t>467 projekts: Divslīpu savietotais jumts (dz/b dobie paneļi, ruberoīds, fibrolīts, java, ruberoīds) - 33cm</t>
  </si>
  <si>
    <t>602 projekts: Ārsiena (keramzītbetona paneļi) - 22cm</t>
  </si>
  <si>
    <t>602 projekts: Pārseguma dzelzsbetona paneļi (dobie) - 20cm</t>
  </si>
  <si>
    <t>104 projekts: Ārsiena (keramzītbetona paneļi) - 22cm</t>
  </si>
  <si>
    <t>104 projekts: Pārseguma dzelzsbetona paneļi (dobie) - 20cm</t>
  </si>
  <si>
    <t>103 projekts: Ārsiena (gāzbetona paneļi) - 25cm</t>
  </si>
  <si>
    <t>103 projekts: Ārsiena (caurumotie māla ķieģeļi) - 51cm</t>
  </si>
  <si>
    <t>103 projekts: Savietotais jumts (dz/b dobie paneļi, ruberoīds, gāzbetons, java, ruberoīds) - 39cm</t>
  </si>
  <si>
    <t>119 projekts: Ārsiena (keramzītbetona paneļi) - 30cm</t>
  </si>
  <si>
    <t>119 projekts: Pārseguma dzelzsbetona paneļi (dobie) - 20cm</t>
  </si>
  <si>
    <t>467 projekts: Ārsiena (gāzbetons, ρ=600 kg/m3, vai keramzītbetons , ρ=800 kg/m3) - 25cm</t>
  </si>
  <si>
    <t>2G-Air: Ar gaisu pildīta stikla pakete (rāmis: PVC/koks)</t>
  </si>
  <si>
    <t>G: Vienkāršs stikls (rāmis: PVC/koks)</t>
  </si>
  <si>
    <t>2G-Air-lowE: Ar gaisu pildīta stikla pakete (zemas emisijas pārklājums) (rāmis: PVC/koks)</t>
  </si>
  <si>
    <t>2G-Ag: Ar argonu pildīta stikla pakete (rāmis: PVC/koks)</t>
  </si>
  <si>
    <t>2G-Ag-lowE: Ar argonu pildīta stikla pakete (zemas emisijas pārklājums) (rāmis: PVC/koks)</t>
  </si>
  <si>
    <t>3G-Air: Ar gaisu pildīta trīsstiklu pakete (rāmis: PVC/koks)</t>
  </si>
  <si>
    <t>3G-Air-lowE: Ar gaisu pildīta trīsstiklu pakete (zemas emisijas pārklājums) (rāmis: PVC/koks)</t>
  </si>
  <si>
    <t>3G-Ag: Ar argonu pildīta trīsstiklu pakete (rāmis: PVC/koks)</t>
  </si>
  <si>
    <t>3G-Ag-lowE: Ar argonu pildīta trīsstiklu pakete (zemas emisijas pārklājums) (rāmis: PVC/koks)</t>
  </si>
  <si>
    <t>G: Vienkāršs stikls (rāmis: metāls)</t>
  </si>
  <si>
    <t>2G'-Ag: Ar argonu pildīta stikla pakete (rāmis: metāls)</t>
  </si>
  <si>
    <t>2G'-Air-lowE: Ar gaisu pildīta stikla pakete (zemas emisijas pārklājums) (rāmis: metāls)</t>
  </si>
  <si>
    <t>2G'-Air: Ar gaisu pildīta stikla pakete (rāmis: metāls)</t>
  </si>
  <si>
    <t>2G'-Ag-lowE: Ar argonu pildīta stikla pakete (zemas emisijas pārklājums) (rāmis: metāls)</t>
  </si>
  <si>
    <t>3G'-Air: Ar gaisu pildīta trīsstiklu pakete (rāmis: metāls)</t>
  </si>
  <si>
    <t>3G'-Air-lowE: Ar gaisu pildīta trīsstiklu pakete (zemas emisijas pārklājums) (rāmis: metāls)</t>
  </si>
  <si>
    <t>3G'-Ag: Ar argonu pildīta trīsstiklu pakete (rāmis: metāls)</t>
  </si>
  <si>
    <t>3G'-Ag-lowE: Ar argonu pildīta trīsstiklu pakete (zemas emisijas pārklājums) (rāmis: metāls)</t>
  </si>
  <si>
    <t>G-G: Dubultlogs (rāmis: koks)</t>
  </si>
  <si>
    <t>D-1: Koka ārdurvis (rāmis: koks)</t>
  </si>
  <si>
    <t>D-2: Koka durvis uz neapkurinātu gaiteni (rāmis: koks)</t>
  </si>
  <si>
    <t>Siltumerģija, kopā</t>
  </si>
  <si>
    <t>Elektroenerģija, kopā</t>
  </si>
  <si>
    <t>Citi</t>
  </si>
  <si>
    <t>Tehnoloģiju nomaiņa</t>
  </si>
  <si>
    <t>Enerģijas ietaupījums, kwh/gadā</t>
  </si>
  <si>
    <r>
      <t>Emisijas faktors E</t>
    </r>
    <r>
      <rPr>
        <vertAlign val="subscript"/>
        <sz val="12"/>
        <rFont val="Times New Roman"/>
        <family val="1"/>
        <charset val="186"/>
      </rPr>
      <t>CO2</t>
    </r>
    <r>
      <rPr>
        <sz val="12"/>
        <rFont val="Times New Roman"/>
        <family val="1"/>
        <charset val="186"/>
      </rPr>
      <t xml:space="preserve"> (kgCO</t>
    </r>
    <r>
      <rPr>
        <vertAlign val="subscript"/>
        <sz val="12"/>
        <rFont val="Times New Roman"/>
        <family val="1"/>
        <charset val="186"/>
      </rPr>
      <t>2</t>
    </r>
    <r>
      <rPr>
        <sz val="12"/>
        <rFont val="Times New Roman"/>
        <family val="1"/>
        <charset val="186"/>
      </rPr>
      <t>/kWh)</t>
    </r>
  </si>
  <si>
    <r>
      <t>Oglekļa dioksīda  samazinājums  (kgCO</t>
    </r>
    <r>
      <rPr>
        <vertAlign val="subscript"/>
        <sz val="12"/>
        <rFont val="Times New Roman"/>
        <family val="1"/>
        <charset val="186"/>
      </rPr>
      <t>2</t>
    </r>
    <r>
      <rPr>
        <sz val="12"/>
        <rFont val="Times New Roman"/>
        <family val="1"/>
        <charset val="186"/>
      </rPr>
      <t>)</t>
    </r>
  </si>
  <si>
    <t>ĒKAS ENERGOEFEKTIVITĀTES NOVĒRTĒJUMS</t>
  </si>
  <si>
    <r>
      <t>kWh/m</t>
    </r>
    <r>
      <rPr>
        <vertAlign val="superscript"/>
        <sz val="10"/>
        <color indexed="8"/>
        <rFont val="Times New Roman"/>
        <family val="1"/>
        <charset val="186"/>
      </rPr>
      <t>2</t>
    </r>
    <r>
      <rPr>
        <sz val="10"/>
        <color indexed="8"/>
        <rFont val="Times New Roman"/>
        <family val="1"/>
        <charset val="186"/>
      </rPr>
      <t xml:space="preserve"> gadā apkurei</t>
    </r>
  </si>
  <si>
    <t>dzīvojamās mājas, pansionāti, slimnīcas un bērnudārzi</t>
  </si>
  <si>
    <t>publiskas ēkas, izņemot pansionātus, slimnīcas un bērnudārzus</t>
  </si>
  <si>
    <t>ražošanas ēkas</t>
  </si>
  <si>
    <t>Uzņēmums*</t>
  </si>
  <si>
    <t>2. Pamatinformācija par ēku</t>
  </si>
  <si>
    <t>2.1.1.</t>
  </si>
  <si>
    <t>2.1.2.</t>
  </si>
  <si>
    <t>2.1.3.</t>
  </si>
  <si>
    <t xml:space="preserve">2.3.1. pagrabs </t>
  </si>
  <si>
    <t xml:space="preserve">2.3.2. tipveida stāvi </t>
  </si>
  <si>
    <t xml:space="preserve">2.3.3. tehniskie stāvi </t>
  </si>
  <si>
    <t>2.3.4. mansarda stāvs</t>
  </si>
  <si>
    <t xml:space="preserve">2.3.5. jumta stāvs </t>
  </si>
  <si>
    <t xml:space="preserve">2.1.4. </t>
  </si>
  <si>
    <t>2.1.5.</t>
  </si>
  <si>
    <t>2.1.6.</t>
  </si>
  <si>
    <t>2.1.5.1. garums (m)</t>
  </si>
  <si>
    <t>2.1.5.2. platums (m)</t>
  </si>
  <si>
    <t>2.1.5.3. augstums (m)</t>
  </si>
  <si>
    <t>2.1.7.</t>
  </si>
  <si>
    <t>2.1.8. Ēkas apsekošanas fotodokumentācija vai termogrammas pielikumā uz</t>
  </si>
  <si>
    <t>3. Ēkas norobežojošās konstrukcijas</t>
  </si>
  <si>
    <t>4. Ēkas tehniskās sistēmas un enerģijas sadalījums</t>
  </si>
  <si>
    <t>4.1.1. Aprēķina parametri</t>
  </si>
  <si>
    <t>4.1.2. Gaisa kondicionēšana – dati par iekārtām</t>
  </si>
  <si>
    <t>4.1.3. Cita informācija</t>
  </si>
  <si>
    <t>4.2.</t>
  </si>
  <si>
    <t>4.2.1. Aprēķina parametri</t>
  </si>
  <si>
    <t>4.2.2. Cita informācija</t>
  </si>
  <si>
    <t>4.3.</t>
  </si>
  <si>
    <t>4.3.1. Siltumenerģijas ražošanas iekārtas</t>
  </si>
  <si>
    <t>4.3.2.</t>
  </si>
  <si>
    <t>4.3.3.</t>
  </si>
  <si>
    <t xml:space="preserve">4.3.4. </t>
  </si>
  <si>
    <t>4.4.</t>
  </si>
  <si>
    <t xml:space="preserve">4.4.1. </t>
  </si>
  <si>
    <t xml:space="preserve">4.4.2. </t>
  </si>
  <si>
    <t xml:space="preserve">4.4.3. </t>
  </si>
  <si>
    <t xml:space="preserve">4.4.4. </t>
  </si>
  <si>
    <t xml:space="preserve">4.4.5. </t>
  </si>
  <si>
    <t>4.5.</t>
  </si>
  <si>
    <t xml:space="preserve">4.5.1. </t>
  </si>
  <si>
    <t xml:space="preserve">4.5.2. </t>
  </si>
  <si>
    <t>4.5.3.</t>
  </si>
  <si>
    <t>4.5.4.</t>
  </si>
  <si>
    <t>4.5.5.</t>
  </si>
  <si>
    <t>4.5.6.</t>
  </si>
  <si>
    <t xml:space="preserve">4.5.7. </t>
  </si>
  <si>
    <t>5. Enerģijas patēriņš un uzskaite</t>
  </si>
  <si>
    <t>5.1.1.</t>
  </si>
  <si>
    <t>5.1.2.</t>
  </si>
  <si>
    <t>5.1.3.</t>
  </si>
  <si>
    <t>5.1.4.</t>
  </si>
  <si>
    <t>5.1.5.</t>
  </si>
  <si>
    <t>5.1.6.</t>
  </si>
  <si>
    <t>5.1.7.</t>
  </si>
  <si>
    <t>5.1.8.</t>
  </si>
  <si>
    <t xml:space="preserve">5.2. </t>
  </si>
  <si>
    <t>5.3.1. Siltumenerģijas patēriņš apkures nodrošināšanai</t>
  </si>
  <si>
    <t>5.3.2. Siltumenerģijas patēriņš karstā ūdens sagatavošanai</t>
  </si>
  <si>
    <t>5.3.3. Aukstā ūdens patēriņš</t>
  </si>
  <si>
    <t>5.3.4. Karstā ūdens patēriņš</t>
  </si>
  <si>
    <t xml:space="preserve">5.3.5. Elektroenerģijas patēriņš </t>
  </si>
  <si>
    <t>6. Energoefektivitātes uzlabošanas priekšlikumi</t>
  </si>
  <si>
    <t>6.2.</t>
  </si>
  <si>
    <t>7. Energoefektivitātes rādītāji un izmaiņu prognoze pēc energoefektivitātes uzlabošanas priekšlikumu īstenošanas</t>
  </si>
  <si>
    <t>Esošā situācija (Aprēķinātie dati no 5.1. tabulas)</t>
  </si>
  <si>
    <t>7.4.</t>
  </si>
  <si>
    <t>7.5.</t>
  </si>
  <si>
    <t>7.6.</t>
  </si>
  <si>
    <t>7.7.</t>
  </si>
  <si>
    <t>7.8.</t>
  </si>
  <si>
    <t>Telpa/vai telpu grupa</t>
  </si>
  <si>
    <t>Esošā situācija</t>
  </si>
  <si>
    <t>Prognoze</t>
  </si>
  <si>
    <t>cita tipa:</t>
  </si>
  <si>
    <t>norādīt...</t>
  </si>
  <si>
    <t>LABOT</t>
  </si>
  <si>
    <t>Pārbaude:</t>
  </si>
  <si>
    <r>
      <t xml:space="preserve">Enerģijas patēriņa sadalījums (pamatojoties uz aprēķinātajiem datiem): </t>
    </r>
    <r>
      <rPr>
        <b/>
        <sz val="12"/>
        <color indexed="8"/>
        <rFont val="Times New Roman"/>
        <family val="1"/>
        <charset val="186"/>
      </rPr>
      <t>izmērītie dati</t>
    </r>
    <r>
      <rPr>
        <sz val="12"/>
        <color indexed="8"/>
        <rFont val="Times New Roman"/>
        <family val="1"/>
        <charset val="186"/>
      </rPr>
      <t xml:space="preserve"> - Siltumenerģija (apkure un karstais ūdens), vidējais</t>
    </r>
  </si>
  <si>
    <r>
      <t xml:space="preserve">Enerģijas patēriņa sadalījums (pamatojoties uz aprēķinātajiem datiem): </t>
    </r>
    <r>
      <rPr>
        <b/>
        <sz val="12"/>
        <color indexed="8"/>
        <rFont val="Times New Roman"/>
        <family val="1"/>
        <charset val="186"/>
      </rPr>
      <t>aprēķinātie dati</t>
    </r>
    <r>
      <rPr>
        <sz val="12"/>
        <color indexed="8"/>
        <rFont val="Times New Roman"/>
        <family val="1"/>
        <charset val="186"/>
      </rPr>
      <t xml:space="preserve"> - Siltumenerģija  (apkure un karstais ūdens), vidējais</t>
    </r>
  </si>
  <si>
    <t>termiskie tilti</t>
  </si>
  <si>
    <t>Jumti un pārsegumi</t>
  </si>
  <si>
    <t>Grīdas uz grunts</t>
  </si>
  <si>
    <t>Ēku ārdurvis</t>
  </si>
  <si>
    <t>Pārskats par ēkas energosertifikāta
 aprēķinos izmantotajām ievaddatu vērtībām</t>
  </si>
  <si>
    <t>1.pielikums</t>
  </si>
  <si>
    <t>9. Apkures patēriņa korekcija</t>
  </si>
  <si>
    <t xml:space="preserve">Nosaukums
</t>
  </si>
  <si>
    <t>Neatkarīgs eksperts ēku energoefektivitātes jomā</t>
  </si>
  <si>
    <t>Dati par ēkas energosertifikāta pārskatu</t>
  </si>
  <si>
    <t>Ēkas energosertifikāta numurs</t>
  </si>
  <si>
    <t>Piezīme. * Norāda aprēķinātās energoefektivitātes noteikšanai izmantotos periodu parametrus</t>
  </si>
  <si>
    <t>Informācija par katru ārējo norobežojošo konstrukciju veidu, kas aptver aprēķina platībā iekļautās apkurināmās telpas</t>
  </si>
  <si>
    <r>
      <t>Ēkas norobežojošo konstrukciju siltuma zudumu koeficients, H</t>
    </r>
    <r>
      <rPr>
        <b/>
        <vertAlign val="subscript"/>
        <sz val="12"/>
        <color theme="1"/>
        <rFont val="Times New Roman"/>
        <family val="1"/>
        <charset val="186"/>
      </rPr>
      <t>T</t>
    </r>
    <r>
      <rPr>
        <b/>
        <sz val="12"/>
        <color theme="1"/>
        <rFont val="Times New Roman"/>
        <family val="1"/>
        <charset val="186"/>
      </rPr>
      <t xml:space="preserve"> (faktiskais) (W/K)</t>
    </r>
  </si>
  <si>
    <t>Gaisa plūsmas piegādes temperatūra</t>
  </si>
  <si>
    <t>Elektriskā jauda
kW</t>
  </si>
  <si>
    <t>Darbības laiks, gadā
h</t>
  </si>
  <si>
    <t>Patērētais elektroenerģijas daudzums, gadā
kWh</t>
  </si>
  <si>
    <t>Siltumenerģijas ražošana, piegāde un pārvade</t>
  </si>
  <si>
    <t>Informācija par objekta (ēkas) energobilancē esošajiem, teritorijā izvietotajiem ārpus kondicionētās zonas izvietotiem siltumpārvades tīkliem (tīklu garums, cauruļu un siltumizolācijas parametri, tehniskais stāvoklis)</t>
  </si>
  <si>
    <t>Kopējais cauruļvadu garums, m</t>
  </si>
  <si>
    <t>Siltumenerģijas zudumi cauruļvados, kWh</t>
  </si>
  <si>
    <t>Enerģijas patēriņa sadalījums</t>
  </si>
  <si>
    <t>Dzesēšanai (un gaisa sausināšanai)</t>
  </si>
  <si>
    <t>Mehāniskajai ventilācijai (un gaisa mitrināšanai)</t>
  </si>
  <si>
    <t>Papildu enerģija</t>
  </si>
  <si>
    <t>5.1.9.</t>
  </si>
  <si>
    <t>Kopā, kWh</t>
  </si>
  <si>
    <t>Kopējais vidējais siltumenerģijas patēriņš gadā, kWh</t>
  </si>
  <si>
    <t xml:space="preserve">Kopējais siltumenerģijas patēriņš, kWh </t>
  </si>
  <si>
    <t>Obligāta prasība ir pievienot eksperta izmantotās metodes aprakstu – kā eksperts iegūst aprēķinātos datus</t>
  </si>
  <si>
    <t>Kopējais siltumenerģijas patēriņš, kWh</t>
  </si>
  <si>
    <r>
      <t>Kopējais vidējais aukstā ūdens patēriņš gadā, m</t>
    </r>
    <r>
      <rPr>
        <vertAlign val="superscript"/>
        <sz val="12"/>
        <color indexed="8"/>
        <rFont val="Times New Roman"/>
        <family val="1"/>
        <charset val="186"/>
      </rPr>
      <t>3</t>
    </r>
  </si>
  <si>
    <r>
      <t>Aukstā ūdens patēriņš, m</t>
    </r>
    <r>
      <rPr>
        <vertAlign val="superscript"/>
        <sz val="12"/>
        <color indexed="8"/>
        <rFont val="Times New Roman"/>
        <family val="1"/>
        <charset val="186"/>
      </rPr>
      <t>3</t>
    </r>
    <r>
      <rPr>
        <sz val="12"/>
        <color indexed="8"/>
        <rFont val="Times New Roman"/>
        <family val="1"/>
        <charset val="186"/>
      </rPr>
      <t>/gadā</t>
    </r>
  </si>
  <si>
    <t>Gads*</t>
  </si>
  <si>
    <r>
      <t>Karstā ūdens patēriņš, m</t>
    </r>
    <r>
      <rPr>
        <vertAlign val="superscript"/>
        <sz val="12"/>
        <color indexed="8"/>
        <rFont val="Times New Roman"/>
        <family val="1"/>
        <charset val="186"/>
      </rPr>
      <t>3</t>
    </r>
    <r>
      <rPr>
        <sz val="12"/>
        <color indexed="8"/>
        <rFont val="Times New Roman"/>
        <family val="1"/>
        <charset val="186"/>
      </rPr>
      <t>/gadā</t>
    </r>
  </si>
  <si>
    <r>
      <t>Kopējais vidējais karstā ūdens patēriņš gadā, m</t>
    </r>
    <r>
      <rPr>
        <vertAlign val="superscript"/>
        <sz val="12"/>
        <color indexed="8"/>
        <rFont val="Times New Roman"/>
        <family val="1"/>
        <charset val="186"/>
      </rPr>
      <t>3</t>
    </r>
  </si>
  <si>
    <t>Kopējais elektroenerģijas patēriņš, kWh</t>
  </si>
  <si>
    <t>Kopējais vidējais elektroenerģijas patēriņš (kWh gadā)</t>
  </si>
  <si>
    <r>
      <t>CO</t>
    </r>
    <r>
      <rPr>
        <vertAlign val="subscript"/>
        <sz val="10"/>
        <color theme="1"/>
        <rFont val="Times New Roman"/>
        <family val="1"/>
        <charset val="186"/>
      </rPr>
      <t>2</t>
    </r>
    <r>
      <rPr>
        <sz val="10"/>
        <color theme="1"/>
        <rFont val="Times New Roman"/>
        <family val="1"/>
        <charset val="186"/>
      </rPr>
      <t xml:space="preserve"> emisijas ietaupījumi, uzstādot atjaunojamo energoresursu iekārtas</t>
    </r>
  </si>
  <si>
    <t>aizvietotās enerģijas daudzums***</t>
  </si>
  <si>
    <t>enerģijas ietaupījums gadā, kWh</t>
  </si>
  <si>
    <r>
      <t>emisijas faktors **, CO</t>
    </r>
    <r>
      <rPr>
        <vertAlign val="subscript"/>
        <sz val="10"/>
        <color theme="1"/>
        <rFont val="Times New Roman"/>
        <family val="1"/>
        <charset val="186"/>
      </rPr>
      <t>2</t>
    </r>
    <r>
      <rPr>
        <sz val="10"/>
        <color theme="1"/>
        <rFont val="Times New Roman"/>
        <family val="1"/>
        <charset val="186"/>
      </rPr>
      <t>/kWh</t>
    </r>
  </si>
  <si>
    <t>Prognoze pēc energoefektivitātes pasākumu īstenošanas (dati no 6.1. tabulas)</t>
  </si>
  <si>
    <r>
      <t>CO</t>
    </r>
    <r>
      <rPr>
        <vertAlign val="subscript"/>
        <sz val="10"/>
        <color indexed="8"/>
        <rFont val="Times New Roman"/>
        <family val="1"/>
        <charset val="186"/>
      </rPr>
      <t>2</t>
    </r>
    <r>
      <rPr>
        <sz val="10"/>
        <color indexed="8"/>
        <rFont val="Times New Roman"/>
        <family val="1"/>
        <charset val="186"/>
      </rPr>
      <t xml:space="preserve"> emisijas gadā</t>
    </r>
  </si>
  <si>
    <r>
      <t>kgCO</t>
    </r>
    <r>
      <rPr>
        <vertAlign val="subscript"/>
        <sz val="10"/>
        <color indexed="8"/>
        <rFont val="Times New Roman"/>
        <family val="1"/>
        <charset val="186"/>
      </rPr>
      <t>2</t>
    </r>
  </si>
  <si>
    <r>
      <t>CO</t>
    </r>
    <r>
      <rPr>
        <vertAlign val="subscript"/>
        <sz val="10"/>
        <color indexed="8"/>
        <rFont val="Times New Roman"/>
        <family val="1"/>
        <charset val="186"/>
      </rPr>
      <t>2</t>
    </r>
    <r>
      <rPr>
        <sz val="10"/>
        <color indexed="8"/>
        <rFont val="Times New Roman"/>
        <family val="1"/>
        <charset val="186"/>
      </rPr>
      <t xml:space="preserve"> emisija gadā</t>
    </r>
  </si>
  <si>
    <t>AIZVIETOTĀ ENERĢIJA</t>
  </si>
  <si>
    <t>Aizvietotās enerģijas daudzums, kWh gadā</t>
  </si>
  <si>
    <r>
      <t>Īpatnējais, kWh/m</t>
    </r>
    <r>
      <rPr>
        <vertAlign val="superscript"/>
        <sz val="10"/>
        <color indexed="8"/>
        <rFont val="Times New Roman"/>
        <family val="1"/>
        <charset val="186"/>
      </rPr>
      <t>2</t>
    </r>
    <r>
      <rPr>
        <sz val="10"/>
        <color indexed="8"/>
        <rFont val="Times New Roman"/>
        <family val="1"/>
        <charset val="186"/>
      </rPr>
      <t xml:space="preserve"> gadā</t>
    </r>
  </si>
  <si>
    <r>
      <t>CO</t>
    </r>
    <r>
      <rPr>
        <vertAlign val="subscript"/>
        <sz val="10"/>
        <rFont val="Times New Roman"/>
        <family val="1"/>
        <charset val="186"/>
      </rPr>
      <t>2</t>
    </r>
    <r>
      <rPr>
        <sz val="10"/>
        <rFont val="Times New Roman"/>
        <family val="1"/>
        <charset val="186"/>
      </rPr>
      <t xml:space="preserve"> emisiju samazinājums **, kgCO</t>
    </r>
    <r>
      <rPr>
        <vertAlign val="subscript"/>
        <sz val="10"/>
        <rFont val="Times New Roman"/>
        <family val="1"/>
        <charset val="186"/>
      </rPr>
      <t>2</t>
    </r>
    <r>
      <rPr>
        <sz val="10"/>
        <rFont val="Times New Roman"/>
        <family val="1"/>
        <charset val="186"/>
      </rPr>
      <t xml:space="preserve"> gadā</t>
    </r>
  </si>
  <si>
    <r>
      <t>CO</t>
    </r>
    <r>
      <rPr>
        <vertAlign val="subscript"/>
        <sz val="12"/>
        <color theme="1"/>
        <rFont val="Times New Roman"/>
        <family val="1"/>
        <charset val="186"/>
      </rPr>
      <t>2</t>
    </r>
    <r>
      <rPr>
        <sz val="12"/>
        <color theme="1"/>
        <rFont val="Times New Roman"/>
        <family val="1"/>
        <charset val="186"/>
      </rPr>
      <t xml:space="preserve"> emisijas ietaupījumi, uzstādot atjaunojamo energoresursu tehnoloģijas</t>
    </r>
  </si>
  <si>
    <r>
      <t>kWh/m</t>
    </r>
    <r>
      <rPr>
        <vertAlign val="superscript"/>
        <sz val="10"/>
        <color theme="1"/>
        <rFont val="Times New Roman"/>
        <family val="1"/>
        <charset val="186"/>
      </rPr>
      <t>2</t>
    </r>
    <r>
      <rPr>
        <sz val="10"/>
        <color theme="1"/>
        <rFont val="Times New Roman"/>
        <family val="1"/>
        <charset val="186"/>
      </rPr>
      <t xml:space="preserve"> gadā</t>
    </r>
  </si>
  <si>
    <r>
      <t>m</t>
    </r>
    <r>
      <rPr>
        <vertAlign val="superscript"/>
        <sz val="10"/>
        <color theme="1"/>
        <rFont val="Times New Roman"/>
        <family val="1"/>
        <charset val="186"/>
      </rPr>
      <t>3</t>
    </r>
  </si>
  <si>
    <r>
      <t>m</t>
    </r>
    <r>
      <rPr>
        <vertAlign val="superscript"/>
        <sz val="10"/>
        <color theme="1"/>
        <rFont val="Times New Roman"/>
        <family val="1"/>
        <charset val="186"/>
      </rPr>
      <t>2</t>
    </r>
  </si>
  <si>
    <t>Pārrēķinātā ēkas platība</t>
  </si>
  <si>
    <t>Plānotais enerģijas patēriņš apkurei uz ēkas aprēķina platību (no 7.daļas "Apkurei")</t>
  </si>
  <si>
    <t>Pārrēķinātais plānotais enerģijas patēriņš apkurei uz ēkas aprēķina platību</t>
  </si>
  <si>
    <t>Pirms pārbūves vai atjaunošanas pasākumu īstenošanas</t>
  </si>
  <si>
    <t>Prognoze pēc pārbūves vai atjaunošanas pasākumu īstenošanas</t>
  </si>
  <si>
    <t>Temperatūru starpība starp būvkonstrukcijas siltajām un aukstajām pusēm, °C</t>
  </si>
  <si>
    <t xml:space="preserve">Siltuma zudumi apkurei ar pārvadi apkures periodā, kWh </t>
  </si>
  <si>
    <t>KOPĀ (1.1.)</t>
  </si>
  <si>
    <t>Siltuma zudumi apkurei ar pārvadi apkures periodā, kWh</t>
  </si>
  <si>
    <t>KOPĀ (1.2.)</t>
  </si>
  <si>
    <t>Temperatūru starpība starp ēkas zonai uzstādīto temperatūru un gaisa plūsmas piegādes temperatūru, °C</t>
  </si>
  <si>
    <t>Aprēķina perioda ilgums, h</t>
  </si>
  <si>
    <t xml:space="preserve">Siltuma zudumi apkurei ar ventilāciju apkures periodā, kWh </t>
  </si>
  <si>
    <t>KOPĀ (1.3.)</t>
  </si>
  <si>
    <t xml:space="preserve">2.1. Siltuma ieguvumi apkures periodā, kWh </t>
  </si>
  <si>
    <t>2.2. Siltuma ieguvumu izmantošanas faktors (η) ,%</t>
  </si>
  <si>
    <t>8. Ēkai aprēķinātais enerģijas patēriņš apkurei pirms un pēc pārbūves vai atjaunošanas pasākumu īstenošanas</t>
  </si>
  <si>
    <t>1. Ēkas norobežojošās konstrukcijas un tehniskās sistēmas sasniedzamie rādītāji pēc energoefektivitātes pasākumu īstenošanas</t>
  </si>
  <si>
    <t>1.1. Informācija par katru ārējo norobežojošo konstrukciju veidu, kas aptver kopējā aprēķina platībā iekļautās apkurināmās telpas</t>
  </si>
  <si>
    <r>
      <t>Ēkas norobežojošo konstrukciju siltuma zudumu koeficients H</t>
    </r>
    <r>
      <rPr>
        <vertAlign val="subscript"/>
        <sz val="12"/>
        <color theme="1"/>
        <rFont val="Times New Roman"/>
        <family val="1"/>
        <charset val="186"/>
      </rPr>
      <t>T</t>
    </r>
    <r>
      <rPr>
        <sz val="12"/>
        <color theme="1"/>
        <rFont val="Times New Roman"/>
        <family val="1"/>
        <charset val="186"/>
      </rPr>
      <t xml:space="preserve"> (faktiskais) (W/K)</t>
    </r>
  </si>
  <si>
    <r>
      <t>Ēkas norobežojošo konstrukciju siltuma zudumu koeficients H</t>
    </r>
    <r>
      <rPr>
        <vertAlign val="subscript"/>
        <sz val="12"/>
        <color theme="1"/>
        <rFont val="Times New Roman"/>
        <family val="1"/>
        <charset val="186"/>
      </rPr>
      <t>TR</t>
    </r>
    <r>
      <rPr>
        <sz val="12"/>
        <color theme="1"/>
        <rFont val="Times New Roman"/>
        <family val="1"/>
        <charset val="186"/>
      </rPr>
      <t xml:space="preserve"> (normatīvais) (W/K)</t>
    </r>
  </si>
  <si>
    <t>Piezīme. *Aprēķina saskaņā ar Ministru kabineta 2015.gada 30.jūnija noteikumiem Nr.339 “Noteikumi par Latvijas būvnormatīvu LBN 002-15 “Ēku norobežojošo konstrukciju siltumtehnika””.</t>
  </si>
  <si>
    <t>1.2. Ventilācija ēkas zonās – sasniedzamie rādītāji pēc energoefektivitātes uzlabošanas pasākumu īstenošanas</t>
  </si>
  <si>
    <t>1.2.1. Aprēķina parametri</t>
  </si>
  <si>
    <r>
      <t>1.2.2. Ventilācija un gaisa kondicionēšana – dati par uzstādāmajām iekārtām</t>
    </r>
    <r>
      <rPr>
        <sz val="8"/>
        <color indexed="8"/>
        <rFont val="Times New Roman"/>
        <family val="1"/>
        <charset val="186"/>
      </rPr>
      <t> </t>
    </r>
  </si>
  <si>
    <t>1.3. Aprēķinātie siltuma ieguvumi ēkā*</t>
  </si>
  <si>
    <t>2. Apgaismojuma tehniskā informācija un enerģijas patēriņš</t>
  </si>
  <si>
    <t>lx</t>
  </si>
  <si>
    <t>3. Neatkarīga eksperta ēku energoefektivitātes jomā izmantotās metodes apraksts enerģijas patēriņa samazinājuma aprēķinam no automatizētās vadības un kontroles sistēmas uzstādīšanas</t>
  </si>
  <si>
    <r>
      <t>Konstrukcijas siltuma zudumu koeficients H</t>
    </r>
    <r>
      <rPr>
        <vertAlign val="subscript"/>
        <sz val="10"/>
        <color rgb="FF000000"/>
        <rFont val="Times New Roman"/>
        <family val="1"/>
        <charset val="186"/>
      </rPr>
      <t>T</t>
    </r>
    <r>
      <rPr>
        <sz val="10"/>
        <color rgb="FF000000"/>
        <rFont val="Times New Roman"/>
        <family val="1"/>
        <charset val="186"/>
      </rPr>
      <t>, W/K</t>
    </r>
  </si>
  <si>
    <r>
      <t>Ventilācijas siltuma zudumu koeficients H</t>
    </r>
    <r>
      <rPr>
        <vertAlign val="subscript"/>
        <sz val="10"/>
        <color rgb="FF000000"/>
        <rFont val="Times New Roman"/>
        <family val="1"/>
        <charset val="186"/>
      </rPr>
      <t>ve</t>
    </r>
    <r>
      <rPr>
        <sz val="10"/>
        <color rgb="FF000000"/>
        <rFont val="Times New Roman"/>
        <family val="1"/>
        <charset val="186"/>
      </rPr>
      <t>, W/K</t>
    </r>
  </si>
  <si>
    <t>Ventilācijas siltuma zudumu koeficients Hve, W/K</t>
  </si>
  <si>
    <t>1. Kopējie siltuma zudumi apkurei apkures periodā, kWh</t>
  </si>
  <si>
    <t>1.1. Norobežojošās konstrukcijas</t>
  </si>
  <si>
    <t>1.2. Termiskie tilti</t>
  </si>
  <si>
    <t>1.3. Ventilācija</t>
  </si>
  <si>
    <t>2. Kopējie siltuma ieguvumi apkures periodā, kWh</t>
  </si>
  <si>
    <t xml:space="preserve">3. Apkurei nepieciešamā enerģija apkures periodā, kWh </t>
  </si>
  <si>
    <t>Pamatinformācija par ēkas īpašnieku / valdītāju / turētāju / pārvaldītāju</t>
  </si>
  <si>
    <t>Neatkarīgā eksperta reģistrācijas numurs</t>
  </si>
  <si>
    <t>Piezīme. * Nenorāda, ja neatkarīgais eksperts ēkas energosertifikātu sagatavojis kā pašnodarbināta persona</t>
  </si>
  <si>
    <t>Ekspluatācijas uzsākšanas gads</t>
  </si>
  <si>
    <t xml:space="preserve">temperatūra </t>
  </si>
  <si>
    <t>aprēķina</t>
  </si>
  <si>
    <t>aprēķina temperatūra</t>
  </si>
  <si>
    <t>āra gaisa</t>
  </si>
  <si>
    <t>gaisa apmaiņa</t>
  </si>
  <si>
    <t>1. ZONA</t>
  </si>
  <si>
    <t>2. ZONA</t>
  </si>
  <si>
    <t>... ZONA</t>
  </si>
  <si>
    <t>Piezīme. * Aprēķināts saskaņā ar Ministru kabineta 2015. gada 30. jūnija noteikumiem Nr. 339 "Noteikumi par Latvijas būvnormatīvu LBN 002-15 "Ēku norobežojošo konstrukciju siltumtehnika""</t>
  </si>
  <si>
    <t>Piezīmes.
1. * Iekļaujot infiltrāciju.
2. ** Ja zona tiek ekspluatēta dažādos temperatūras un ventilācijas režīmos, norāda katru režīmu atsevišķi, iekļaujot režīma parametrus.</t>
  </si>
  <si>
    <t>pievienots (jā/nē)</t>
  </si>
  <si>
    <t>datums</t>
  </si>
  <si>
    <t>Piezīme. * Saskaņā ar Ministru kabineta 2013. gada 9. jūlija noteikumu Nr. 383 "Noteikumi par ēku energosertifikāciju" 23. punktu.</t>
  </si>
  <si>
    <t>metaboliskais siltums no iedzīvotājiem un izkliedētais siltums no ierīcēm</t>
  </si>
  <si>
    <t>izkliedētais siltums no apgaismošanas ierīcēm</t>
  </si>
  <si>
    <t>siltums, kas izkliedēts no karstā ūdens sistēmas vai ko absorbē karstā ūdens sistēma</t>
  </si>
  <si>
    <t>siltums, kas izkliedēts no gaisa kondicionēšanas un ventilācijas sistēmas vai ko absorbē apkures, gaisa kondicionēšanas un ventilācijas sistēmas</t>
  </si>
  <si>
    <t>siltums no procesiem un priekšmetiem vai uz tiem</t>
  </si>
  <si>
    <t>Piezīmes.
1. * Sadalījums saskaņā ar Ministru kabineta 2013. gada 25. jūnija noteikumu Nr. 348 "Ēku energoefektivitātes aprēķina metode" 93. punktu.
2. ** Kopējie aprēķinātie siltuma ieguvumi attiecīgajā periodā/režīmā.</t>
  </si>
  <si>
    <t>Piezīme. * Saskaņā ar Ministru kabineta 2013. gada 9. jūlija noteikumu Nr. 383 "Noteikumi par ēku energosertifikāciju" 18. punktu.</t>
  </si>
  <si>
    <t>siltum-enerģija, vidējais</t>
  </si>
  <si>
    <t>elektro-enerģija, vidējais</t>
  </si>
  <si>
    <t xml:space="preserve">kopējais vidējais </t>
  </si>
  <si>
    <t>īpatnējais</t>
  </si>
  <si>
    <t>kopējais vidējais</t>
  </si>
  <si>
    <t>emisijas faktors</t>
  </si>
  <si>
    <r>
      <t>Piezīmes.
*</t>
    </r>
    <r>
      <rPr>
        <vertAlign val="superscript"/>
        <sz val="10"/>
        <color theme="1"/>
        <rFont val="Times New Roman"/>
        <family val="1"/>
        <charset val="186"/>
      </rPr>
      <t>1</t>
    </r>
    <r>
      <rPr>
        <sz val="10"/>
        <color theme="1"/>
        <rFont val="Times New Roman"/>
        <family val="1"/>
        <charset val="186"/>
      </rPr>
      <t xml:space="preserve"> Norāda vidējos patēriņa datus par pēdējiem pieciem gadiem (no 2011. līdz 2015. gadam) no tabulām 5.3. daļā. Ja nav izmērīto datu, norāda aprēķinātos datus no tabulām 5.3. daļā. Ja ir kopēja uzskaite, datus norāda vienā ailē, paskaidrojot 5.1.9. daļā.
*</t>
    </r>
    <r>
      <rPr>
        <vertAlign val="superscript"/>
        <sz val="10"/>
        <color theme="1"/>
        <rFont val="Times New Roman"/>
        <family val="1"/>
        <charset val="186"/>
      </rPr>
      <t>2</t>
    </r>
    <r>
      <rPr>
        <sz val="10"/>
        <color theme="1"/>
        <rFont val="Times New Roman"/>
        <family val="1"/>
        <charset val="186"/>
      </rPr>
      <t xml:space="preserve"> Norāda enerģijas patēriņu, kas ir koriģēts atbilstoši klimatiskajiem apstākļiem, korekcija nedrīkst pārsniegt 10 %, salīdzinot ar izmērītajiem vidējiem datiem.
*</t>
    </r>
    <r>
      <rPr>
        <vertAlign val="superscript"/>
        <sz val="10"/>
        <color theme="1"/>
        <rFont val="Times New Roman"/>
        <family val="1"/>
        <charset val="186"/>
      </rPr>
      <t>3</t>
    </r>
    <r>
      <rPr>
        <sz val="10"/>
        <color theme="1"/>
        <rFont val="Times New Roman"/>
        <family val="1"/>
        <charset val="186"/>
      </rPr>
      <t xml:space="preserve"> Jāveic sadalījuma aprēķins pa pozīcijām, arī ja nav dalītas uzskaites.
*</t>
    </r>
    <r>
      <rPr>
        <vertAlign val="superscript"/>
        <sz val="10"/>
        <color theme="1"/>
        <rFont val="Times New Roman"/>
        <family val="1"/>
        <charset val="186"/>
      </rPr>
      <t>4</t>
    </r>
    <r>
      <rPr>
        <sz val="10"/>
        <color theme="1"/>
        <rFont val="Times New Roman"/>
        <family val="1"/>
        <charset val="186"/>
      </rPr>
      <t xml:space="preserve"> Norāda citus patērētājus, kas nav atsevišķi detalizējami, bet kopā nesastāda vairāk kā 10 % no kopējā vidējā izmērītā elektroenerģijas vai siltumenerģijas patēriņa apjoma. Papildina ar atbilstošiem aprēķiniem par enerģijas patēriņu.
*</t>
    </r>
    <r>
      <rPr>
        <vertAlign val="superscript"/>
        <sz val="10"/>
        <color theme="1"/>
        <rFont val="Times New Roman"/>
        <family val="1"/>
        <charset val="186"/>
      </rPr>
      <t>5</t>
    </r>
    <r>
      <rPr>
        <sz val="10"/>
        <color theme="1"/>
        <rFont val="Times New Roman"/>
        <family val="1"/>
        <charset val="186"/>
      </rPr>
      <t xml:space="preserve"> Izmērītās energoefektivitātes novērtēšanas rezultātu un aprēķinātās energoefektivitātes novērtēšanas rezultātu salīdzinājums pa pozīcijām pie vienādiem iekštelpu temperatūras nosacījumiem atšķiras mazāk nekā par 10 procentiem un ne vairāk kā par 10 kWh/m</t>
    </r>
    <r>
      <rPr>
        <vertAlign val="superscript"/>
        <sz val="10"/>
        <color theme="1"/>
        <rFont val="Times New Roman"/>
        <family val="1"/>
        <charset val="186"/>
      </rPr>
      <t>2</t>
    </r>
    <r>
      <rPr>
        <sz val="10"/>
        <color theme="1"/>
        <rFont val="Times New Roman"/>
        <family val="1"/>
        <charset val="186"/>
      </rPr>
      <t xml:space="preserve"> gadā.</t>
    </r>
  </si>
  <si>
    <r>
      <t>Aprēķinātie dati, gadā *</t>
    </r>
    <r>
      <rPr>
        <vertAlign val="superscript"/>
        <sz val="10"/>
        <color indexed="8"/>
        <rFont val="Times New Roman"/>
        <family val="1"/>
        <charset val="186"/>
      </rPr>
      <t>3</t>
    </r>
    <r>
      <rPr>
        <sz val="10"/>
        <color indexed="8"/>
        <rFont val="Times New Roman"/>
        <family val="1"/>
        <charset val="186"/>
      </rPr>
      <t>,*</t>
    </r>
    <r>
      <rPr>
        <vertAlign val="superscript"/>
        <sz val="10"/>
        <color indexed="8"/>
        <rFont val="Times New Roman"/>
        <family val="1"/>
        <charset val="186"/>
      </rPr>
      <t>5</t>
    </r>
  </si>
  <si>
    <r>
      <t xml:space="preserve">Kurināmā patēriņš* </t>
    </r>
    <r>
      <rPr>
        <sz val="12"/>
        <color theme="1"/>
        <rFont val="Times New Roman"/>
        <family val="1"/>
        <charset val="186"/>
      </rPr>
      <t>– norādīt visus kurināmā veidus, kas tiek patērēti apkures vai citu procesu nodrošināšanai (ja nav skaitītāju rādījumu, norādīt aprēķināto daudzumu un sadalījumu pa mēnešiem – pēc patēriņa, nevis iepirkšanas apjomiem).</t>
    </r>
  </si>
  <si>
    <t>kurināmā veids</t>
  </si>
  <si>
    <r>
      <t>emisijas faktors, kgCO</t>
    </r>
    <r>
      <rPr>
        <vertAlign val="subscript"/>
        <sz val="10"/>
        <color theme="1"/>
        <rFont val="Times New Roman"/>
        <family val="1"/>
        <charset val="186"/>
      </rPr>
      <t>2</t>
    </r>
    <r>
      <rPr>
        <sz val="10"/>
        <color theme="1"/>
        <rFont val="Times New Roman"/>
        <family val="1"/>
        <charset val="186"/>
      </rPr>
      <t>/kWh</t>
    </r>
  </si>
  <si>
    <r>
      <t>zemākais sadegšanas siltums, kWh/kg vai kWh/m</t>
    </r>
    <r>
      <rPr>
        <vertAlign val="superscript"/>
        <sz val="10"/>
        <color theme="1"/>
        <rFont val="Times New Roman"/>
        <family val="1"/>
        <charset val="186"/>
      </rPr>
      <t>3</t>
    </r>
    <r>
      <rPr>
        <sz val="10"/>
        <color theme="1"/>
        <rFont val="Times New Roman"/>
        <family val="1"/>
        <charset val="186"/>
      </rPr>
      <t xml:space="preserve"> </t>
    </r>
  </si>
  <si>
    <r>
      <t>Piezīmes.
1. * Ja dati par kādu no konkrētajiem gadiem nav pieejami, ir pieļaujama izmērīto datu izmantošana par īsāku laika periodu (vismaz gadu) vai aprēķināto datu izmantošana.
2. ** Piemēram, "t", "1000m</t>
    </r>
    <r>
      <rPr>
        <vertAlign val="superscript"/>
        <sz val="10"/>
        <color theme="1"/>
        <rFont val="Times New Roman"/>
        <family val="1"/>
        <charset val="186"/>
      </rPr>
      <t>3</t>
    </r>
    <r>
      <rPr>
        <sz val="10"/>
        <color theme="1"/>
        <rFont val="Times New Roman"/>
        <family val="1"/>
        <charset val="186"/>
      </rPr>
      <t>", "cieš m</t>
    </r>
    <r>
      <rPr>
        <vertAlign val="superscript"/>
        <sz val="10"/>
        <color theme="1"/>
        <rFont val="Times New Roman"/>
        <family val="1"/>
        <charset val="186"/>
      </rPr>
      <t>3</t>
    </r>
    <r>
      <rPr>
        <sz val="10"/>
        <color theme="1"/>
        <rFont val="Times New Roman"/>
        <family val="1"/>
        <charset val="186"/>
      </rPr>
      <t>", "ber m</t>
    </r>
    <r>
      <rPr>
        <vertAlign val="superscript"/>
        <sz val="10"/>
        <color theme="1"/>
        <rFont val="Times New Roman"/>
        <family val="1"/>
        <charset val="186"/>
      </rPr>
      <t>3</t>
    </r>
    <r>
      <rPr>
        <sz val="10"/>
        <color theme="1"/>
        <rFont val="Times New Roman"/>
        <family val="1"/>
        <charset val="186"/>
      </rPr>
      <t>".</t>
    </r>
  </si>
  <si>
    <t>Piezīme. * Ja dati par kādu no konkrētajiem gadiem nav pieejami ir pieļaujama izmērīto datu izmantošana par īsāku laika periodu (vismaz gadu) vai aprēķināto datu izmantošana.</t>
  </si>
  <si>
    <t>apkurei</t>
  </si>
  <si>
    <t>dzesēšanai (un gaisa sausināšanai)</t>
  </si>
  <si>
    <t>karstā ūdens sagatavošanai</t>
  </si>
  <si>
    <t>mehāniskajai ventilācijai (un gaisa mitrināšanai)</t>
  </si>
  <si>
    <t>apgaismojumam</t>
  </si>
  <si>
    <t>papildu enerģija</t>
  </si>
  <si>
    <t>Piezīmes.
1. * Aprēķinātais enerģijas ietaupījums, ko dod energoefektivitātes pasākuma īstenošana. Atbilstoši, ja kāds energoefektivitātes pasākums samazina viena energonesēja patēriņu, bet palielina cita energonesēja patēriņu – tas detalizēti jānorāda. Ja energoefektivitātes pasākuma īstenošana palielina enerģijas patēriņu, norāda negatīvu ietaupījumu.
2. ** Ja vērtības ir koriģētas, izmantoto emisijas faktoru aprēķins jānorāda 6.2. daļā.
3. *** Ja tiek īstenoti energoefektivitātes pasākumi un no centralizētās vai lokālās siltumapgādes sistēmas piegādāta vai no fosilajiem energoresursiem saražota enerģija tiek aizstāta ar enerģiju, kas saražota no atjaunojamajiem energoresursiem, aizvietoto enerģijas daudzumu aprēķina no enerģijas daudzuma, kas noteikts pēc pārējo energoefektivitātes pasākumu aprēķināšanas.</t>
  </si>
  <si>
    <t>Izmantotie emisijas faktori (norādīt, kādi emisijas faktori izmantoti katram kurināmajam (energoresursam))</t>
  </si>
  <si>
    <r>
      <t>Pasākumi, kurus sertificēts arhitekts vai sertificēts būvinženieris uzskata par papildus nepieciešamiem pārskatā par ēkas energosertifikāta aprēķinos izmantotajām ievaddatu vērtībām norādītajiem pasākumiem un kuri tieši neietekmē sasniedzamo CO</t>
    </r>
    <r>
      <rPr>
        <vertAlign val="subscript"/>
        <sz val="10"/>
        <color theme="1"/>
        <rFont val="Times New Roman"/>
        <family val="1"/>
        <charset val="186"/>
      </rPr>
      <t>2</t>
    </r>
    <r>
      <rPr>
        <sz val="10"/>
        <color theme="1"/>
        <rFont val="Times New Roman"/>
        <family val="1"/>
        <charset val="186"/>
      </rPr>
      <t xml:space="preserve"> emisiju samazinājumu (izmaksas obligāti iekļaujamas projektā kā neattiecināmās izmaksas)</t>
    </r>
  </si>
  <si>
    <t>kopējais, vidējais</t>
  </si>
  <si>
    <t xml:space="preserve">īpatnējais </t>
  </si>
  <si>
    <t>kopējais</t>
  </si>
  <si>
    <r>
      <t>Piezīmes.
1. Oglekļa dioksīda (CO</t>
    </r>
    <r>
      <rPr>
        <vertAlign val="subscript"/>
        <sz val="10"/>
        <color theme="1"/>
        <rFont val="Times New Roman"/>
        <family val="1"/>
        <charset val="186"/>
      </rPr>
      <t>2</t>
    </r>
    <r>
      <rPr>
        <sz val="10"/>
        <color theme="1"/>
        <rFont val="Times New Roman"/>
        <family val="1"/>
        <charset val="186"/>
      </rPr>
      <t>) emisijas novērtējumu veic atbilstoši Ministru kabineta 2013. gada 25. jūnija noteikumiem Nr. 348 "Ēkas energoefektivitātes aprēķina metode".
2. * Datiem jāsakrīt ar šīm pozīcijām aprēķinātajiem datiem, kas norādīti citās pārskatā par ēkas energosertifikāta aprēķinos izmantotajām ievaddatu vērtībām iekļautajās sadaļās.
3. ** Kopsummā ietaupāmais enerģijas apjoms un CO</t>
    </r>
    <r>
      <rPr>
        <vertAlign val="subscript"/>
        <sz val="10"/>
        <color theme="1"/>
        <rFont val="Times New Roman"/>
        <family val="1"/>
        <charset val="186"/>
      </rPr>
      <t>2</t>
    </r>
    <r>
      <rPr>
        <sz val="10"/>
        <color theme="1"/>
        <rFont val="Times New Roman"/>
        <family val="1"/>
        <charset val="186"/>
      </rPr>
      <t xml:space="preserve"> emisijas samazinājums nevar pārsniegt sākotnēji aprēķinātos rādītājus pirms energoefektivitātes uzlabošanas priekšlikumu noteikšanas.
4. *** Norāda citus patērētājus, kas nav atsevišķi detalizējami, bet kopā nesastāda vairāk kā 10 % no kopējā vidējā izmērītā elektroenerģijas vai siltumenerģijas patēriņa apjoma. Kopsummu "7.7. Citi patērētāji" jāsadala pa pozīcijām, ja tajā iekļautas iekārtas, kuru energoefektivitāte tiek izmainīta projekta ietvaros, norādot šīs iekārtas un to enerģijas patēriņa rādītājus atsevišķi.</t>
    </r>
  </si>
  <si>
    <t xml:space="preserve">Aprēķina secība:
Tabulas 1.aile – nosaka atbilstoši šā pielikuma 2.2.apakšpunktam;
Tabulas 2.aile – aprēķina dalot kopējo aprēķina tilpumu (1.aile) ar 3,5 m;
Tabulas 3.aile – nosaka atbilstoši šā pielikuma 7.daļas 7.1.apakšpunkta “Apkurei” 7.ailei;
Tabulas 4.aile – aprēķina tabulas 3.aili dalot ar tabulas 2.aili.
</t>
  </si>
  <si>
    <t>Nosakot veicamos pasākumus, pārskata par ēkas energosertifikāta aprēķinos izmantotajām ievaddatu vērtībām autors sadarbojas ar projekta iesnieguma iesniedzēju, sertificētu arhitektu vai būvinženieri, tādējādi nodrošinot, lai abos dokumentos tiktu iekļauti tie paši pasākumi.</t>
  </si>
  <si>
    <t>Piezīmes.
1. * Iekļaujot infiltrāciju.
2. ** Ja zona tiek ventilēta dažādos režīmos, norāda katru režīmu atsevišķi, iekļaujot režīma parametrus.</t>
  </si>
  <si>
    <t>Piezīmes.
* Sadalījums saskaņā ar Ministru kabineta 2013.gada 25.jūnija noteikumu Nr.348 „Ēku energoefektivitātes aprēķina metode” 93.punktu.
** Kopējie aprēķinātie siltuma ieguvumi dotajā periodā/režīmā.</t>
  </si>
  <si>
    <t>apgaismojuma iekārtas*</t>
  </si>
  <si>
    <t>kopējā jauda</t>
  </si>
  <si>
    <t>darbības laiks gadā</t>
  </si>
  <si>
    <t>elektroenerģijas patēriņš gadā</t>
  </si>
  <si>
    <t>Piezīme. * Norāda spuldžu tipu, spuldzes jaudu, kopējo spuldžu skaitu.</t>
  </si>
  <si>
    <t>Ja projekta ietvaros tiek veiktas izmaiņas apgaismojuma sistēmā, nepieciešams iesniegt DIALUX vai analoģiskā programmā veiktu apgaismojuma novērtējumu situācijai pēc energoefektivitātes pasākumu īstenošanas. Šis novērtējums ir jāpapildina ar šādu tabulu:</t>
  </si>
  <si>
    <t xml:space="preserve">apgaismojuma līmenis (vid.) </t>
  </si>
  <si>
    <t xml:space="preserve">kopējā jauda </t>
  </si>
  <si>
    <t>Apgaismojuma līmenim pēc energoefektivitātes pasākumu īstenošanas jāatbilst normatīvo aktu prasībām apgaismojuma jomā.</t>
  </si>
  <si>
    <t>4. Ēkas apsekošanas fotodokumentācija vai termogramma</t>
  </si>
  <si>
    <t>LBN 002-15</t>
  </si>
  <si>
    <t>LBN 002-15 tips</t>
  </si>
  <si>
    <t>2016.gada 12. janvāra</t>
  </si>
  <si>
    <t>noteikumiem Nr.35</t>
  </si>
  <si>
    <t>Dīzeļdegviela (gāzeļļa/dīzeļeļļa)</t>
  </si>
  <si>
    <t>Degvieleļļa (kurināmais mazuts)</t>
  </si>
  <si>
    <t>Dabas gāze</t>
  </si>
  <si>
    <t>Sašķidrinātā naftas gāze</t>
  </si>
  <si>
    <t>Akmeņogles (antracīts)</t>
  </si>
  <si>
    <t>Brūnogles (lignīts)</t>
  </si>
  <si>
    <t>Koksne</t>
  </si>
  <si>
    <t>Elektroenerģija no elektrotīkliem</t>
  </si>
  <si>
    <r>
      <rPr>
        <b/>
        <sz val="12"/>
        <color indexed="8"/>
        <rFont val="Times New Roman"/>
        <family val="1"/>
        <charset val="186"/>
      </rPr>
      <t>9. Apkures patēriņa korekcija</t>
    </r>
    <r>
      <rPr>
        <sz val="12"/>
        <color indexed="8"/>
        <rFont val="Times New Roman"/>
        <family val="1"/>
        <charset val="186"/>
      </rPr>
      <t xml:space="preserve"> </t>
    </r>
  </si>
  <si>
    <t>Ēkas veids saskaņā ar LBN 002-15</t>
  </si>
  <si>
    <r>
      <t>Ēkas norobežojošo konstrukciju siltuma zudumu koeficients, H</t>
    </r>
    <r>
      <rPr>
        <b/>
        <vertAlign val="subscript"/>
        <sz val="12"/>
        <color theme="1"/>
        <rFont val="Times New Roman"/>
        <family val="1"/>
        <charset val="186"/>
      </rPr>
      <t>TR</t>
    </r>
    <r>
      <rPr>
        <b/>
        <sz val="12"/>
        <color theme="1"/>
        <rFont val="Times New Roman"/>
        <family val="1"/>
        <charset val="186"/>
      </rPr>
      <t xml:space="preserve"> (normatīvais) (W/K)</t>
    </r>
  </si>
  <si>
    <t>Kopējais sadales shēmas cauruļu garums, m</t>
  </si>
  <si>
    <t>mērvienība**</t>
  </si>
  <si>
    <t>Sienas</t>
  </si>
  <si>
    <t>Logi, durvis, u.c.</t>
  </si>
  <si>
    <r>
      <t xml:space="preserve">Normatīvais siltuma caurlaidības koeficients </t>
    </r>
    <r>
      <rPr>
        <i/>
        <sz val="10"/>
        <rFont val="Arial"/>
        <family val="2"/>
        <charset val="186"/>
      </rPr>
      <t>U</t>
    </r>
    <r>
      <rPr>
        <i/>
        <vertAlign val="subscript"/>
        <sz val="10"/>
        <rFont val="Arial"/>
        <family val="2"/>
        <charset val="186"/>
      </rPr>
      <t>RN</t>
    </r>
    <r>
      <rPr>
        <sz val="10"/>
        <rFont val="Arial"/>
        <family val="2"/>
        <charset val="186"/>
      </rPr>
      <t xml:space="preserve"> (W/(m2∙K))</t>
    </r>
  </si>
</sst>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0.0"/>
    <numFmt numFmtId="165" formatCode="0;\-0;;@"/>
    <numFmt numFmtId="166" formatCode="0.000"/>
    <numFmt numFmtId="167" formatCode="#,##0.0"/>
    <numFmt numFmtId="168" formatCode="#,##0.000"/>
  </numFmts>
  <fonts count="62" x14ac:knownFonts="1">
    <font>
      <sz val="11"/>
      <color theme="1"/>
      <name val="Calibri"/>
      <family val="2"/>
      <charset val="186"/>
      <scheme val="minor"/>
    </font>
    <font>
      <sz val="12"/>
      <color indexed="8"/>
      <name val="Times New Roman"/>
      <family val="1"/>
      <charset val="186"/>
    </font>
    <font>
      <b/>
      <sz val="12"/>
      <color indexed="8"/>
      <name val="Times New Roman"/>
      <family val="1"/>
      <charset val="186"/>
    </font>
    <font>
      <sz val="8"/>
      <color indexed="8"/>
      <name val="Times New Roman"/>
      <family val="1"/>
      <charset val="186"/>
    </font>
    <font>
      <vertAlign val="superscript"/>
      <sz val="12"/>
      <color indexed="8"/>
      <name val="Times New Roman"/>
      <family val="1"/>
      <charset val="186"/>
    </font>
    <font>
      <sz val="12"/>
      <name val="Times New Roman"/>
      <family val="1"/>
      <charset val="186"/>
    </font>
    <font>
      <b/>
      <sz val="12"/>
      <name val="Times New Roman"/>
      <family val="1"/>
      <charset val="186"/>
    </font>
    <font>
      <sz val="10"/>
      <color indexed="8"/>
      <name val="Times New Roman"/>
      <family val="1"/>
      <charset val="186"/>
    </font>
    <font>
      <sz val="10"/>
      <name val="MS Sans Serif"/>
      <family val="2"/>
    </font>
    <font>
      <vertAlign val="superscript"/>
      <sz val="10"/>
      <color indexed="8"/>
      <name val="Times New Roman"/>
      <family val="1"/>
      <charset val="186"/>
    </font>
    <font>
      <vertAlign val="subscript"/>
      <sz val="10"/>
      <color indexed="8"/>
      <name val="Times New Roman"/>
      <family val="1"/>
      <charset val="186"/>
    </font>
    <font>
      <b/>
      <sz val="14"/>
      <name val="Times New Roman"/>
      <family val="1"/>
      <charset val="186"/>
    </font>
    <font>
      <sz val="14"/>
      <name val="Times New Roman"/>
      <family val="1"/>
      <charset val="186"/>
    </font>
    <font>
      <sz val="10"/>
      <name val="Times New Roman"/>
      <family val="1"/>
      <charset val="186"/>
    </font>
    <font>
      <vertAlign val="subscript"/>
      <sz val="10"/>
      <name val="Times New Roman"/>
      <family val="1"/>
      <charset val="186"/>
    </font>
    <font>
      <b/>
      <vertAlign val="subscript"/>
      <sz val="12"/>
      <color indexed="8"/>
      <name val="Times New Roman"/>
      <family val="1"/>
      <charset val="186"/>
    </font>
    <font>
      <sz val="11"/>
      <name val="Times New Roman"/>
      <family val="1"/>
      <charset val="186"/>
    </font>
    <font>
      <vertAlign val="superscript"/>
      <sz val="11"/>
      <color indexed="8"/>
      <name val="Times New Roman"/>
      <family val="1"/>
      <charset val="186"/>
    </font>
    <font>
      <i/>
      <sz val="10"/>
      <color indexed="8"/>
      <name val="Times New Roman"/>
      <family val="1"/>
      <charset val="186"/>
    </font>
    <font>
      <b/>
      <sz val="10"/>
      <color indexed="8"/>
      <name val="Times New Roman"/>
      <family val="1"/>
      <charset val="186"/>
    </font>
    <font>
      <sz val="10"/>
      <color indexed="8"/>
      <name val="Times New Roman"/>
      <family val="1"/>
      <charset val="186"/>
    </font>
    <font>
      <b/>
      <sz val="12"/>
      <color indexed="8"/>
      <name val="Times New Roman"/>
      <family val="1"/>
      <charset val="186"/>
    </font>
    <font>
      <sz val="11"/>
      <color indexed="9"/>
      <name val="Arial"/>
      <family val="2"/>
      <charset val="186"/>
    </font>
    <font>
      <sz val="10"/>
      <name val="Arial"/>
      <family val="2"/>
      <charset val="186"/>
    </font>
    <font>
      <i/>
      <sz val="10"/>
      <name val="Arial"/>
      <family val="2"/>
      <charset val="186"/>
    </font>
    <font>
      <sz val="11"/>
      <color indexed="8"/>
      <name val="Times New Roman"/>
      <family val="1"/>
      <charset val="186"/>
    </font>
    <font>
      <vertAlign val="subscript"/>
      <sz val="12"/>
      <name val="Times New Roman"/>
      <family val="1"/>
      <charset val="186"/>
    </font>
    <font>
      <u/>
      <sz val="7.7"/>
      <color theme="10"/>
      <name val="Calibri"/>
      <family val="2"/>
      <charset val="186"/>
    </font>
    <font>
      <sz val="11"/>
      <color theme="1"/>
      <name val="Times New Roman"/>
      <family val="1"/>
      <charset val="186"/>
    </font>
    <font>
      <sz val="14"/>
      <color theme="1"/>
      <name val="Times New Roman"/>
      <family val="1"/>
      <charset val="186"/>
    </font>
    <font>
      <sz val="12"/>
      <color theme="1"/>
      <name val="Times New Roman"/>
      <family val="1"/>
      <charset val="186"/>
    </font>
    <font>
      <b/>
      <sz val="12"/>
      <color theme="1"/>
      <name val="Times New Roman"/>
      <family val="1"/>
      <charset val="186"/>
    </font>
    <font>
      <b/>
      <sz val="12"/>
      <color rgb="FF000000"/>
      <name val="Times New Roman"/>
      <family val="1"/>
      <charset val="186"/>
    </font>
    <font>
      <sz val="9"/>
      <color theme="1"/>
      <name val="Times New Roman"/>
      <family val="1"/>
      <charset val="186"/>
    </font>
    <font>
      <sz val="12"/>
      <color rgb="FF000000"/>
      <name val="Times New Roman"/>
      <family val="1"/>
      <charset val="186"/>
    </font>
    <font>
      <sz val="8"/>
      <color theme="1"/>
      <name val="Times New Roman"/>
      <family val="1"/>
      <charset val="186"/>
    </font>
    <font>
      <sz val="10"/>
      <color theme="1"/>
      <name val="Times New Roman"/>
      <family val="1"/>
      <charset val="186"/>
    </font>
    <font>
      <sz val="10"/>
      <color rgb="FF000000"/>
      <name val="Times New Roman"/>
      <family val="1"/>
      <charset val="186"/>
    </font>
    <font>
      <sz val="12"/>
      <color rgb="FFFF0000"/>
      <name val="Times New Roman"/>
      <family val="1"/>
      <charset val="186"/>
    </font>
    <font>
      <sz val="10"/>
      <color rgb="FFFF0000"/>
      <name val="Times New Roman"/>
      <family val="1"/>
      <charset val="186"/>
    </font>
    <font>
      <sz val="12"/>
      <color rgb="FF7030A0"/>
      <name val="Times New Roman"/>
      <family val="1"/>
      <charset val="186"/>
    </font>
    <font>
      <b/>
      <sz val="11"/>
      <color theme="1"/>
      <name val="Times New Roman"/>
      <family val="1"/>
      <charset val="186"/>
    </font>
    <font>
      <u/>
      <sz val="12"/>
      <color rgb="FF0070C0"/>
      <name val="Times New Roman"/>
      <family val="1"/>
      <charset val="186"/>
    </font>
    <font>
      <b/>
      <sz val="10"/>
      <color theme="1"/>
      <name val="Times New Roman"/>
      <family val="1"/>
      <charset val="186"/>
    </font>
    <font>
      <sz val="11"/>
      <color rgb="FF000000"/>
      <name val="Times New Roman"/>
      <family val="1"/>
      <charset val="186"/>
    </font>
    <font>
      <b/>
      <sz val="11"/>
      <color rgb="FF000000"/>
      <name val="Times New Roman"/>
      <family val="1"/>
      <charset val="186"/>
    </font>
    <font>
      <sz val="12"/>
      <color theme="0" tint="-0.14999847407452621"/>
      <name val="Times New Roman"/>
      <family val="1"/>
      <charset val="186"/>
    </font>
    <font>
      <b/>
      <sz val="12"/>
      <color theme="0" tint="-0.14999847407452621"/>
      <name val="Times New Roman"/>
      <family val="1"/>
      <charset val="186"/>
    </font>
    <font>
      <b/>
      <sz val="12"/>
      <color rgb="FFFF0000"/>
      <name val="Times New Roman"/>
      <family val="1"/>
      <charset val="186"/>
    </font>
    <font>
      <sz val="11"/>
      <color rgb="FFFF0000"/>
      <name val="Times New Roman"/>
      <family val="1"/>
      <charset val="186"/>
    </font>
    <font>
      <b/>
      <sz val="14"/>
      <color theme="1"/>
      <name val="Times New Roman"/>
      <family val="1"/>
      <charset val="186"/>
    </font>
    <font>
      <i/>
      <sz val="12"/>
      <color theme="1"/>
      <name val="Times New Roman"/>
      <family val="1"/>
      <charset val="186"/>
    </font>
    <font>
      <i/>
      <sz val="11"/>
      <color theme="1"/>
      <name val="Times New Roman"/>
      <family val="1"/>
      <charset val="186"/>
    </font>
    <font>
      <b/>
      <vertAlign val="subscript"/>
      <sz val="12"/>
      <color theme="1"/>
      <name val="Times New Roman"/>
      <family val="1"/>
      <charset val="186"/>
    </font>
    <font>
      <vertAlign val="subscript"/>
      <sz val="10"/>
      <color theme="1"/>
      <name val="Times New Roman"/>
      <family val="1"/>
      <charset val="186"/>
    </font>
    <font>
      <vertAlign val="superscript"/>
      <sz val="10"/>
      <color theme="1"/>
      <name val="Times New Roman"/>
      <family val="1"/>
      <charset val="186"/>
    </font>
    <font>
      <vertAlign val="subscript"/>
      <sz val="12"/>
      <color theme="1"/>
      <name val="Times New Roman"/>
      <family val="1"/>
      <charset val="186"/>
    </font>
    <font>
      <b/>
      <i/>
      <sz val="10"/>
      <color rgb="FF000000"/>
      <name val="Times New Roman"/>
      <family val="1"/>
      <charset val="186"/>
    </font>
    <font>
      <b/>
      <sz val="10"/>
      <color rgb="FF000000"/>
      <name val="Times New Roman"/>
      <family val="1"/>
      <charset val="186"/>
    </font>
    <font>
      <i/>
      <sz val="10"/>
      <color rgb="FF000000"/>
      <name val="Times New Roman"/>
      <family val="1"/>
      <charset val="186"/>
    </font>
    <font>
      <vertAlign val="subscript"/>
      <sz val="10"/>
      <color rgb="FF000000"/>
      <name val="Times New Roman"/>
      <family val="1"/>
      <charset val="186"/>
    </font>
    <font>
      <i/>
      <vertAlign val="subscript"/>
      <sz val="10"/>
      <name val="Arial"/>
      <family val="2"/>
      <charset val="186"/>
    </font>
  </fonts>
  <fills count="13">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FF"/>
        <bgColor indexed="64"/>
      </patternFill>
    </fill>
    <fill>
      <patternFill patternType="solid">
        <fgColor rgb="FFFFFF99"/>
        <bgColor indexed="64"/>
      </patternFill>
    </fill>
    <fill>
      <patternFill patternType="solid">
        <fgColor rgb="FFFF0000"/>
        <bgColor indexed="64"/>
      </patternFill>
    </fill>
    <fill>
      <patternFill patternType="solid">
        <fgColor rgb="FFCCFFFF"/>
        <bgColor indexed="64"/>
      </patternFill>
    </fill>
    <fill>
      <patternFill patternType="solid">
        <fgColor rgb="FF00FF00"/>
        <bgColor indexed="64"/>
      </patternFill>
    </fill>
    <fill>
      <patternFill patternType="solid">
        <fgColor theme="6" tint="0.59999389629810485"/>
        <bgColor indexed="64"/>
      </patternFill>
    </fill>
    <fill>
      <patternFill patternType="solid">
        <fgColor theme="5" tint="0.79998168889431442"/>
        <bgColor indexed="64"/>
      </patternFill>
    </fill>
    <fill>
      <patternFill patternType="solid">
        <fgColor rgb="FF92D050"/>
        <bgColor indexed="64"/>
      </patternFill>
    </fill>
    <fill>
      <patternFill patternType="solid">
        <fgColor theme="6" tint="0.39997558519241921"/>
        <bgColor indexed="64"/>
      </patternFill>
    </fill>
  </fills>
  <borders count="20">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diagonal/>
    </border>
    <border diagonalUp="1"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FF0000"/>
      </left>
      <right style="thin">
        <color rgb="FFFF0000"/>
      </right>
      <top style="thin">
        <color rgb="FFFF0000"/>
      </top>
      <bottom style="thin">
        <color rgb="FFFF0000"/>
      </bottom>
      <diagonal/>
    </border>
  </borders>
  <cellStyleXfs count="3">
    <xf numFmtId="0" fontId="0" fillId="0" borderId="0"/>
    <xf numFmtId="0" fontId="27" fillId="0" borderId="0" applyNumberFormat="0" applyFill="0" applyBorder="0" applyAlignment="0" applyProtection="0">
      <alignment vertical="top"/>
      <protection locked="0"/>
    </xf>
    <xf numFmtId="0" fontId="8" fillId="0" borderId="0"/>
  </cellStyleXfs>
  <cellXfs count="673">
    <xf numFmtId="0" fontId="0" fillId="0" borderId="0" xfId="0"/>
    <xf numFmtId="0" fontId="28" fillId="3" borderId="0" xfId="0" applyFont="1" applyFill="1"/>
    <xf numFmtId="0" fontId="29" fillId="3" borderId="0" xfId="0" applyFont="1" applyFill="1" applyAlignment="1">
      <alignment horizontal="right"/>
    </xf>
    <xf numFmtId="0" fontId="30" fillId="3" borderId="0" xfId="0" applyFont="1" applyFill="1"/>
    <xf numFmtId="0" fontId="31" fillId="3" borderId="0" xfId="0" applyFont="1" applyFill="1"/>
    <xf numFmtId="0" fontId="31" fillId="3" borderId="0" xfId="0" applyFont="1" applyFill="1" applyAlignment="1">
      <alignment horizontal="center"/>
    </xf>
    <xf numFmtId="0" fontId="28" fillId="3" borderId="1" xfId="0" applyFont="1" applyFill="1" applyBorder="1"/>
    <xf numFmtId="0" fontId="30" fillId="3" borderId="2" xfId="0" applyFont="1" applyFill="1" applyBorder="1"/>
    <xf numFmtId="0" fontId="30" fillId="3" borderId="0" xfId="0" applyFont="1" applyFill="1" applyBorder="1"/>
    <xf numFmtId="49" fontId="30" fillId="3" borderId="2" xfId="0" applyNumberFormat="1" applyFont="1" applyFill="1" applyBorder="1" applyAlignment="1">
      <alignment horizontal="center"/>
    </xf>
    <xf numFmtId="49" fontId="30" fillId="3" borderId="2" xfId="0" applyNumberFormat="1" applyFont="1" applyFill="1" applyBorder="1" applyAlignment="1">
      <alignment horizontal="center" vertical="center"/>
    </xf>
    <xf numFmtId="0" fontId="31" fillId="3" borderId="0" xfId="0" applyFont="1" applyFill="1" applyAlignment="1"/>
    <xf numFmtId="0" fontId="32" fillId="3" borderId="0" xfId="0" applyFont="1" applyFill="1"/>
    <xf numFmtId="0" fontId="30" fillId="3" borderId="2" xfId="0" applyFont="1" applyFill="1" applyBorder="1" applyAlignment="1">
      <alignment vertical="center"/>
    </xf>
    <xf numFmtId="0" fontId="30" fillId="3" borderId="2" xfId="0" applyFont="1" applyFill="1" applyBorder="1" applyAlignment="1">
      <alignment horizontal="center" wrapText="1"/>
    </xf>
    <xf numFmtId="0" fontId="30" fillId="3" borderId="0" xfId="0" applyFont="1" applyFill="1" applyAlignment="1">
      <alignment wrapText="1"/>
    </xf>
    <xf numFmtId="0" fontId="30" fillId="3" borderId="3" xfId="0" applyFont="1" applyFill="1" applyBorder="1" applyAlignment="1">
      <alignment vertical="top"/>
    </xf>
    <xf numFmtId="0" fontId="30" fillId="3" borderId="0" xfId="0" applyFont="1" applyFill="1" applyAlignment="1">
      <alignment horizontal="left"/>
    </xf>
    <xf numFmtId="0" fontId="30" fillId="3" borderId="0" xfId="0" applyFont="1" applyFill="1" applyBorder="1" applyAlignment="1">
      <alignment vertical="top"/>
    </xf>
    <xf numFmtId="0" fontId="30" fillId="3" borderId="0" xfId="0" applyFont="1" applyFill="1" applyBorder="1" applyAlignment="1">
      <alignment vertical="center"/>
    </xf>
    <xf numFmtId="0" fontId="30" fillId="3" borderId="0" xfId="0" applyFont="1" applyFill="1" applyBorder="1" applyAlignment="1"/>
    <xf numFmtId="0" fontId="29" fillId="3" borderId="1" xfId="0" applyFont="1" applyFill="1" applyBorder="1"/>
    <xf numFmtId="0" fontId="33" fillId="3" borderId="0" xfId="0" applyFont="1" applyFill="1" applyAlignment="1">
      <alignment vertical="top"/>
    </xf>
    <xf numFmtId="0" fontId="30" fillId="3" borderId="0" xfId="0" applyFont="1" applyFill="1" applyAlignment="1">
      <alignment horizontal="center"/>
    </xf>
    <xf numFmtId="0" fontId="31" fillId="3" borderId="0" xfId="0" applyFont="1" applyFill="1" applyBorder="1" applyAlignment="1"/>
    <xf numFmtId="0" fontId="30" fillId="3" borderId="0" xfId="0" applyFont="1" applyFill="1" applyBorder="1" applyAlignment="1">
      <alignment horizontal="center" wrapText="1"/>
    </xf>
    <xf numFmtId="0" fontId="6" fillId="3" borderId="0" xfId="0" applyFont="1" applyFill="1"/>
    <xf numFmtId="0" fontId="30" fillId="3" borderId="0" xfId="0" applyFont="1" applyFill="1" applyBorder="1" applyAlignment="1">
      <alignment horizontal="left" vertical="top"/>
    </xf>
    <xf numFmtId="0" fontId="28" fillId="3" borderId="0" xfId="0" applyFont="1" applyFill="1" applyBorder="1" applyAlignment="1">
      <alignment vertical="top"/>
    </xf>
    <xf numFmtId="0" fontId="29" fillId="3" borderId="1" xfId="0" applyFont="1" applyFill="1" applyBorder="1" applyAlignment="1">
      <alignment horizontal="right" indent="15"/>
    </xf>
    <xf numFmtId="0" fontId="5" fillId="3" borderId="0" xfId="0" applyFont="1" applyFill="1"/>
    <xf numFmtId="49" fontId="5" fillId="3" borderId="0" xfId="0" applyNumberFormat="1" applyFont="1" applyFill="1" applyAlignment="1">
      <alignment horizontal="center"/>
    </xf>
    <xf numFmtId="49" fontId="5" fillId="3" borderId="0" xfId="0" applyNumberFormat="1" applyFont="1" applyFill="1" applyAlignment="1">
      <alignment horizontal="center" vertical="top"/>
    </xf>
    <xf numFmtId="0" fontId="30" fillId="0" borderId="2" xfId="0" applyFont="1" applyBorder="1" applyAlignment="1">
      <alignment vertical="top" wrapText="1"/>
    </xf>
    <xf numFmtId="0" fontId="30" fillId="3" borderId="4" xfId="0" applyFont="1" applyFill="1" applyBorder="1" applyAlignment="1">
      <alignment vertical="top"/>
    </xf>
    <xf numFmtId="2" fontId="30" fillId="3" borderId="0" xfId="0" applyNumberFormat="1" applyFont="1" applyFill="1" applyBorder="1" applyAlignment="1">
      <alignment horizontal="center" vertical="center"/>
    </xf>
    <xf numFmtId="164" fontId="31" fillId="3" borderId="0" xfId="0" applyNumberFormat="1" applyFont="1" applyFill="1" applyBorder="1" applyAlignment="1">
      <alignment horizontal="center" vertical="center"/>
    </xf>
    <xf numFmtId="166" fontId="30" fillId="3" borderId="0" xfId="0" applyNumberFormat="1" applyFont="1" applyFill="1" applyBorder="1" applyAlignment="1">
      <alignment horizontal="center" vertical="center"/>
    </xf>
    <xf numFmtId="0" fontId="6" fillId="0" borderId="2" xfId="0" applyFont="1" applyBorder="1" applyAlignment="1">
      <alignment horizontal="center" vertical="center"/>
    </xf>
    <xf numFmtId="0" fontId="30" fillId="3" borderId="5" xfId="0" applyFont="1" applyFill="1" applyBorder="1" applyAlignment="1">
      <alignment horizontal="center" vertical="center"/>
    </xf>
    <xf numFmtId="0" fontId="30" fillId="3" borderId="0" xfId="0" applyFont="1" applyFill="1" applyAlignment="1">
      <alignment horizontal="left" vertical="top" wrapText="1"/>
    </xf>
    <xf numFmtId="0" fontId="30" fillId="3" borderId="0" xfId="0" applyFont="1" applyFill="1" applyBorder="1" applyAlignment="1">
      <alignment horizontal="left"/>
    </xf>
    <xf numFmtId="0" fontId="30" fillId="3" borderId="2" xfId="0" applyFont="1" applyFill="1" applyBorder="1" applyAlignment="1">
      <alignment horizontal="center"/>
    </xf>
    <xf numFmtId="0" fontId="30" fillId="3" borderId="2" xfId="0" applyFont="1" applyFill="1" applyBorder="1" applyAlignment="1">
      <alignment vertical="top" wrapText="1"/>
    </xf>
    <xf numFmtId="0" fontId="30" fillId="0" borderId="0" xfId="0" applyFont="1"/>
    <xf numFmtId="164" fontId="30" fillId="3" borderId="0" xfId="0" applyNumberFormat="1" applyFont="1" applyFill="1" applyBorder="1" applyAlignment="1">
      <alignment horizontal="center" vertical="center"/>
    </xf>
    <xf numFmtId="1" fontId="30" fillId="3" borderId="0" xfId="0" applyNumberFormat="1" applyFont="1" applyFill="1" applyBorder="1" applyAlignment="1">
      <alignment horizontal="center" vertical="center"/>
    </xf>
    <xf numFmtId="166" fontId="30" fillId="3" borderId="0" xfId="0" applyNumberFormat="1" applyFont="1" applyFill="1" applyBorder="1" applyAlignment="1">
      <alignment vertical="center"/>
    </xf>
    <xf numFmtId="0" fontId="31" fillId="3" borderId="0" xfId="0" applyFont="1" applyFill="1" applyBorder="1" applyAlignment="1">
      <alignment vertical="center"/>
    </xf>
    <xf numFmtId="0" fontId="5" fillId="3" borderId="0" xfId="0" applyFont="1" applyFill="1" applyBorder="1" applyAlignment="1">
      <alignment vertical="center"/>
    </xf>
    <xf numFmtId="0" fontId="28" fillId="3" borderId="0" xfId="0" applyFont="1" applyFill="1" applyBorder="1" applyAlignment="1">
      <alignment horizontal="left" vertical="top"/>
    </xf>
    <xf numFmtId="0" fontId="5" fillId="3" borderId="0" xfId="0" applyFont="1" applyFill="1" applyBorder="1" applyAlignment="1">
      <alignment horizontal="center"/>
    </xf>
    <xf numFmtId="164" fontId="34" fillId="3" borderId="0" xfId="0" applyNumberFormat="1" applyFont="1" applyFill="1" applyBorder="1" applyAlignment="1">
      <alignment horizontal="center" vertical="center"/>
    </xf>
    <xf numFmtId="166" fontId="34" fillId="3" borderId="0" xfId="0" applyNumberFormat="1" applyFont="1" applyFill="1" applyBorder="1" applyAlignment="1">
      <alignment horizontal="center" vertical="center"/>
    </xf>
    <xf numFmtId="0" fontId="34" fillId="3" borderId="0" xfId="0" applyFont="1" applyFill="1" applyBorder="1" applyAlignment="1">
      <alignment horizontal="center" vertical="center"/>
    </xf>
    <xf numFmtId="166" fontId="30" fillId="3" borderId="0" xfId="0" applyNumberFormat="1" applyFont="1" applyFill="1" applyBorder="1" applyAlignment="1"/>
    <xf numFmtId="164" fontId="30" fillId="3" borderId="0" xfId="0" applyNumberFormat="1" applyFont="1" applyFill="1" applyBorder="1" applyAlignment="1"/>
    <xf numFmtId="164" fontId="34" fillId="3" borderId="0" xfId="0" applyNumberFormat="1" applyFont="1" applyFill="1" applyBorder="1" applyAlignment="1">
      <alignment horizontal="center" vertical="top"/>
    </xf>
    <xf numFmtId="2" fontId="34" fillId="3" borderId="0" xfId="0" applyNumberFormat="1" applyFont="1" applyFill="1" applyBorder="1" applyAlignment="1">
      <alignment horizontal="center" vertical="center"/>
    </xf>
    <xf numFmtId="0" fontId="32" fillId="3" borderId="0" xfId="0" applyFont="1" applyFill="1" applyBorder="1" applyAlignment="1">
      <alignment vertical="top" wrapText="1"/>
    </xf>
    <xf numFmtId="164" fontId="30" fillId="3" borderId="0" xfId="0" applyNumberFormat="1" applyFont="1" applyFill="1" applyBorder="1" applyAlignment="1">
      <alignment vertical="center"/>
    </xf>
    <xf numFmtId="0" fontId="32" fillId="3" borderId="0" xfId="0" applyFont="1" applyFill="1" applyAlignment="1">
      <alignment horizontal="left"/>
    </xf>
    <xf numFmtId="0" fontId="30" fillId="0" borderId="2" xfId="0" applyFont="1" applyBorder="1" applyAlignment="1">
      <alignment wrapText="1"/>
    </xf>
    <xf numFmtId="0" fontId="35" fillId="3" borderId="0" xfId="0" applyFont="1" applyFill="1"/>
    <xf numFmtId="0" fontId="31" fillId="4" borderId="2" xfId="0" applyFont="1" applyFill="1" applyBorder="1" applyAlignment="1">
      <alignment vertical="top" wrapText="1"/>
    </xf>
    <xf numFmtId="0" fontId="30" fillId="3" borderId="2" xfId="0" applyFont="1" applyFill="1" applyBorder="1" applyAlignment="1"/>
    <xf numFmtId="0" fontId="30" fillId="4" borderId="0" xfId="0" applyFont="1" applyFill="1" applyBorder="1" applyAlignment="1">
      <alignment wrapText="1"/>
    </xf>
    <xf numFmtId="0" fontId="36" fillId="0" borderId="2" xfId="0" applyFont="1" applyBorder="1" applyAlignment="1">
      <alignment horizontal="center" wrapText="1"/>
    </xf>
    <xf numFmtId="0" fontId="36" fillId="0" borderId="2" xfId="0" applyFont="1" applyBorder="1" applyAlignment="1">
      <alignment horizontal="center" vertical="top" wrapText="1"/>
    </xf>
    <xf numFmtId="0" fontId="34" fillId="0" borderId="2" xfId="0" applyFont="1" applyBorder="1" applyAlignment="1">
      <alignment horizontal="center" wrapText="1"/>
    </xf>
    <xf numFmtId="0" fontId="34" fillId="0" borderId="2" xfId="0" applyFont="1" applyBorder="1" applyAlignment="1">
      <alignment horizontal="center" vertical="top" wrapText="1"/>
    </xf>
    <xf numFmtId="0" fontId="30" fillId="3" borderId="6" xfId="0" applyFont="1" applyFill="1" applyBorder="1" applyAlignment="1">
      <alignment vertical="top"/>
    </xf>
    <xf numFmtId="0" fontId="31" fillId="0" borderId="2" xfId="0" applyFont="1" applyBorder="1" applyAlignment="1">
      <alignment horizontal="right" vertical="top" wrapText="1"/>
    </xf>
    <xf numFmtId="0" fontId="37" fillId="0" borderId="2" xfId="0" applyFont="1" applyBorder="1" applyAlignment="1">
      <alignment horizontal="center" vertical="top" wrapText="1"/>
    </xf>
    <xf numFmtId="0" fontId="28" fillId="3" borderId="0" xfId="0" applyFont="1" applyFill="1" applyBorder="1" applyAlignment="1">
      <alignment vertical="center"/>
    </xf>
    <xf numFmtId="0" fontId="28" fillId="3" borderId="0" xfId="0" applyFont="1" applyFill="1" applyBorder="1" applyAlignment="1">
      <alignment horizontal="left" vertical="center"/>
    </xf>
    <xf numFmtId="0" fontId="6" fillId="3" borderId="0" xfId="0" applyFont="1" applyFill="1" applyAlignment="1">
      <alignment wrapText="1"/>
    </xf>
    <xf numFmtId="0" fontId="31" fillId="4" borderId="2" xfId="0" applyFont="1" applyFill="1" applyBorder="1" applyAlignment="1">
      <alignment horizontal="center" vertical="center" wrapText="1"/>
    </xf>
    <xf numFmtId="165" fontId="12" fillId="3" borderId="0" xfId="0" applyNumberFormat="1" applyFont="1" applyFill="1" applyAlignment="1">
      <alignment horizontal="left"/>
    </xf>
    <xf numFmtId="0" fontId="30" fillId="5" borderId="0" xfId="0" applyFont="1" applyFill="1"/>
    <xf numFmtId="0" fontId="38" fillId="3" borderId="0" xfId="0" applyFont="1" applyFill="1" applyBorder="1" applyAlignment="1"/>
    <xf numFmtId="0" fontId="38" fillId="3" borderId="0" xfId="0" applyFont="1" applyFill="1" applyBorder="1" applyAlignment="1">
      <alignment vertical="center"/>
    </xf>
    <xf numFmtId="0" fontId="39" fillId="0" borderId="2" xfId="0" applyFont="1" applyBorder="1" applyAlignment="1">
      <alignment horizontal="center" wrapText="1"/>
    </xf>
    <xf numFmtId="0" fontId="40" fillId="3" borderId="0" xfId="0" applyFont="1" applyFill="1"/>
    <xf numFmtId="0" fontId="5" fillId="3" borderId="0" xfId="1" applyFont="1" applyFill="1" applyAlignment="1" applyProtection="1"/>
    <xf numFmtId="0" fontId="13" fillId="0" borderId="2" xfId="0" applyFont="1" applyBorder="1" applyAlignment="1">
      <alignment horizontal="center" vertical="top" wrapText="1"/>
    </xf>
    <xf numFmtId="0" fontId="32" fillId="3" borderId="2" xfId="0" applyFont="1" applyFill="1" applyBorder="1" applyAlignment="1">
      <alignment horizontal="center" vertical="center"/>
    </xf>
    <xf numFmtId="0" fontId="5" fillId="3" borderId="0" xfId="0" applyFont="1" applyFill="1" applyAlignment="1">
      <alignment horizontal="left"/>
    </xf>
    <xf numFmtId="0" fontId="5" fillId="3" borderId="0" xfId="0" applyFont="1" applyFill="1" applyAlignment="1">
      <alignment horizontal="center"/>
    </xf>
    <xf numFmtId="0" fontId="30" fillId="3" borderId="0" xfId="0" applyFont="1" applyFill="1" applyBorder="1" applyAlignment="1">
      <alignment horizontal="left" vertical="center"/>
    </xf>
    <xf numFmtId="0" fontId="30" fillId="3" borderId="0" xfId="0" applyFont="1" applyFill="1" applyBorder="1" applyAlignment="1">
      <alignment horizontal="center" vertical="center"/>
    </xf>
    <xf numFmtId="0" fontId="30" fillId="3" borderId="0" xfId="0" applyFont="1" applyFill="1" applyBorder="1" applyAlignment="1">
      <alignment horizontal="center" vertical="center" wrapText="1"/>
    </xf>
    <xf numFmtId="0" fontId="5" fillId="3" borderId="0" xfId="0" applyFont="1" applyFill="1" applyBorder="1" applyAlignment="1">
      <alignment horizontal="center" vertical="center"/>
    </xf>
    <xf numFmtId="0" fontId="31" fillId="3" borderId="0" xfId="0" applyFont="1" applyFill="1" applyBorder="1" applyAlignment="1">
      <alignment horizontal="center"/>
    </xf>
    <xf numFmtId="0" fontId="30" fillId="3" borderId="0" xfId="0" applyFont="1" applyFill="1" applyBorder="1" applyAlignment="1">
      <alignment horizontal="left" vertical="top" wrapText="1"/>
    </xf>
    <xf numFmtId="0" fontId="31" fillId="3" borderId="0" xfId="0" applyFont="1" applyFill="1" applyAlignment="1">
      <alignment horizontal="left" wrapText="1"/>
    </xf>
    <xf numFmtId="0" fontId="32" fillId="0" borderId="0" xfId="0" applyFont="1" applyAlignment="1">
      <alignment horizontal="center"/>
    </xf>
    <xf numFmtId="0" fontId="30" fillId="4" borderId="0" xfId="0" applyFont="1" applyFill="1" applyBorder="1" applyAlignment="1">
      <alignment vertical="top" wrapText="1"/>
    </xf>
    <xf numFmtId="0" fontId="31" fillId="3" borderId="0" xfId="0" applyFont="1" applyFill="1" applyAlignment="1">
      <alignment horizontal="left"/>
    </xf>
    <xf numFmtId="0" fontId="32" fillId="3" borderId="0" xfId="0" applyFont="1" applyFill="1" applyAlignment="1">
      <alignment horizontal="right"/>
    </xf>
    <xf numFmtId="0" fontId="31" fillId="3" borderId="0" xfId="0" applyFont="1" applyFill="1" applyAlignment="1">
      <alignment horizontal="right"/>
    </xf>
    <xf numFmtId="0" fontId="31" fillId="3" borderId="0" xfId="0" applyFont="1" applyFill="1" applyBorder="1" applyAlignment="1">
      <alignment horizontal="right" vertical="top" wrapText="1"/>
    </xf>
    <xf numFmtId="0" fontId="36" fillId="3" borderId="0" xfId="0" applyFont="1" applyFill="1" applyAlignment="1">
      <alignment horizontal="right"/>
    </xf>
    <xf numFmtId="0" fontId="36" fillId="3" borderId="0" xfId="0" applyFont="1" applyFill="1"/>
    <xf numFmtId="0" fontId="37" fillId="3" borderId="7" xfId="0" applyFont="1" applyFill="1" applyBorder="1" applyAlignment="1">
      <alignment vertical="top"/>
    </xf>
    <xf numFmtId="0" fontId="37" fillId="3" borderId="0" xfId="0" applyFont="1" applyFill="1" applyBorder="1" applyAlignment="1">
      <alignment vertical="top"/>
    </xf>
    <xf numFmtId="0" fontId="36" fillId="3" borderId="0" xfId="0" applyFont="1" applyFill="1" applyAlignment="1"/>
    <xf numFmtId="0" fontId="32" fillId="3" borderId="0" xfId="0" applyFont="1" applyFill="1" applyAlignment="1">
      <alignment horizontal="right" vertical="center"/>
    </xf>
    <xf numFmtId="0" fontId="41" fillId="3" borderId="0" xfId="0" applyFont="1" applyFill="1"/>
    <xf numFmtId="164" fontId="36" fillId="3" borderId="0" xfId="0" applyNumberFormat="1" applyFont="1" applyFill="1" applyBorder="1" applyAlignment="1">
      <alignment vertical="center"/>
    </xf>
    <xf numFmtId="0" fontId="36" fillId="3" borderId="0" xfId="0" applyFont="1" applyFill="1" applyBorder="1" applyAlignment="1">
      <alignment vertical="center"/>
    </xf>
    <xf numFmtId="164" fontId="36" fillId="3" borderId="0" xfId="0" applyNumberFormat="1" applyFont="1" applyFill="1" applyBorder="1" applyAlignment="1">
      <alignment horizontal="center" vertical="center"/>
    </xf>
    <xf numFmtId="2" fontId="36" fillId="3" borderId="0" xfId="0" applyNumberFormat="1" applyFont="1" applyFill="1" applyBorder="1" applyAlignment="1">
      <alignment horizontal="center" vertical="center"/>
    </xf>
    <xf numFmtId="0" fontId="42" fillId="3" borderId="0" xfId="1" applyFont="1" applyFill="1" applyAlignment="1" applyProtection="1"/>
    <xf numFmtId="0" fontId="28" fillId="3" borderId="0" xfId="0" applyFont="1" applyFill="1" applyBorder="1" applyAlignment="1"/>
    <xf numFmtId="0" fontId="36" fillId="3" borderId="0" xfId="0" applyFont="1" applyFill="1" applyBorder="1" applyAlignment="1">
      <alignment vertical="top"/>
    </xf>
    <xf numFmtId="166" fontId="37" fillId="3" borderId="0" xfId="0" applyNumberFormat="1" applyFont="1" applyFill="1" applyBorder="1" applyAlignment="1">
      <alignment horizontal="center" vertical="top"/>
    </xf>
    <xf numFmtId="166" fontId="36" fillId="3" borderId="0" xfId="0" applyNumberFormat="1" applyFont="1" applyFill="1" applyBorder="1" applyAlignment="1"/>
    <xf numFmtId="164" fontId="36" fillId="3" borderId="0" xfId="0" applyNumberFormat="1" applyFont="1" applyFill="1" applyBorder="1" applyAlignment="1"/>
    <xf numFmtId="0" fontId="36" fillId="3" borderId="0" xfId="0" applyFont="1" applyFill="1" applyBorder="1" applyAlignment="1"/>
    <xf numFmtId="0" fontId="36" fillId="3" borderId="0" xfId="0" applyFont="1" applyFill="1" applyBorder="1" applyAlignment="1">
      <alignment horizontal="center" vertical="top"/>
    </xf>
    <xf numFmtId="0" fontId="31" fillId="0" borderId="0" xfId="0" applyFont="1" applyAlignment="1">
      <alignment horizontal="right"/>
    </xf>
    <xf numFmtId="0" fontId="36" fillId="0" borderId="0" xfId="0" applyFont="1"/>
    <xf numFmtId="0" fontId="36" fillId="4" borderId="0" xfId="0" applyFont="1" applyFill="1" applyBorder="1" applyAlignment="1">
      <alignment wrapText="1"/>
    </xf>
    <xf numFmtId="0" fontId="36" fillId="3" borderId="0" xfId="0" applyFont="1" applyFill="1" applyBorder="1" applyAlignment="1">
      <alignment horizontal="left"/>
    </xf>
    <xf numFmtId="0" fontId="36" fillId="3" borderId="0" xfId="0" applyFont="1" applyFill="1" applyBorder="1" applyAlignment="1">
      <alignment horizontal="center" wrapText="1"/>
    </xf>
    <xf numFmtId="0" fontId="43" fillId="3" borderId="0" xfId="0" applyFont="1" applyFill="1" applyBorder="1" applyAlignment="1"/>
    <xf numFmtId="3" fontId="44" fillId="3" borderId="2" xfId="0" applyNumberFormat="1" applyFont="1" applyFill="1" applyBorder="1" applyAlignment="1">
      <alignment horizontal="right" vertical="top" wrapText="1"/>
    </xf>
    <xf numFmtId="0" fontId="44" fillId="3" borderId="8" xfId="0" applyFont="1" applyFill="1" applyBorder="1" applyAlignment="1">
      <alignment horizontal="center" wrapText="1"/>
    </xf>
    <xf numFmtId="0" fontId="44" fillId="3" borderId="8" xfId="0" applyFont="1" applyFill="1" applyBorder="1" applyAlignment="1">
      <alignment horizontal="center" vertical="top" wrapText="1"/>
    </xf>
    <xf numFmtId="0" fontId="28" fillId="3" borderId="2" xfId="0" applyNumberFormat="1" applyFont="1" applyFill="1" applyBorder="1" applyAlignment="1">
      <alignment horizontal="center" vertical="center"/>
    </xf>
    <xf numFmtId="0" fontId="31" fillId="3" borderId="1" xfId="0" applyFont="1" applyFill="1" applyBorder="1" applyAlignment="1">
      <alignment horizontal="right" vertical="top" wrapText="1"/>
    </xf>
    <xf numFmtId="0" fontId="5" fillId="3" borderId="0" xfId="0" applyFont="1" applyFill="1" applyAlignment="1"/>
    <xf numFmtId="0" fontId="6" fillId="3" borderId="0" xfId="0" applyFont="1" applyFill="1" applyAlignment="1"/>
    <xf numFmtId="0" fontId="31" fillId="3" borderId="0" xfId="0" applyFont="1" applyFill="1" applyAlignment="1">
      <alignment horizontal="right" vertical="top"/>
    </xf>
    <xf numFmtId="164" fontId="36" fillId="3" borderId="0" xfId="0" applyNumberFormat="1" applyFont="1" applyFill="1" applyBorder="1" applyAlignment="1">
      <alignment horizontal="center" vertical="top"/>
    </xf>
    <xf numFmtId="2" fontId="36" fillId="3" borderId="0" xfId="0" applyNumberFormat="1" applyFont="1" applyFill="1" applyBorder="1" applyAlignment="1">
      <alignment horizontal="center" vertical="top"/>
    </xf>
    <xf numFmtId="166" fontId="36" fillId="3" borderId="0" xfId="0" applyNumberFormat="1" applyFont="1" applyFill="1" applyBorder="1" applyAlignment="1">
      <alignment vertical="top"/>
    </xf>
    <xf numFmtId="164" fontId="36" fillId="3" borderId="0" xfId="0" applyNumberFormat="1" applyFont="1" applyFill="1" applyBorder="1" applyAlignment="1">
      <alignment vertical="top"/>
    </xf>
    <xf numFmtId="0" fontId="31" fillId="0" borderId="2" xfId="0" applyFont="1" applyBorder="1" applyAlignment="1">
      <alignment horizontal="center" wrapText="1"/>
    </xf>
    <xf numFmtId="0" fontId="31" fillId="0" borderId="2" xfId="0" applyFont="1" applyBorder="1" applyAlignment="1">
      <alignment horizontal="center" vertical="top" wrapText="1"/>
    </xf>
    <xf numFmtId="0" fontId="37" fillId="4" borderId="4" xfId="0" applyFont="1" applyFill="1" applyBorder="1" applyAlignment="1">
      <alignment horizontal="center" vertical="center" wrapText="1"/>
    </xf>
    <xf numFmtId="0" fontId="37" fillId="4" borderId="2" xfId="0" applyFont="1" applyFill="1" applyBorder="1" applyAlignment="1">
      <alignment horizontal="center" vertical="center"/>
    </xf>
    <xf numFmtId="0" fontId="36" fillId="4" borderId="2" xfId="0" applyFont="1" applyFill="1" applyBorder="1" applyAlignment="1">
      <alignment horizontal="center" vertical="center"/>
    </xf>
    <xf numFmtId="0" fontId="6" fillId="0" borderId="2" xfId="0" applyFont="1" applyBorder="1" applyAlignment="1">
      <alignment vertical="center"/>
    </xf>
    <xf numFmtId="0" fontId="37" fillId="3" borderId="2" xfId="0" applyFont="1" applyFill="1" applyBorder="1" applyAlignment="1">
      <alignment horizontal="center"/>
    </xf>
    <xf numFmtId="0" fontId="37" fillId="3" borderId="2" xfId="0" applyFont="1" applyFill="1" applyBorder="1" applyAlignment="1">
      <alignment horizontal="center" wrapText="1"/>
    </xf>
    <xf numFmtId="0" fontId="36" fillId="3" borderId="2" xfId="0" applyFont="1" applyFill="1" applyBorder="1" applyAlignment="1">
      <alignment horizontal="center"/>
    </xf>
    <xf numFmtId="0" fontId="13" fillId="3" borderId="5" xfId="0" applyFont="1" applyFill="1" applyBorder="1" applyAlignment="1">
      <alignment horizontal="center" vertical="center" wrapText="1"/>
    </xf>
    <xf numFmtId="0" fontId="36" fillId="3" borderId="9" xfId="0" applyFont="1" applyFill="1" applyBorder="1" applyAlignment="1">
      <alignment vertical="center" wrapText="1"/>
    </xf>
    <xf numFmtId="0" fontId="13" fillId="4" borderId="2" xfId="0" applyFont="1" applyFill="1" applyBorder="1" applyAlignment="1">
      <alignment horizontal="center" vertical="top" wrapText="1"/>
    </xf>
    <xf numFmtId="0" fontId="13" fillId="3" borderId="2" xfId="0" applyFont="1" applyFill="1" applyBorder="1" applyAlignment="1">
      <alignment horizontal="center" vertical="top" wrapText="1"/>
    </xf>
    <xf numFmtId="0" fontId="36" fillId="4" borderId="2" xfId="0" applyFont="1" applyFill="1" applyBorder="1" applyAlignment="1">
      <alignment horizontal="center" wrapText="1"/>
    </xf>
    <xf numFmtId="0" fontId="43" fillId="3" borderId="0" xfId="0" applyFont="1" applyFill="1" applyBorder="1" applyAlignment="1">
      <alignment horizontal="center"/>
    </xf>
    <xf numFmtId="0" fontId="36" fillId="3" borderId="4" xfId="0" applyFont="1" applyFill="1" applyBorder="1" applyAlignment="1">
      <alignment vertical="center"/>
    </xf>
    <xf numFmtId="0" fontId="36" fillId="3" borderId="3" xfId="0" applyFont="1" applyFill="1" applyBorder="1" applyAlignment="1">
      <alignment vertical="center"/>
    </xf>
    <xf numFmtId="0" fontId="36" fillId="3" borderId="6" xfId="0" applyFont="1" applyFill="1" applyBorder="1" applyAlignment="1">
      <alignment vertical="center"/>
    </xf>
    <xf numFmtId="0" fontId="28" fillId="3" borderId="2" xfId="0" applyNumberFormat="1" applyFont="1" applyFill="1" applyBorder="1" applyAlignment="1">
      <alignment horizontal="center"/>
    </xf>
    <xf numFmtId="0" fontId="34" fillId="3" borderId="2" xfId="0" applyFont="1" applyFill="1" applyBorder="1" applyAlignment="1">
      <alignment vertical="top"/>
    </xf>
    <xf numFmtId="3" fontId="31" fillId="3" borderId="2" xfId="0" applyNumberFormat="1" applyFont="1" applyFill="1" applyBorder="1" applyAlignment="1">
      <alignment horizontal="right" vertical="top" wrapText="1"/>
    </xf>
    <xf numFmtId="167" fontId="32" fillId="3" borderId="2" xfId="0" applyNumberFormat="1" applyFont="1" applyFill="1" applyBorder="1" applyAlignment="1">
      <alignment horizontal="right" vertical="center"/>
    </xf>
    <xf numFmtId="164" fontId="32" fillId="3" borderId="2" xfId="0" applyNumberFormat="1" applyFont="1" applyFill="1" applyBorder="1" applyAlignment="1">
      <alignment horizontal="right" vertical="center"/>
    </xf>
    <xf numFmtId="167" fontId="30" fillId="3" borderId="2" xfId="0" applyNumberFormat="1" applyFont="1" applyFill="1" applyBorder="1" applyAlignment="1">
      <alignment horizontal="right" vertical="center" wrapText="1"/>
    </xf>
    <xf numFmtId="0" fontId="30" fillId="6" borderId="0" xfId="0" applyFont="1" applyFill="1"/>
    <xf numFmtId="0" fontId="30" fillId="7" borderId="0" xfId="0" applyFont="1" applyFill="1"/>
    <xf numFmtId="167" fontId="34" fillId="3" borderId="2" xfId="0" applyNumberFormat="1" applyFont="1" applyFill="1" applyBorder="1" applyAlignment="1">
      <alignment horizontal="right" vertical="center"/>
    </xf>
    <xf numFmtId="167" fontId="31" fillId="3" borderId="2" xfId="0" applyNumberFormat="1" applyFont="1" applyFill="1" applyBorder="1" applyAlignment="1">
      <alignment horizontal="right" vertical="center" wrapText="1"/>
    </xf>
    <xf numFmtId="4" fontId="30" fillId="3" borderId="2" xfId="0" applyNumberFormat="1" applyFont="1" applyFill="1" applyBorder="1" applyAlignment="1">
      <alignment horizontal="right" vertical="top" wrapText="1"/>
    </xf>
    <xf numFmtId="3" fontId="30" fillId="3" borderId="2" xfId="0" applyNumberFormat="1" applyFont="1" applyFill="1" applyBorder="1" applyAlignment="1">
      <alignment horizontal="right" vertical="center" wrapText="1"/>
    </xf>
    <xf numFmtId="167" fontId="44" fillId="3" borderId="2" xfId="0" applyNumberFormat="1" applyFont="1" applyFill="1" applyBorder="1" applyAlignment="1">
      <alignment horizontal="right" vertical="center" wrapText="1"/>
    </xf>
    <xf numFmtId="167" fontId="45" fillId="3" borderId="2" xfId="0" applyNumberFormat="1" applyFont="1" applyFill="1" applyBorder="1" applyAlignment="1">
      <alignment horizontal="right" wrapText="1"/>
    </xf>
    <xf numFmtId="167" fontId="30" fillId="3" borderId="2" xfId="0" applyNumberFormat="1" applyFont="1" applyFill="1" applyBorder="1" applyAlignment="1">
      <alignment horizontal="right" vertical="top" wrapText="1"/>
    </xf>
    <xf numFmtId="3" fontId="30" fillId="3" borderId="2" xfId="0" applyNumberFormat="1" applyFont="1" applyFill="1" applyBorder="1" applyAlignment="1">
      <alignment horizontal="right" vertical="top" wrapText="1"/>
    </xf>
    <xf numFmtId="3" fontId="34" fillId="0" borderId="2" xfId="0" applyNumberFormat="1" applyFont="1" applyBorder="1" applyAlignment="1">
      <alignment horizontal="right" wrapText="1"/>
    </xf>
    <xf numFmtId="3" fontId="32" fillId="0" borderId="2" xfId="0" applyNumberFormat="1" applyFont="1" applyBorder="1" applyAlignment="1">
      <alignment horizontal="right" wrapText="1"/>
    </xf>
    <xf numFmtId="4" fontId="34" fillId="0" borderId="2" xfId="0" applyNumberFormat="1" applyFont="1" applyBorder="1" applyAlignment="1">
      <alignment horizontal="right" vertical="top" wrapText="1"/>
    </xf>
    <xf numFmtId="4" fontId="32" fillId="0" borderId="2" xfId="0" applyNumberFormat="1" applyFont="1" applyBorder="1" applyAlignment="1">
      <alignment horizontal="right" wrapText="1"/>
    </xf>
    <xf numFmtId="3" fontId="34" fillId="0" borderId="2" xfId="0" applyNumberFormat="1" applyFont="1" applyBorder="1" applyAlignment="1">
      <alignment horizontal="right" vertical="center" wrapText="1"/>
    </xf>
    <xf numFmtId="4" fontId="34" fillId="0" borderId="2" xfId="0" applyNumberFormat="1" applyFont="1" applyBorder="1" applyAlignment="1">
      <alignment horizontal="right" vertical="center" wrapText="1"/>
    </xf>
    <xf numFmtId="0" fontId="46" fillId="3" borderId="0" xfId="0" applyFont="1" applyFill="1" applyBorder="1" applyAlignment="1">
      <alignment vertical="center"/>
    </xf>
    <xf numFmtId="0" fontId="47" fillId="3" borderId="0" xfId="0" applyFont="1" applyFill="1" applyBorder="1" applyAlignment="1">
      <alignment vertical="top"/>
    </xf>
    <xf numFmtId="3" fontId="30" fillId="0" borderId="2" xfId="0" applyNumberFormat="1" applyFont="1" applyFill="1" applyBorder="1" applyAlignment="1">
      <alignment horizontal="right" vertical="center" wrapText="1"/>
    </xf>
    <xf numFmtId="0" fontId="30" fillId="0" borderId="0" xfId="0" applyFont="1" applyAlignment="1">
      <alignment horizontal="justify" vertical="center"/>
    </xf>
    <xf numFmtId="0" fontId="31" fillId="4" borderId="17" xfId="0" applyFont="1" applyFill="1" applyBorder="1" applyAlignment="1">
      <alignment horizontal="center" wrapText="1"/>
    </xf>
    <xf numFmtId="0" fontId="36" fillId="3" borderId="2" xfId="0" applyFont="1" applyFill="1" applyBorder="1" applyAlignment="1">
      <alignment horizontal="center" vertical="center" wrapText="1"/>
    </xf>
    <xf numFmtId="0" fontId="36" fillId="0" borderId="2" xfId="0" applyFont="1" applyBorder="1" applyAlignment="1">
      <alignment horizontal="center" vertical="center" wrapText="1"/>
    </xf>
    <xf numFmtId="0" fontId="36" fillId="3" borderId="9" xfId="0" applyFont="1" applyFill="1" applyBorder="1" applyAlignment="1">
      <alignment horizontal="center" vertical="center" wrapText="1"/>
    </xf>
    <xf numFmtId="0" fontId="36" fillId="0" borderId="5" xfId="0" applyFont="1" applyBorder="1" applyAlignment="1">
      <alignment horizontal="center" vertical="center" wrapText="1"/>
    </xf>
    <xf numFmtId="0" fontId="30" fillId="3" borderId="0" xfId="0" applyFont="1" applyFill="1" applyBorder="1" applyAlignment="1">
      <alignment horizontal="center"/>
    </xf>
    <xf numFmtId="0" fontId="30" fillId="3" borderId="0" xfId="0" applyFont="1" applyFill="1" applyBorder="1" applyAlignment="1">
      <alignment horizontal="center" vertical="top" wrapText="1"/>
    </xf>
    <xf numFmtId="0" fontId="31" fillId="3" borderId="0" xfId="0" applyFont="1" applyFill="1" applyBorder="1" applyAlignment="1">
      <alignment horizontal="left"/>
    </xf>
    <xf numFmtId="0" fontId="31" fillId="3" borderId="2" xfId="0" applyFont="1" applyFill="1" applyBorder="1" applyAlignment="1">
      <alignment horizontal="right" vertical="top" wrapText="1"/>
    </xf>
    <xf numFmtId="0" fontId="30" fillId="3" borderId="2" xfId="0" applyFont="1" applyFill="1" applyBorder="1" applyAlignment="1">
      <alignment horizontal="center" vertical="center"/>
    </xf>
    <xf numFmtId="0" fontId="37" fillId="3" borderId="2" xfId="0" applyFont="1" applyFill="1" applyBorder="1" applyAlignment="1">
      <alignment horizontal="center" vertical="center" wrapText="1"/>
    </xf>
    <xf numFmtId="0" fontId="13" fillId="3" borderId="2" xfId="0" applyFont="1" applyFill="1" applyBorder="1" applyAlignment="1">
      <alignment horizontal="center" vertical="center" wrapText="1"/>
    </xf>
    <xf numFmtId="0" fontId="30" fillId="3" borderId="2" xfId="0" applyFont="1" applyFill="1" applyBorder="1" applyAlignment="1">
      <alignment vertical="center" wrapText="1"/>
    </xf>
    <xf numFmtId="0" fontId="36" fillId="3" borderId="0" xfId="0" applyFont="1" applyFill="1" applyAlignment="1">
      <alignment horizontal="left" vertical="top" wrapText="1"/>
    </xf>
    <xf numFmtId="0" fontId="36" fillId="3" borderId="0" xfId="0" applyFont="1" applyFill="1" applyAlignment="1">
      <alignment horizontal="left" vertical="top"/>
    </xf>
    <xf numFmtId="0" fontId="37" fillId="4" borderId="2" xfId="0" applyFont="1" applyFill="1" applyBorder="1" applyAlignment="1">
      <alignment horizontal="center" vertical="top" wrapText="1"/>
    </xf>
    <xf numFmtId="0" fontId="30" fillId="3" borderId="5" xfId="0" applyFont="1" applyFill="1" applyBorder="1" applyAlignment="1">
      <alignment horizontal="center" vertical="center" wrapText="1"/>
    </xf>
    <xf numFmtId="0" fontId="30" fillId="3" borderId="2" xfId="0" applyFont="1" applyFill="1" applyBorder="1" applyAlignment="1">
      <alignment horizontal="center" vertical="center" wrapText="1"/>
    </xf>
    <xf numFmtId="0" fontId="36" fillId="4" borderId="2" xfId="0" applyFont="1" applyFill="1" applyBorder="1" applyAlignment="1">
      <alignment horizontal="center" vertical="center" wrapText="1"/>
    </xf>
    <xf numFmtId="0" fontId="30" fillId="3" borderId="2" xfId="0" applyFont="1" applyFill="1" applyBorder="1" applyAlignment="1">
      <alignment horizontal="center" vertical="top" wrapText="1"/>
    </xf>
    <xf numFmtId="0" fontId="36" fillId="3" borderId="2" xfId="0" applyFont="1" applyFill="1" applyBorder="1" applyAlignment="1">
      <alignment horizontal="center" vertical="center" textRotation="90" wrapText="1"/>
    </xf>
    <xf numFmtId="0" fontId="36" fillId="3" borderId="2" xfId="0" applyFont="1" applyFill="1" applyBorder="1" applyAlignment="1">
      <alignment horizontal="center" wrapText="1"/>
    </xf>
    <xf numFmtId="0" fontId="36" fillId="3" borderId="0" xfId="0" applyFont="1" applyFill="1" applyBorder="1" applyAlignment="1">
      <alignment horizontal="left" vertical="top" wrapText="1"/>
    </xf>
    <xf numFmtId="0" fontId="31" fillId="3" borderId="0" xfId="0" applyFont="1" applyFill="1" applyBorder="1" applyAlignment="1">
      <alignment horizontal="center" vertical="center"/>
    </xf>
    <xf numFmtId="0" fontId="30" fillId="3" borderId="0" xfId="0" applyFont="1" applyFill="1" applyBorder="1" applyAlignment="1">
      <alignment horizontal="center" vertical="top"/>
    </xf>
    <xf numFmtId="0" fontId="37" fillId="4" borderId="2" xfId="0" applyFont="1" applyFill="1" applyBorder="1" applyAlignment="1">
      <alignment horizontal="center" vertical="center" wrapText="1"/>
    </xf>
    <xf numFmtId="0" fontId="36" fillId="3" borderId="2" xfId="0" applyFont="1" applyFill="1" applyBorder="1" applyAlignment="1">
      <alignment horizontal="center" vertical="center"/>
    </xf>
    <xf numFmtId="0" fontId="48" fillId="3" borderId="0" xfId="0" applyFont="1" applyFill="1" applyBorder="1" applyAlignment="1"/>
    <xf numFmtId="0" fontId="49" fillId="3" borderId="0" xfId="0" applyFont="1" applyFill="1" applyBorder="1" applyAlignment="1">
      <alignment horizontal="left" vertical="top"/>
    </xf>
    <xf numFmtId="0" fontId="48" fillId="3" borderId="0" xfId="0" applyFont="1" applyFill="1" applyBorder="1" applyAlignment="1">
      <alignment horizontal="left" vertical="center"/>
    </xf>
    <xf numFmtId="164" fontId="48" fillId="3" borderId="0" xfId="0" applyNumberFormat="1" applyFont="1" applyFill="1" applyBorder="1" applyAlignment="1">
      <alignment horizontal="center" vertical="top"/>
    </xf>
    <xf numFmtId="0" fontId="30" fillId="3" borderId="4" xfId="0" applyFont="1" applyFill="1" applyBorder="1" applyAlignment="1">
      <alignment vertical="center" wrapText="1"/>
    </xf>
    <xf numFmtId="0" fontId="30" fillId="3" borderId="9" xfId="0" applyFont="1" applyFill="1" applyBorder="1" applyAlignment="1">
      <alignment vertical="center" wrapText="1"/>
    </xf>
    <xf numFmtId="0" fontId="48" fillId="3" borderId="0" xfId="0" applyFont="1" applyFill="1" applyBorder="1" applyAlignment="1">
      <alignment horizontal="center" vertical="center"/>
    </xf>
    <xf numFmtId="167" fontId="5" fillId="0" borderId="2" xfId="0" applyNumberFormat="1" applyFont="1" applyFill="1" applyBorder="1" applyAlignment="1">
      <alignment horizontal="right" vertical="center"/>
    </xf>
    <xf numFmtId="164" fontId="5" fillId="0" borderId="2" xfId="0" applyNumberFormat="1" applyFont="1" applyFill="1" applyBorder="1" applyAlignment="1">
      <alignment horizontal="center" vertical="center"/>
    </xf>
    <xf numFmtId="167" fontId="5" fillId="3" borderId="2" xfId="0" applyNumberFormat="1" applyFont="1" applyFill="1" applyBorder="1" applyAlignment="1">
      <alignment horizontal="right" vertical="center" wrapText="1"/>
    </xf>
    <xf numFmtId="0" fontId="31" fillId="4" borderId="2" xfId="0" applyFont="1" applyFill="1" applyBorder="1" applyAlignment="1">
      <alignment horizontal="center" wrapText="1"/>
    </xf>
    <xf numFmtId="164" fontId="30" fillId="0" borderId="2" xfId="0" applyNumberFormat="1" applyFont="1" applyFill="1" applyBorder="1" applyAlignment="1">
      <alignment horizontal="center" vertical="center"/>
    </xf>
    <xf numFmtId="0" fontId="28" fillId="3" borderId="0" xfId="0" applyFont="1" applyFill="1" applyAlignment="1">
      <alignment horizontal="center" vertical="center"/>
    </xf>
    <xf numFmtId="0" fontId="30" fillId="4" borderId="17" xfId="0" applyFont="1" applyFill="1" applyBorder="1" applyAlignment="1">
      <alignment vertical="center"/>
    </xf>
    <xf numFmtId="0" fontId="31" fillId="4" borderId="18" xfId="0" applyFont="1" applyFill="1" applyBorder="1" applyAlignment="1">
      <alignment horizontal="center" wrapText="1"/>
    </xf>
    <xf numFmtId="0" fontId="30" fillId="4" borderId="18" xfId="0" applyFont="1" applyFill="1" applyBorder="1" applyAlignment="1">
      <alignment horizontal="center" vertical="center" wrapText="1"/>
    </xf>
    <xf numFmtId="0" fontId="31" fillId="8" borderId="0" xfId="0" applyFont="1" applyFill="1" applyAlignment="1" applyProtection="1">
      <alignment horizontal="center"/>
      <protection locked="0"/>
    </xf>
    <xf numFmtId="0" fontId="28" fillId="5" borderId="10" xfId="0" applyFont="1" applyFill="1" applyBorder="1" applyProtection="1">
      <protection locked="0"/>
    </xf>
    <xf numFmtId="0" fontId="28" fillId="5" borderId="7" xfId="0" applyFont="1" applyFill="1" applyBorder="1" applyProtection="1">
      <protection locked="0"/>
    </xf>
    <xf numFmtId="0" fontId="31" fillId="5" borderId="7" xfId="0" applyFont="1" applyFill="1" applyBorder="1" applyAlignment="1" applyProtection="1">
      <alignment horizontal="center"/>
      <protection locked="0"/>
    </xf>
    <xf numFmtId="0" fontId="28" fillId="5" borderId="11" xfId="0" applyFont="1" applyFill="1" applyBorder="1" applyProtection="1">
      <protection locked="0"/>
    </xf>
    <xf numFmtId="0" fontId="28" fillId="5" borderId="12" xfId="0" applyFont="1" applyFill="1" applyBorder="1" applyProtection="1">
      <protection locked="0"/>
    </xf>
    <xf numFmtId="0" fontId="28" fillId="5" borderId="0" xfId="0" applyFont="1" applyFill="1" applyBorder="1" applyProtection="1">
      <protection locked="0"/>
    </xf>
    <xf numFmtId="0" fontId="50" fillId="5" borderId="0" xfId="0" applyFont="1" applyFill="1" applyBorder="1" applyAlignment="1" applyProtection="1">
      <alignment horizontal="center"/>
      <protection locked="0"/>
    </xf>
    <xf numFmtId="0" fontId="28" fillId="5" borderId="13" xfId="0" applyFont="1" applyFill="1" applyBorder="1" applyProtection="1">
      <protection locked="0"/>
    </xf>
    <xf numFmtId="0" fontId="29" fillId="5" borderId="0" xfId="0" applyFont="1" applyFill="1" applyBorder="1" applyAlignment="1" applyProtection="1">
      <alignment horizontal="center"/>
      <protection locked="0"/>
    </xf>
    <xf numFmtId="0" fontId="28" fillId="5" borderId="14" xfId="0" applyFont="1" applyFill="1" applyBorder="1" applyProtection="1">
      <protection locked="0"/>
    </xf>
    <xf numFmtId="0" fontId="28" fillId="5" borderId="1" xfId="0" applyFont="1" applyFill="1" applyBorder="1" applyProtection="1">
      <protection locked="0"/>
    </xf>
    <xf numFmtId="0" fontId="28" fillId="5" borderId="15" xfId="0" applyFont="1" applyFill="1" applyBorder="1" applyProtection="1">
      <protection locked="0"/>
    </xf>
    <xf numFmtId="165" fontId="11" fillId="5" borderId="1" xfId="0" applyNumberFormat="1" applyFont="1" applyFill="1" applyBorder="1" applyAlignment="1" applyProtection="1">
      <alignment horizontal="center"/>
      <protection locked="0"/>
    </xf>
    <xf numFmtId="3" fontId="30" fillId="5" borderId="2" xfId="0" applyNumberFormat="1" applyFont="1" applyFill="1" applyBorder="1" applyAlignment="1" applyProtection="1">
      <alignment horizontal="right" vertical="top" wrapText="1"/>
      <protection locked="0"/>
    </xf>
    <xf numFmtId="0" fontId="30" fillId="7" borderId="2" xfId="0" applyFont="1" applyFill="1" applyBorder="1" applyAlignment="1" applyProtection="1">
      <alignment vertical="top" wrapText="1"/>
      <protection locked="0"/>
    </xf>
    <xf numFmtId="3" fontId="30" fillId="5" borderId="2" xfId="0" applyNumberFormat="1" applyFont="1" applyFill="1" applyBorder="1" applyAlignment="1" applyProtection="1">
      <alignment horizontal="right"/>
      <protection locked="0"/>
    </xf>
    <xf numFmtId="0" fontId="30" fillId="5" borderId="2" xfId="0" applyFont="1" applyFill="1" applyBorder="1" applyAlignment="1" applyProtection="1">
      <alignment horizontal="center" vertical="center"/>
      <protection locked="0"/>
    </xf>
    <xf numFmtId="0" fontId="30" fillId="5" borderId="2" xfId="0" applyFont="1" applyFill="1" applyBorder="1" applyAlignment="1" applyProtection="1">
      <alignment horizontal="center" vertical="center" wrapText="1"/>
      <protection locked="0"/>
    </xf>
    <xf numFmtId="0" fontId="30" fillId="5" borderId="2" xfId="0" applyFont="1" applyFill="1" applyBorder="1" applyAlignment="1" applyProtection="1">
      <alignment horizontal="right" vertical="top"/>
      <protection locked="0"/>
    </xf>
    <xf numFmtId="0" fontId="5" fillId="7" borderId="2" xfId="0" applyFont="1" applyFill="1" applyBorder="1" applyAlignment="1" applyProtection="1">
      <alignment vertical="center"/>
      <protection locked="0"/>
    </xf>
    <xf numFmtId="167" fontId="5" fillId="5" borderId="2" xfId="0" applyNumberFormat="1" applyFont="1" applyFill="1" applyBorder="1" applyAlignment="1" applyProtection="1">
      <alignment horizontal="right" vertical="center"/>
      <protection locked="0"/>
    </xf>
    <xf numFmtId="164" fontId="5" fillId="5" borderId="2" xfId="0" applyNumberFormat="1" applyFont="1" applyFill="1" applyBorder="1" applyAlignment="1" applyProtection="1">
      <alignment horizontal="right" vertical="center"/>
      <protection locked="0"/>
    </xf>
    <xf numFmtId="0" fontId="34" fillId="7" borderId="2" xfId="0" applyFont="1" applyFill="1" applyBorder="1" applyAlignment="1" applyProtection="1">
      <alignment vertical="center"/>
      <protection locked="0"/>
    </xf>
    <xf numFmtId="0" fontId="30" fillId="7" borderId="5" xfId="0" applyFont="1" applyFill="1" applyBorder="1" applyAlignment="1" applyProtection="1">
      <alignment vertical="center" wrapText="1"/>
      <protection locked="0"/>
    </xf>
    <xf numFmtId="0" fontId="30" fillId="5" borderId="2" xfId="0" applyFont="1" applyFill="1" applyBorder="1" applyAlignment="1" applyProtection="1">
      <alignment horizontal="right" vertical="center" wrapText="1"/>
      <protection locked="0"/>
    </xf>
    <xf numFmtId="167" fontId="34" fillId="5" borderId="2" xfId="0" applyNumberFormat="1" applyFont="1" applyFill="1" applyBorder="1" applyAlignment="1" applyProtection="1">
      <alignment horizontal="right" vertical="center" wrapText="1"/>
      <protection locked="0"/>
    </xf>
    <xf numFmtId="0" fontId="30" fillId="7" borderId="2" xfId="0" applyFont="1" applyFill="1" applyBorder="1" applyAlignment="1" applyProtection="1">
      <alignment horizontal="left" wrapText="1"/>
      <protection locked="0"/>
    </xf>
    <xf numFmtId="167" fontId="30" fillId="5" borderId="2" xfId="0" applyNumberFormat="1" applyFont="1" applyFill="1" applyBorder="1" applyAlignment="1" applyProtection="1">
      <alignment horizontal="right" vertical="center" wrapText="1"/>
      <protection locked="0"/>
    </xf>
    <xf numFmtId="0" fontId="30" fillId="7" borderId="2" xfId="0" applyFont="1" applyFill="1" applyBorder="1" applyAlignment="1" applyProtection="1">
      <alignment horizontal="center" vertical="center" wrapText="1"/>
      <protection locked="0"/>
    </xf>
    <xf numFmtId="0" fontId="30" fillId="7" borderId="2" xfId="0" applyFont="1" applyFill="1" applyBorder="1" applyAlignment="1" applyProtection="1">
      <alignment horizontal="left" vertical="center" wrapText="1"/>
      <protection locked="0"/>
    </xf>
    <xf numFmtId="0" fontId="28" fillId="5" borderId="2" xfId="0" applyFont="1" applyFill="1" applyBorder="1" applyAlignment="1" applyProtection="1">
      <alignment horizontal="center"/>
      <protection locked="0"/>
    </xf>
    <xf numFmtId="0" fontId="34" fillId="5" borderId="2" xfId="0" applyFont="1" applyFill="1" applyBorder="1" applyAlignment="1" applyProtection="1">
      <alignment horizontal="center"/>
      <protection locked="0"/>
    </xf>
    <xf numFmtId="3" fontId="30" fillId="5" borderId="2" xfId="0" applyNumberFormat="1" applyFont="1" applyFill="1" applyBorder="1" applyAlignment="1" applyProtection="1">
      <alignment horizontal="right" vertical="center"/>
      <protection locked="0"/>
    </xf>
    <xf numFmtId="9" fontId="30" fillId="5" borderId="2" xfId="0" applyNumberFormat="1" applyFont="1" applyFill="1" applyBorder="1" applyAlignment="1" applyProtection="1">
      <alignment horizontal="center" vertical="top" wrapText="1"/>
      <protection locked="0"/>
    </xf>
    <xf numFmtId="0" fontId="51" fillId="5" borderId="2" xfId="0" applyFont="1" applyFill="1" applyBorder="1" applyAlignment="1" applyProtection="1">
      <alignment horizontal="center" vertical="top" wrapText="1"/>
      <protection locked="0"/>
    </xf>
    <xf numFmtId="0" fontId="51" fillId="7" borderId="2" xfId="0" applyFont="1" applyFill="1" applyBorder="1" applyAlignment="1" applyProtection="1">
      <alignment vertical="top" wrapText="1"/>
      <protection locked="0"/>
    </xf>
    <xf numFmtId="0" fontId="51" fillId="5" borderId="2" xfId="0" applyFont="1" applyFill="1" applyBorder="1" applyAlignment="1" applyProtection="1">
      <alignment vertical="top" wrapText="1"/>
      <protection locked="0"/>
    </xf>
    <xf numFmtId="0" fontId="30" fillId="5" borderId="2" xfId="0" applyFont="1" applyFill="1" applyBorder="1" applyAlignment="1" applyProtection="1">
      <alignment horizontal="center"/>
      <protection locked="0"/>
    </xf>
    <xf numFmtId="4" fontId="30" fillId="5" borderId="2" xfId="0" applyNumberFormat="1" applyFont="1" applyFill="1" applyBorder="1" applyAlignment="1" applyProtection="1">
      <alignment horizontal="right"/>
      <protection locked="0"/>
    </xf>
    <xf numFmtId="4" fontId="30" fillId="5" borderId="2" xfId="0" applyNumberFormat="1" applyFont="1" applyFill="1" applyBorder="1" applyAlignment="1" applyProtection="1">
      <alignment horizontal="right" vertical="top" wrapText="1"/>
      <protection locked="0"/>
    </xf>
    <xf numFmtId="4" fontId="28" fillId="5" borderId="2" xfId="0" applyNumberFormat="1" applyFont="1" applyFill="1" applyBorder="1" applyAlignment="1" applyProtection="1">
      <alignment horizontal="right"/>
      <protection locked="0"/>
    </xf>
    <xf numFmtId="0" fontId="30" fillId="7" borderId="2" xfId="0" applyFont="1" applyFill="1" applyBorder="1" applyAlignment="1" applyProtection="1">
      <alignment horizontal="center" vertical="top" wrapText="1"/>
      <protection locked="0"/>
    </xf>
    <xf numFmtId="3" fontId="44" fillId="5" borderId="2" xfId="0" applyNumberFormat="1" applyFont="1" applyFill="1" applyBorder="1" applyAlignment="1" applyProtection="1">
      <alignment horizontal="right" wrapText="1"/>
      <protection locked="0"/>
    </xf>
    <xf numFmtId="3" fontId="44" fillId="5" borderId="2" xfId="0" applyNumberFormat="1" applyFont="1" applyFill="1" applyBorder="1" applyAlignment="1" applyProtection="1">
      <alignment horizontal="right" vertical="top" wrapText="1"/>
      <protection locked="0"/>
    </xf>
    <xf numFmtId="0" fontId="30" fillId="5" borderId="2" xfId="0" applyFont="1" applyFill="1" applyBorder="1" applyAlignment="1" applyProtection="1">
      <alignment horizontal="center" wrapText="1"/>
      <protection locked="0"/>
    </xf>
    <xf numFmtId="0" fontId="30" fillId="5" borderId="2" xfId="0" applyFont="1" applyFill="1" applyBorder="1" applyAlignment="1" applyProtection="1">
      <alignment vertical="top" wrapText="1"/>
      <protection locked="0"/>
    </xf>
    <xf numFmtId="167" fontId="30" fillId="5" borderId="2" xfId="0" applyNumberFormat="1" applyFont="1" applyFill="1" applyBorder="1" applyAlignment="1" applyProtection="1">
      <alignment horizontal="right" vertical="top" wrapText="1"/>
      <protection locked="0"/>
    </xf>
    <xf numFmtId="0" fontId="30" fillId="5" borderId="4" xfId="0" applyFont="1" applyFill="1" applyBorder="1" applyAlignment="1" applyProtection="1">
      <alignment horizontal="center" vertical="center" wrapText="1"/>
      <protection locked="0"/>
    </xf>
    <xf numFmtId="0" fontId="36" fillId="7" borderId="2" xfId="0" applyFont="1" applyFill="1" applyBorder="1" applyAlignment="1" applyProtection="1">
      <alignment horizontal="left" vertical="top" wrapText="1"/>
      <protection locked="0"/>
    </xf>
    <xf numFmtId="3" fontId="30" fillId="5" borderId="11" xfId="0" applyNumberFormat="1" applyFont="1" applyFill="1" applyBorder="1" applyAlignment="1" applyProtection="1">
      <alignment horizontal="right" vertical="center" wrapText="1"/>
      <protection locked="0"/>
    </xf>
    <xf numFmtId="0" fontId="36" fillId="7" borderId="4" xfId="0" applyFont="1" applyFill="1" applyBorder="1" applyAlignment="1" applyProtection="1">
      <alignment horizontal="left" vertical="top" wrapText="1"/>
      <protection locked="0"/>
    </xf>
    <xf numFmtId="3" fontId="30" fillId="5" borderId="2" xfId="0" applyNumberFormat="1" applyFont="1" applyFill="1" applyBorder="1" applyAlignment="1" applyProtection="1">
      <alignment horizontal="right" vertical="center" wrapText="1"/>
      <protection locked="0"/>
    </xf>
    <xf numFmtId="0" fontId="30" fillId="5" borderId="2" xfId="0" applyFont="1" applyFill="1" applyBorder="1" applyAlignment="1" applyProtection="1">
      <alignment horizontal="center" vertical="top" wrapText="1"/>
      <protection locked="0"/>
    </xf>
    <xf numFmtId="3" fontId="30" fillId="5" borderId="9" xfId="0" applyNumberFormat="1" applyFont="1" applyFill="1" applyBorder="1" applyAlignment="1" applyProtection="1">
      <alignment horizontal="right" vertical="top"/>
      <protection locked="0"/>
    </xf>
    <xf numFmtId="0" fontId="30" fillId="5" borderId="15" xfId="0" applyFont="1" applyFill="1" applyBorder="1" applyAlignment="1" applyProtection="1">
      <alignment horizontal="center" vertical="center" wrapText="1"/>
      <protection locked="0"/>
    </xf>
    <xf numFmtId="0" fontId="30" fillId="5" borderId="9" xfId="0" applyFont="1" applyFill="1" applyBorder="1" applyAlignment="1" applyProtection="1">
      <alignment horizontal="center" vertical="top" wrapText="1"/>
      <protection locked="0"/>
    </xf>
    <xf numFmtId="3" fontId="30" fillId="5" borderId="9" xfId="0" applyNumberFormat="1" applyFont="1" applyFill="1" applyBorder="1" applyAlignment="1" applyProtection="1">
      <alignment horizontal="right" vertical="center" wrapText="1"/>
      <protection locked="0"/>
    </xf>
    <xf numFmtId="0" fontId="30" fillId="7" borderId="1" xfId="0" applyFont="1" applyFill="1" applyBorder="1" applyAlignment="1" applyProtection="1">
      <alignment horizontal="center"/>
      <protection locked="0"/>
    </xf>
    <xf numFmtId="0" fontId="30" fillId="5" borderId="5" xfId="0" applyFont="1" applyFill="1" applyBorder="1" applyAlignment="1" applyProtection="1">
      <alignment horizontal="center" vertical="center" wrapText="1"/>
      <protection locked="0"/>
    </xf>
    <xf numFmtId="3" fontId="34" fillId="5" borderId="2" xfId="0" applyNumberFormat="1" applyFont="1" applyFill="1" applyBorder="1" applyAlignment="1" applyProtection="1">
      <alignment horizontal="right" vertical="center" wrapText="1"/>
      <protection locked="0"/>
    </xf>
    <xf numFmtId="9" fontId="34" fillId="5" borderId="4" xfId="0" applyNumberFormat="1" applyFont="1" applyFill="1" applyBorder="1" applyAlignment="1" applyProtection="1">
      <alignment horizontal="center" vertical="center" wrapText="1"/>
      <protection locked="0"/>
    </xf>
    <xf numFmtId="0" fontId="30" fillId="5" borderId="2" xfId="0" applyFont="1" applyFill="1" applyBorder="1" applyProtection="1">
      <protection locked="0"/>
    </xf>
    <xf numFmtId="0" fontId="34" fillId="5" borderId="2" xfId="0" applyFont="1" applyFill="1" applyBorder="1" applyProtection="1">
      <protection locked="0"/>
    </xf>
    <xf numFmtId="0" fontId="31" fillId="5" borderId="2" xfId="0" applyFont="1" applyFill="1" applyBorder="1" applyAlignment="1" applyProtection="1">
      <alignment horizontal="center" vertical="top"/>
      <protection locked="0"/>
    </xf>
    <xf numFmtId="0" fontId="30" fillId="7" borderId="2" xfId="0" applyFont="1" applyFill="1" applyBorder="1" applyAlignment="1" applyProtection="1">
      <alignment horizontal="left" vertical="top" wrapText="1"/>
      <protection locked="0"/>
    </xf>
    <xf numFmtId="167" fontId="30" fillId="9" borderId="2" xfId="0" applyNumberFormat="1" applyFont="1" applyFill="1" applyBorder="1" applyAlignment="1" applyProtection="1">
      <alignment horizontal="right"/>
      <protection locked="0"/>
    </xf>
    <xf numFmtId="9" fontId="34" fillId="9" borderId="4" xfId="0" applyNumberFormat="1" applyFont="1" applyFill="1" applyBorder="1" applyAlignment="1" applyProtection="1">
      <alignment horizontal="center" vertical="center" wrapText="1"/>
      <protection locked="0"/>
    </xf>
    <xf numFmtId="167" fontId="5" fillId="9" borderId="2" xfId="0" applyNumberFormat="1" applyFont="1" applyFill="1" applyBorder="1" applyAlignment="1" applyProtection="1">
      <alignment horizontal="center" vertical="center" wrapText="1"/>
      <protection locked="0"/>
    </xf>
    <xf numFmtId="0" fontId="30" fillId="9" borderId="0" xfId="0" applyFont="1" applyFill="1"/>
    <xf numFmtId="164" fontId="22" fillId="2" borderId="0" xfId="0" applyNumberFormat="1" applyFont="1" applyFill="1" applyAlignment="1" applyProtection="1">
      <alignment horizontal="center"/>
    </xf>
    <xf numFmtId="0" fontId="21" fillId="0" borderId="5" xfId="0" applyFont="1" applyFill="1" applyBorder="1" applyAlignment="1" applyProtection="1">
      <alignment wrapText="1"/>
    </xf>
    <xf numFmtId="0" fontId="21" fillId="0" borderId="16" xfId="0" applyFont="1" applyFill="1" applyBorder="1" applyAlignment="1" applyProtection="1">
      <alignment wrapText="1"/>
    </xf>
    <xf numFmtId="0" fontId="21" fillId="0" borderId="9" xfId="0" applyFont="1" applyFill="1" applyBorder="1" applyAlignment="1" applyProtection="1">
      <alignment wrapText="1"/>
    </xf>
    <xf numFmtId="0" fontId="19" fillId="0" borderId="2" xfId="0" applyFont="1" applyBorder="1" applyAlignment="1" applyProtection="1">
      <alignment wrapText="1"/>
    </xf>
    <xf numFmtId="0" fontId="23" fillId="0" borderId="0" xfId="0" applyFont="1" applyAlignment="1" applyProtection="1">
      <alignment horizontal="center" wrapText="1"/>
    </xf>
    <xf numFmtId="164" fontId="30" fillId="9" borderId="2" xfId="0" applyNumberFormat="1" applyFont="1" applyFill="1" applyBorder="1" applyAlignment="1" applyProtection="1">
      <alignment horizontal="center" vertical="center" wrapText="1"/>
      <protection locked="0"/>
    </xf>
    <xf numFmtId="0" fontId="36" fillId="3" borderId="0" xfId="0" applyFont="1" applyFill="1" applyAlignment="1">
      <alignment horizontal="center"/>
    </xf>
    <xf numFmtId="0" fontId="20" fillId="0" borderId="0" xfId="0" applyFont="1" applyProtection="1"/>
    <xf numFmtId="0" fontId="13" fillId="0" borderId="0" xfId="0" applyFont="1" applyAlignment="1" applyProtection="1">
      <alignment horizontal="center" wrapText="1"/>
    </xf>
    <xf numFmtId="0" fontId="13" fillId="2" borderId="2" xfId="0" applyFont="1" applyFill="1" applyBorder="1" applyAlignment="1" applyProtection="1">
      <alignment vertical="top" wrapText="1"/>
    </xf>
    <xf numFmtId="0" fontId="25" fillId="0" borderId="0" xfId="0" applyFont="1" applyAlignment="1" applyProtection="1">
      <alignment horizontal="center" vertical="center"/>
    </xf>
    <xf numFmtId="164" fontId="31" fillId="9" borderId="2" xfId="0" applyNumberFormat="1" applyFont="1" applyFill="1" applyBorder="1" applyAlignment="1">
      <alignment horizontal="right" vertical="center" wrapText="1"/>
    </xf>
    <xf numFmtId="0" fontId="28" fillId="3" borderId="2" xfId="0" applyFont="1" applyFill="1" applyBorder="1" applyAlignment="1">
      <alignment horizontal="left" vertical="top"/>
    </xf>
    <xf numFmtId="0" fontId="25" fillId="0" borderId="0" xfId="0" applyFont="1" applyAlignment="1" applyProtection="1">
      <alignment horizontal="center"/>
    </xf>
    <xf numFmtId="0" fontId="38" fillId="3" borderId="19" xfId="0" applyFont="1" applyFill="1" applyBorder="1" applyAlignment="1" applyProtection="1">
      <alignment horizontal="left" vertical="top"/>
      <protection locked="0"/>
    </xf>
    <xf numFmtId="0" fontId="30" fillId="3" borderId="6" xfId="0" applyFont="1" applyFill="1" applyBorder="1" applyAlignment="1" applyProtection="1">
      <protection locked="0"/>
    </xf>
    <xf numFmtId="0" fontId="13" fillId="0" borderId="0" xfId="0" applyFont="1" applyProtection="1"/>
    <xf numFmtId="0" fontId="36" fillId="3" borderId="0" xfId="0" applyFont="1" applyFill="1" applyBorder="1" applyAlignment="1">
      <alignment horizontal="center" vertical="center"/>
    </xf>
    <xf numFmtId="0" fontId="36" fillId="3" borderId="0" xfId="0" applyFont="1" applyFill="1" applyBorder="1" applyAlignment="1">
      <alignment horizontal="center"/>
    </xf>
    <xf numFmtId="0" fontId="30" fillId="9" borderId="3" xfId="0" applyFont="1" applyFill="1" applyBorder="1" applyAlignment="1" applyProtection="1">
      <alignment vertical="top" wrapText="1"/>
      <protection locked="0"/>
    </xf>
    <xf numFmtId="0" fontId="30" fillId="9" borderId="2" xfId="0" applyFont="1" applyFill="1" applyBorder="1" applyAlignment="1" applyProtection="1">
      <alignment vertical="top" wrapText="1"/>
      <protection locked="0"/>
    </xf>
    <xf numFmtId="167" fontId="6" fillId="3" borderId="2" xfId="0" applyNumberFormat="1" applyFont="1" applyFill="1" applyBorder="1" applyAlignment="1">
      <alignment horizontal="right" vertical="center" wrapText="1"/>
    </xf>
    <xf numFmtId="0" fontId="5" fillId="0" borderId="2" xfId="0" applyFont="1" applyBorder="1" applyAlignment="1">
      <alignment vertical="center" wrapText="1"/>
    </xf>
    <xf numFmtId="3" fontId="5" fillId="10" borderId="2" xfId="0" applyNumberFormat="1" applyFont="1" applyFill="1" applyBorder="1" applyAlignment="1">
      <alignment horizontal="right" vertical="center" wrapText="1"/>
    </xf>
    <xf numFmtId="0" fontId="5" fillId="0" borderId="2" xfId="0" applyFont="1" applyBorder="1" applyAlignment="1">
      <alignment horizontal="center" vertical="center" wrapText="1"/>
    </xf>
    <xf numFmtId="0" fontId="5" fillId="3" borderId="2" xfId="0" applyFont="1" applyFill="1" applyBorder="1" applyAlignment="1">
      <alignment horizontal="right" vertical="center" wrapText="1"/>
    </xf>
    <xf numFmtId="0" fontId="30" fillId="3" borderId="0" xfId="0" applyFont="1" applyFill="1" applyBorder="1" applyAlignment="1">
      <alignment horizontal="center"/>
    </xf>
    <xf numFmtId="0" fontId="36" fillId="0" borderId="2" xfId="0" applyFont="1" applyBorder="1" applyAlignment="1">
      <alignment horizontal="center" vertical="center" wrapText="1"/>
    </xf>
    <xf numFmtId="0" fontId="30" fillId="7" borderId="2" xfId="0" applyFont="1" applyFill="1" applyBorder="1" applyAlignment="1" applyProtection="1">
      <alignment horizontal="left" vertical="top" wrapText="1"/>
      <protection locked="0"/>
    </xf>
    <xf numFmtId="167" fontId="30" fillId="5" borderId="2" xfId="0" applyNumberFormat="1" applyFont="1" applyFill="1" applyBorder="1" applyAlignment="1" applyProtection="1">
      <alignment horizontal="right" vertical="center"/>
      <protection locked="0"/>
    </xf>
    <xf numFmtId="3" fontId="31" fillId="0" borderId="2" xfId="0" applyNumberFormat="1" applyFont="1" applyBorder="1" applyAlignment="1">
      <alignment vertical="center" wrapText="1"/>
    </xf>
    <xf numFmtId="3" fontId="45" fillId="3" borderId="2" xfId="0" applyNumberFormat="1" applyFont="1" applyFill="1" applyBorder="1" applyAlignment="1">
      <alignment horizontal="right" wrapText="1"/>
    </xf>
    <xf numFmtId="4" fontId="34" fillId="0" borderId="2" xfId="0" applyNumberFormat="1" applyFont="1" applyBorder="1" applyAlignment="1">
      <alignment horizontal="right" wrapText="1"/>
    </xf>
    <xf numFmtId="0" fontId="41" fillId="3" borderId="0" xfId="0" applyFont="1" applyFill="1" applyBorder="1" applyAlignment="1"/>
    <xf numFmtId="0" fontId="30" fillId="3" borderId="4" xfId="0" applyFont="1" applyFill="1" applyBorder="1" applyAlignment="1"/>
    <xf numFmtId="167" fontId="30" fillId="9" borderId="2" xfId="0" applyNumberFormat="1" applyFont="1" applyFill="1" applyBorder="1" applyAlignment="1" applyProtection="1">
      <alignment horizontal="right" vertical="center" wrapText="1"/>
      <protection locked="0"/>
    </xf>
    <xf numFmtId="0" fontId="34" fillId="11" borderId="2" xfId="0" applyFont="1" applyFill="1" applyBorder="1" applyAlignment="1" applyProtection="1">
      <alignment horizontal="center" vertical="center" wrapText="1"/>
      <protection locked="0"/>
    </xf>
    <xf numFmtId="0" fontId="28" fillId="11" borderId="2" xfId="0" applyFont="1" applyFill="1" applyBorder="1" applyAlignment="1" applyProtection="1">
      <alignment horizontal="center" vertical="center"/>
      <protection locked="0"/>
    </xf>
    <xf numFmtId="166" fontId="44" fillId="11" borderId="2" xfId="0" applyNumberFormat="1" applyFont="1" applyFill="1" applyBorder="1" applyAlignment="1" applyProtection="1">
      <alignment horizontal="center" vertical="center" wrapText="1"/>
      <protection locked="0"/>
    </xf>
    <xf numFmtId="0" fontId="30" fillId="11" borderId="2" xfId="0" applyFont="1" applyFill="1" applyBorder="1" applyAlignment="1" applyProtection="1">
      <alignment horizontal="center" vertical="top" wrapText="1"/>
      <protection locked="0"/>
    </xf>
    <xf numFmtId="0" fontId="30" fillId="11" borderId="0" xfId="0" applyFont="1" applyFill="1"/>
    <xf numFmtId="168" fontId="34" fillId="5" borderId="2" xfId="0" applyNumberFormat="1" applyFont="1" applyFill="1" applyBorder="1" applyAlignment="1" applyProtection="1">
      <alignment horizontal="right" vertical="center" wrapText="1"/>
      <protection locked="0"/>
    </xf>
    <xf numFmtId="2" fontId="6" fillId="3" borderId="0" xfId="0" applyNumberFormat="1" applyFont="1" applyFill="1" applyBorder="1" applyAlignment="1">
      <alignment vertical="center"/>
    </xf>
    <xf numFmtId="3" fontId="30" fillId="12" borderId="2" xfId="0" applyNumberFormat="1" applyFont="1" applyFill="1" applyBorder="1" applyAlignment="1" applyProtection="1">
      <alignment horizontal="right" vertical="center"/>
      <protection locked="0"/>
    </xf>
    <xf numFmtId="4" fontId="30" fillId="3" borderId="0" xfId="0" applyNumberFormat="1" applyFont="1" applyFill="1" applyAlignment="1">
      <alignment horizontal="center" vertical="center"/>
    </xf>
    <xf numFmtId="3" fontId="30" fillId="3" borderId="0" xfId="0" applyNumberFormat="1" applyFont="1" applyFill="1" applyAlignment="1">
      <alignment horizontal="center" vertical="center"/>
    </xf>
    <xf numFmtId="3" fontId="34" fillId="12" borderId="2" xfId="0" applyNumberFormat="1" applyFont="1" applyFill="1" applyBorder="1" applyAlignment="1" applyProtection="1">
      <alignment horizontal="right" vertical="center" wrapText="1"/>
      <protection locked="0"/>
    </xf>
    <xf numFmtId="0" fontId="30" fillId="12" borderId="2" xfId="0" applyFont="1" applyFill="1" applyBorder="1" applyAlignment="1" applyProtection="1">
      <alignment horizontal="right" vertical="center"/>
      <protection locked="0"/>
    </xf>
    <xf numFmtId="1" fontId="30" fillId="12" borderId="2" xfId="0" applyNumberFormat="1" applyFont="1" applyFill="1" applyBorder="1" applyAlignment="1" applyProtection="1">
      <alignment horizontal="right" vertical="center"/>
      <protection locked="0"/>
    </xf>
    <xf numFmtId="0" fontId="36" fillId="0" borderId="2" xfId="0" applyFont="1" applyBorder="1" applyAlignment="1">
      <alignment horizontal="center" vertical="center" wrapText="1"/>
    </xf>
    <xf numFmtId="0" fontId="36" fillId="3" borderId="2" xfId="0" applyFont="1" applyFill="1" applyBorder="1" applyAlignment="1">
      <alignment horizontal="center" vertical="center" wrapText="1"/>
    </xf>
    <xf numFmtId="0" fontId="30" fillId="7" borderId="2" xfId="0" applyFont="1" applyFill="1" applyBorder="1" applyAlignment="1" applyProtection="1">
      <alignment horizontal="left" vertical="top" wrapText="1"/>
      <protection locked="0"/>
    </xf>
    <xf numFmtId="167" fontId="30" fillId="5" borderId="2" xfId="0" applyNumberFormat="1" applyFont="1" applyFill="1" applyBorder="1" applyAlignment="1" applyProtection="1">
      <alignment horizontal="right" vertical="center"/>
      <protection locked="0"/>
    </xf>
    <xf numFmtId="3" fontId="30" fillId="5" borderId="2" xfId="0" applyNumberFormat="1" applyFont="1" applyFill="1" applyBorder="1" applyAlignment="1" applyProtection="1">
      <alignment horizontal="right" vertical="top" wrapText="1"/>
      <protection locked="0"/>
    </xf>
    <xf numFmtId="0" fontId="29" fillId="3" borderId="0" xfId="0" applyFont="1" applyFill="1" applyAlignment="1">
      <alignment horizontal="left"/>
    </xf>
    <xf numFmtId="165" fontId="11" fillId="5" borderId="0" xfId="0" applyNumberFormat="1" applyFont="1" applyFill="1" applyBorder="1" applyAlignment="1" applyProtection="1">
      <alignment horizontal="left"/>
      <protection locked="0"/>
    </xf>
    <xf numFmtId="0" fontId="42" fillId="3" borderId="0" xfId="1" applyFont="1" applyFill="1" applyAlignment="1" applyProtection="1">
      <alignment wrapText="1"/>
    </xf>
    <xf numFmtId="0" fontId="32" fillId="3" borderId="0" xfId="0" applyFont="1" applyFill="1" applyBorder="1" applyAlignment="1">
      <alignment vertical="top"/>
    </xf>
    <xf numFmtId="0" fontId="37" fillId="0" borderId="2" xfId="0" applyFont="1" applyBorder="1" applyAlignment="1">
      <alignment horizontal="justify" vertical="center" wrapText="1"/>
    </xf>
    <xf numFmtId="0" fontId="28" fillId="0" borderId="0" xfId="0" applyFont="1"/>
    <xf numFmtId="0" fontId="37" fillId="0" borderId="2" xfId="0" applyFont="1" applyBorder="1" applyAlignment="1">
      <alignment horizontal="center" vertical="center" wrapText="1"/>
    </xf>
    <xf numFmtId="0" fontId="37" fillId="0" borderId="2" xfId="0" applyFont="1" applyBorder="1" applyAlignment="1">
      <alignment horizontal="left" vertical="center" wrapText="1"/>
    </xf>
    <xf numFmtId="0" fontId="58" fillId="0" borderId="2" xfId="0" applyFont="1" applyBorder="1" applyAlignment="1">
      <alignment horizontal="left" vertical="center" wrapText="1"/>
    </xf>
    <xf numFmtId="0" fontId="43" fillId="0" borderId="0" xfId="0" applyFont="1"/>
    <xf numFmtId="0" fontId="57" fillId="0" borderId="2" xfId="0" applyFont="1" applyBorder="1" applyAlignment="1">
      <alignment vertical="center" wrapText="1"/>
    </xf>
    <xf numFmtId="0" fontId="57" fillId="0" borderId="2" xfId="0" applyFont="1" applyBorder="1" applyAlignment="1">
      <alignment horizontal="right" vertical="center" wrapText="1" indent="5"/>
    </xf>
    <xf numFmtId="0" fontId="58" fillId="0" borderId="2" xfId="0" applyFont="1" applyBorder="1" applyAlignment="1">
      <alignment vertical="center" wrapText="1"/>
    </xf>
    <xf numFmtId="3" fontId="58" fillId="0" borderId="2" xfId="0" applyNumberFormat="1" applyFont="1" applyBorder="1" applyAlignment="1">
      <alignment vertical="center" wrapText="1"/>
    </xf>
    <xf numFmtId="3" fontId="30" fillId="5" borderId="2" xfId="0" applyNumberFormat="1" applyFont="1" applyFill="1" applyBorder="1" applyAlignment="1" applyProtection="1">
      <alignment vertical="top" wrapText="1"/>
      <protection locked="0"/>
    </xf>
    <xf numFmtId="167" fontId="44" fillId="5" borderId="2" xfId="0" applyNumberFormat="1" applyFont="1" applyFill="1" applyBorder="1" applyAlignment="1" applyProtection="1">
      <alignment horizontal="right" vertical="top" wrapText="1"/>
      <protection locked="0"/>
    </xf>
    <xf numFmtId="0" fontId="34" fillId="3" borderId="2" xfId="0" applyFont="1" applyFill="1" applyBorder="1" applyAlignment="1">
      <alignment horizontal="left" vertical="top"/>
    </xf>
    <xf numFmtId="49" fontId="30" fillId="3" borderId="0" xfId="0" applyNumberFormat="1" applyFont="1" applyFill="1" applyBorder="1" applyAlignment="1">
      <alignment horizontal="center"/>
    </xf>
    <xf numFmtId="0" fontId="30" fillId="3" borderId="0" xfId="0" applyFont="1" applyFill="1" applyBorder="1" applyAlignment="1">
      <alignment horizontal="center"/>
    </xf>
    <xf numFmtId="0" fontId="36" fillId="3" borderId="0" xfId="0" applyFont="1" applyFill="1" applyAlignment="1">
      <alignment horizontal="left" vertical="top" wrapText="1"/>
    </xf>
    <xf numFmtId="0" fontId="30" fillId="3" borderId="1" xfId="0" applyFont="1" applyFill="1" applyBorder="1" applyAlignment="1">
      <alignment horizontal="center"/>
    </xf>
    <xf numFmtId="0" fontId="30" fillId="3" borderId="0" xfId="0" applyFont="1" applyFill="1" applyBorder="1" applyAlignment="1">
      <alignment horizontal="center" vertical="top"/>
    </xf>
    <xf numFmtId="164" fontId="30" fillId="9" borderId="2" xfId="0" applyNumberFormat="1" applyFont="1" applyFill="1" applyBorder="1" applyAlignment="1" applyProtection="1">
      <alignment horizontal="center" vertical="center" wrapText="1"/>
      <protection locked="0"/>
    </xf>
    <xf numFmtId="0" fontId="34" fillId="3" borderId="4" xfId="0" applyFont="1" applyFill="1" applyBorder="1" applyAlignment="1">
      <alignment vertical="top"/>
    </xf>
    <xf numFmtId="0" fontId="30" fillId="12" borderId="4" xfId="0" applyFont="1" applyFill="1" applyBorder="1" applyAlignment="1" applyProtection="1">
      <alignment vertical="center"/>
      <protection locked="0"/>
    </xf>
    <xf numFmtId="0" fontId="30" fillId="9" borderId="4" xfId="0" applyFont="1" applyFill="1" applyBorder="1" applyAlignment="1" applyProtection="1">
      <alignment vertical="center"/>
      <protection locked="0"/>
    </xf>
    <xf numFmtId="0" fontId="50" fillId="3" borderId="0" xfId="0" applyFont="1" applyFill="1" applyAlignment="1">
      <alignment horizontal="center" wrapText="1"/>
    </xf>
    <xf numFmtId="0" fontId="50" fillId="3" borderId="0" xfId="0" applyFont="1" applyFill="1" applyAlignment="1">
      <alignment horizontal="center"/>
    </xf>
    <xf numFmtId="0" fontId="52" fillId="5" borderId="0" xfId="0" applyFont="1" applyFill="1" applyBorder="1" applyAlignment="1" applyProtection="1">
      <alignment horizontal="center"/>
      <protection locked="0"/>
    </xf>
    <xf numFmtId="0" fontId="34" fillId="3" borderId="4" xfId="0" applyFont="1" applyFill="1" applyBorder="1" applyAlignment="1">
      <alignment horizontal="left" vertical="top" wrapText="1"/>
    </xf>
    <xf numFmtId="0" fontId="34" fillId="3" borderId="3" xfId="0" applyFont="1" applyFill="1" applyBorder="1" applyAlignment="1">
      <alignment horizontal="left" vertical="top"/>
    </xf>
    <xf numFmtId="0" fontId="34" fillId="3" borderId="6" xfId="0" applyFont="1" applyFill="1" applyBorder="1" applyAlignment="1">
      <alignment horizontal="left" vertical="top"/>
    </xf>
    <xf numFmtId="0" fontId="34" fillId="3" borderId="2" xfId="0" applyFont="1" applyFill="1" applyBorder="1" applyAlignment="1">
      <alignment horizontal="left" vertical="top"/>
    </xf>
    <xf numFmtId="0" fontId="31" fillId="3" borderId="0" xfId="0" applyFont="1" applyFill="1" applyAlignment="1">
      <alignment horizontal="left" vertical="top" indent="2"/>
    </xf>
    <xf numFmtId="0" fontId="30" fillId="7" borderId="4" xfId="0" applyFont="1" applyFill="1" applyBorder="1" applyAlignment="1" applyProtection="1">
      <alignment horizontal="left" vertical="center" wrapText="1"/>
      <protection locked="0"/>
    </xf>
    <xf numFmtId="0" fontId="30" fillId="7" borderId="3" xfId="0" applyFont="1" applyFill="1" applyBorder="1" applyAlignment="1" applyProtection="1">
      <alignment horizontal="left" vertical="center" wrapText="1"/>
      <protection locked="0"/>
    </xf>
    <xf numFmtId="0" fontId="30" fillId="7" borderId="6" xfId="0" applyFont="1" applyFill="1" applyBorder="1" applyAlignment="1" applyProtection="1">
      <alignment horizontal="left" vertical="center" wrapText="1"/>
      <protection locked="0"/>
    </xf>
    <xf numFmtId="49" fontId="30" fillId="7" borderId="4" xfId="0" applyNumberFormat="1" applyFont="1" applyFill="1" applyBorder="1" applyAlignment="1" applyProtection="1">
      <alignment horizontal="left" vertical="center"/>
      <protection locked="0"/>
    </xf>
    <xf numFmtId="49" fontId="30" fillId="7" borderId="3" xfId="0" applyNumberFormat="1" applyFont="1" applyFill="1" applyBorder="1" applyAlignment="1" applyProtection="1">
      <alignment horizontal="left" vertical="center"/>
      <protection locked="0"/>
    </xf>
    <xf numFmtId="49" fontId="30" fillId="7" borderId="6" xfId="0" applyNumberFormat="1" applyFont="1" applyFill="1" applyBorder="1" applyAlignment="1" applyProtection="1">
      <alignment horizontal="left" vertical="center"/>
      <protection locked="0"/>
    </xf>
    <xf numFmtId="0" fontId="30" fillId="7" borderId="4" xfId="0" applyFont="1" applyFill="1" applyBorder="1" applyAlignment="1" applyProtection="1">
      <alignment horizontal="left" vertical="center"/>
      <protection locked="0"/>
    </xf>
    <xf numFmtId="0" fontId="30" fillId="7" borderId="3" xfId="0" applyFont="1" applyFill="1" applyBorder="1" applyAlignment="1" applyProtection="1">
      <alignment horizontal="left" vertical="center"/>
      <protection locked="0"/>
    </xf>
    <xf numFmtId="0" fontId="30" fillId="7" borderId="6" xfId="0" applyFont="1" applyFill="1" applyBorder="1" applyAlignment="1" applyProtection="1">
      <alignment horizontal="left" vertical="center"/>
      <protection locked="0"/>
    </xf>
    <xf numFmtId="0" fontId="30" fillId="7" borderId="4" xfId="0" applyFont="1" applyFill="1" applyBorder="1" applyAlignment="1" applyProtection="1">
      <alignment horizontal="center"/>
      <protection locked="0"/>
    </xf>
    <xf numFmtId="0" fontId="30" fillId="7" borderId="3" xfId="0" applyFont="1" applyFill="1" applyBorder="1" applyAlignment="1" applyProtection="1">
      <alignment horizontal="center"/>
      <protection locked="0"/>
    </xf>
    <xf numFmtId="0" fontId="30" fillId="7" borderId="6" xfId="0" applyFont="1" applyFill="1" applyBorder="1" applyAlignment="1" applyProtection="1">
      <alignment horizontal="center"/>
      <protection locked="0"/>
    </xf>
    <xf numFmtId="0" fontId="30" fillId="3" borderId="0" xfId="0" applyFont="1" applyFill="1" applyBorder="1" applyAlignment="1">
      <alignment horizontal="center" vertical="top" wrapText="1"/>
    </xf>
    <xf numFmtId="0" fontId="30" fillId="3" borderId="0" xfId="0" applyFont="1" applyFill="1" applyBorder="1" applyAlignment="1">
      <alignment horizontal="center"/>
    </xf>
    <xf numFmtId="0" fontId="37" fillId="3" borderId="4" xfId="0" applyFont="1" applyFill="1" applyBorder="1" applyAlignment="1">
      <alignment horizontal="center" vertical="center" wrapText="1"/>
    </xf>
    <xf numFmtId="0" fontId="37" fillId="3" borderId="3" xfId="0" applyFont="1" applyFill="1" applyBorder="1" applyAlignment="1">
      <alignment horizontal="center" vertical="center" wrapText="1"/>
    </xf>
    <xf numFmtId="0" fontId="37" fillId="3" borderId="6" xfId="0" applyFont="1" applyFill="1" applyBorder="1" applyAlignment="1">
      <alignment horizontal="center" vertical="center" wrapText="1"/>
    </xf>
    <xf numFmtId="164" fontId="34" fillId="5" borderId="5" xfId="0" applyNumberFormat="1" applyFont="1" applyFill="1" applyBorder="1" applyAlignment="1" applyProtection="1">
      <alignment horizontal="center" vertical="center"/>
      <protection locked="0"/>
    </xf>
    <xf numFmtId="164" fontId="34" fillId="5" borderId="16" xfId="0" applyNumberFormat="1" applyFont="1" applyFill="1" applyBorder="1" applyAlignment="1" applyProtection="1">
      <alignment horizontal="center" vertical="center"/>
      <protection locked="0"/>
    </xf>
    <xf numFmtId="164" fontId="34" fillId="5" borderId="9" xfId="0" applyNumberFormat="1" applyFont="1" applyFill="1" applyBorder="1" applyAlignment="1" applyProtection="1">
      <alignment horizontal="center" vertical="center"/>
      <protection locked="0"/>
    </xf>
    <xf numFmtId="0" fontId="37" fillId="3" borderId="2" xfId="0" applyFont="1" applyFill="1" applyBorder="1" applyAlignment="1">
      <alignment horizontal="center" vertical="center" wrapText="1"/>
    </xf>
    <xf numFmtId="0" fontId="13" fillId="3" borderId="2" xfId="0" applyFont="1" applyFill="1" applyBorder="1" applyAlignment="1">
      <alignment horizontal="center" vertical="center" wrapText="1"/>
    </xf>
    <xf numFmtId="0" fontId="30" fillId="11" borderId="2" xfId="0" applyFont="1" applyFill="1" applyBorder="1" applyAlignment="1" applyProtection="1">
      <alignment horizontal="center"/>
      <protection locked="0"/>
    </xf>
    <xf numFmtId="0" fontId="41" fillId="3" borderId="1" xfId="0" applyFont="1" applyFill="1" applyBorder="1" applyAlignment="1">
      <alignment horizontal="left" vertical="center"/>
    </xf>
    <xf numFmtId="0" fontId="5" fillId="7" borderId="4" xfId="0" applyFont="1" applyFill="1" applyBorder="1" applyAlignment="1" applyProtection="1">
      <alignment horizontal="left" vertical="center" wrapText="1"/>
      <protection locked="0"/>
    </xf>
    <xf numFmtId="0" fontId="5" fillId="7" borderId="3" xfId="0" applyFont="1" applyFill="1" applyBorder="1" applyAlignment="1" applyProtection="1">
      <alignment horizontal="left" vertical="center" wrapText="1"/>
      <protection locked="0"/>
    </xf>
    <xf numFmtId="0" fontId="5" fillId="7" borderId="6" xfId="0" applyFont="1" applyFill="1" applyBorder="1" applyAlignment="1" applyProtection="1">
      <alignment horizontal="left" vertical="center" wrapText="1"/>
      <protection locked="0"/>
    </xf>
    <xf numFmtId="167" fontId="30" fillId="5" borderId="2" xfId="0" applyNumberFormat="1" applyFont="1" applyFill="1" applyBorder="1" applyAlignment="1" applyProtection="1">
      <alignment horizontal="right" vertical="center"/>
      <protection locked="0"/>
    </xf>
    <xf numFmtId="164" fontId="30" fillId="5" borderId="5" xfId="0" applyNumberFormat="1" applyFont="1" applyFill="1" applyBorder="1" applyAlignment="1" applyProtection="1">
      <alignment horizontal="center" vertical="center"/>
      <protection locked="0"/>
    </xf>
    <xf numFmtId="164" fontId="30" fillId="5" borderId="16" xfId="0" applyNumberFormat="1" applyFont="1" applyFill="1" applyBorder="1" applyAlignment="1" applyProtection="1">
      <alignment horizontal="center" vertical="center"/>
      <protection locked="0"/>
    </xf>
    <xf numFmtId="164" fontId="30" fillId="5" borderId="9" xfId="0" applyNumberFormat="1" applyFont="1" applyFill="1" applyBorder="1" applyAlignment="1" applyProtection="1">
      <alignment horizontal="center" vertical="center"/>
      <protection locked="0"/>
    </xf>
    <xf numFmtId="164" fontId="34" fillId="9" borderId="5" xfId="0" applyNumberFormat="1" applyFont="1" applyFill="1" applyBorder="1" applyAlignment="1" applyProtection="1">
      <alignment horizontal="center" vertical="center" wrapText="1"/>
      <protection locked="0"/>
    </xf>
    <xf numFmtId="164" fontId="34" fillId="9" borderId="16" xfId="0" applyNumberFormat="1" applyFont="1" applyFill="1" applyBorder="1" applyAlignment="1" applyProtection="1">
      <alignment horizontal="center" vertical="center" wrapText="1"/>
      <protection locked="0"/>
    </xf>
    <xf numFmtId="164" fontId="34" fillId="9" borderId="9" xfId="0" applyNumberFormat="1" applyFont="1" applyFill="1" applyBorder="1" applyAlignment="1" applyProtection="1">
      <alignment horizontal="center" vertical="center" wrapText="1"/>
      <protection locked="0"/>
    </xf>
    <xf numFmtId="0" fontId="34" fillId="9" borderId="5" xfId="0" applyFont="1" applyFill="1" applyBorder="1" applyAlignment="1" applyProtection="1">
      <alignment horizontal="center" vertical="center"/>
      <protection locked="0"/>
    </xf>
    <xf numFmtId="0" fontId="34" fillId="9" borderId="16" xfId="0" applyFont="1" applyFill="1" applyBorder="1" applyAlignment="1" applyProtection="1">
      <alignment horizontal="center" vertical="center"/>
      <protection locked="0"/>
    </xf>
    <xf numFmtId="0" fontId="34" fillId="9" borderId="9" xfId="0" applyFont="1" applyFill="1" applyBorder="1" applyAlignment="1" applyProtection="1">
      <alignment horizontal="center" vertical="center"/>
      <protection locked="0"/>
    </xf>
    <xf numFmtId="0" fontId="30" fillId="3" borderId="2" xfId="0" applyFont="1" applyFill="1" applyBorder="1" applyAlignment="1">
      <alignment horizontal="center" vertical="center"/>
    </xf>
    <xf numFmtId="0" fontId="34" fillId="3" borderId="2" xfId="0" applyFont="1" applyFill="1" applyBorder="1" applyAlignment="1">
      <alignment horizontal="center" vertical="center"/>
    </xf>
    <xf numFmtId="0" fontId="32" fillId="3" borderId="4" xfId="0" applyFont="1" applyFill="1" applyBorder="1" applyAlignment="1">
      <alignment horizontal="right" vertical="center"/>
    </xf>
    <xf numFmtId="0" fontId="32" fillId="3" borderId="3" xfId="0" applyFont="1" applyFill="1" applyBorder="1" applyAlignment="1">
      <alignment horizontal="right" vertical="center"/>
    </xf>
    <xf numFmtId="0" fontId="32" fillId="3" borderId="6" xfId="0" applyFont="1" applyFill="1" applyBorder="1" applyAlignment="1">
      <alignment horizontal="right" vertical="center"/>
    </xf>
    <xf numFmtId="0" fontId="28" fillId="3" borderId="2" xfId="0" applyFont="1" applyFill="1" applyBorder="1" applyAlignment="1">
      <alignment vertical="center"/>
    </xf>
    <xf numFmtId="0" fontId="34" fillId="5" borderId="2" xfId="0" applyFont="1" applyFill="1" applyBorder="1" applyAlignment="1" applyProtection="1">
      <alignment horizontal="center" vertical="center"/>
      <protection locked="0"/>
    </xf>
    <xf numFmtId="0" fontId="37" fillId="3" borderId="7" xfId="0" applyFont="1" applyFill="1" applyBorder="1" applyAlignment="1">
      <alignment horizontal="left" vertical="top" wrapText="1"/>
    </xf>
    <xf numFmtId="167" fontId="30" fillId="9" borderId="2" xfId="0" applyNumberFormat="1" applyFont="1" applyFill="1" applyBorder="1" applyAlignment="1" applyProtection="1">
      <alignment horizontal="center" vertical="top"/>
      <protection locked="0"/>
    </xf>
    <xf numFmtId="0" fontId="30" fillId="9" borderId="2" xfId="0" applyFont="1" applyFill="1" applyBorder="1" applyAlignment="1" applyProtection="1">
      <alignment horizontal="center" vertical="top"/>
      <protection locked="0"/>
    </xf>
    <xf numFmtId="0" fontId="30" fillId="3" borderId="4" xfId="0" applyFont="1" applyFill="1" applyBorder="1" applyAlignment="1">
      <alignment horizontal="left" vertical="top"/>
    </xf>
    <xf numFmtId="0" fontId="30" fillId="3" borderId="1" xfId="0" applyFont="1" applyFill="1" applyBorder="1" applyAlignment="1">
      <alignment horizontal="left" vertical="top"/>
    </xf>
    <xf numFmtId="0" fontId="30" fillId="3" borderId="2" xfId="0" applyFont="1" applyFill="1" applyBorder="1" applyAlignment="1">
      <alignment horizontal="left" vertical="center"/>
    </xf>
    <xf numFmtId="0" fontId="30" fillId="3" borderId="5" xfId="0" applyFont="1" applyFill="1" applyBorder="1" applyAlignment="1">
      <alignment horizontal="left" vertical="center"/>
    </xf>
    <xf numFmtId="0" fontId="37" fillId="3" borderId="4" xfId="0" applyFont="1" applyFill="1" applyBorder="1" applyAlignment="1">
      <alignment horizontal="center" vertical="center"/>
    </xf>
    <xf numFmtId="0" fontId="37" fillId="3" borderId="3" xfId="0" applyFont="1" applyFill="1" applyBorder="1" applyAlignment="1">
      <alignment horizontal="center" vertical="center"/>
    </xf>
    <xf numFmtId="0" fontId="37" fillId="3" borderId="6" xfId="0" applyFont="1" applyFill="1" applyBorder="1" applyAlignment="1">
      <alignment horizontal="center" vertical="center"/>
    </xf>
    <xf numFmtId="0" fontId="30" fillId="3" borderId="2" xfId="0" applyFont="1" applyFill="1" applyBorder="1" applyAlignment="1">
      <alignment horizontal="left" vertical="top"/>
    </xf>
    <xf numFmtId="49" fontId="30" fillId="3" borderId="5" xfId="0" applyNumberFormat="1" applyFont="1" applyFill="1" applyBorder="1" applyAlignment="1">
      <alignment horizontal="center" vertical="center"/>
    </xf>
    <xf numFmtId="49" fontId="30" fillId="3" borderId="16" xfId="0" applyNumberFormat="1" applyFont="1" applyFill="1" applyBorder="1" applyAlignment="1">
      <alignment horizontal="center" vertical="center"/>
    </xf>
    <xf numFmtId="0" fontId="30" fillId="3" borderId="3" xfId="0" applyFont="1" applyFill="1" applyBorder="1" applyAlignment="1">
      <alignment horizontal="left" vertical="top"/>
    </xf>
    <xf numFmtId="0" fontId="30" fillId="3" borderId="7" xfId="0" applyFont="1" applyFill="1" applyBorder="1" applyAlignment="1">
      <alignment horizontal="left" vertical="top"/>
    </xf>
    <xf numFmtId="0" fontId="30" fillId="3" borderId="4" xfId="0" applyFont="1" applyFill="1" applyBorder="1" applyAlignment="1">
      <alignment horizontal="left" vertical="center"/>
    </xf>
    <xf numFmtId="0" fontId="30" fillId="3" borderId="3" xfId="0" applyFont="1" applyFill="1" applyBorder="1" applyAlignment="1">
      <alignment horizontal="left" vertical="center"/>
    </xf>
    <xf numFmtId="0" fontId="30" fillId="3" borderId="10" xfId="0" applyFont="1" applyFill="1" applyBorder="1" applyAlignment="1">
      <alignment horizontal="left" vertical="center" wrapText="1"/>
    </xf>
    <xf numFmtId="0" fontId="30" fillId="3" borderId="7" xfId="0" applyFont="1" applyFill="1" applyBorder="1" applyAlignment="1">
      <alignment horizontal="left" vertical="center" wrapText="1"/>
    </xf>
    <xf numFmtId="0" fontId="30" fillId="3" borderId="11" xfId="0" applyFont="1" applyFill="1" applyBorder="1" applyAlignment="1">
      <alignment horizontal="left" vertical="center" wrapText="1"/>
    </xf>
    <xf numFmtId="0" fontId="30" fillId="3" borderId="12" xfId="0" applyFont="1" applyFill="1" applyBorder="1" applyAlignment="1">
      <alignment horizontal="left" vertical="center" wrapText="1"/>
    </xf>
    <xf numFmtId="0" fontId="30" fillId="3" borderId="0" xfId="0" applyFont="1" applyFill="1" applyBorder="1" applyAlignment="1">
      <alignment horizontal="left" vertical="center" wrapText="1"/>
    </xf>
    <xf numFmtId="0" fontId="30" fillId="3" borderId="13" xfId="0" applyFont="1" applyFill="1" applyBorder="1" applyAlignment="1">
      <alignment horizontal="left" vertical="center" wrapText="1"/>
    </xf>
    <xf numFmtId="0" fontId="30" fillId="7" borderId="2" xfId="0" applyFont="1" applyFill="1" applyBorder="1" applyAlignment="1" applyProtection="1">
      <alignment horizontal="left" vertical="top" wrapText="1"/>
      <protection locked="0"/>
    </xf>
    <xf numFmtId="0" fontId="30" fillId="5" borderId="2" xfId="0" applyFont="1" applyFill="1" applyBorder="1" applyAlignment="1" applyProtection="1">
      <alignment horizontal="center" vertical="center"/>
      <protection locked="0"/>
    </xf>
    <xf numFmtId="0" fontId="30" fillId="5" borderId="2" xfId="0" applyFont="1" applyFill="1" applyBorder="1" applyAlignment="1" applyProtection="1">
      <alignment horizontal="center"/>
      <protection locked="0"/>
    </xf>
    <xf numFmtId="0" fontId="30" fillId="3" borderId="2" xfId="0" applyFont="1" applyFill="1" applyBorder="1" applyAlignment="1">
      <alignment horizontal="left" vertical="center" wrapText="1"/>
    </xf>
    <xf numFmtId="0" fontId="36" fillId="3" borderId="2" xfId="0" applyFont="1" applyFill="1" applyBorder="1" applyAlignment="1">
      <alignment horizontal="center" vertical="center" wrapText="1"/>
    </xf>
    <xf numFmtId="0" fontId="30" fillId="7" borderId="2" xfId="0" applyFont="1" applyFill="1" applyBorder="1" applyAlignment="1" applyProtection="1">
      <alignment horizontal="left" vertical="center" wrapText="1"/>
      <protection locked="0"/>
    </xf>
    <xf numFmtId="0" fontId="30" fillId="3" borderId="6" xfId="0" applyFont="1" applyFill="1" applyBorder="1" applyAlignment="1">
      <alignment horizontal="left" vertical="top"/>
    </xf>
    <xf numFmtId="0" fontId="30" fillId="7" borderId="2" xfId="0" applyFont="1" applyFill="1" applyBorder="1" applyAlignment="1" applyProtection="1">
      <alignment horizontal="center" vertical="center"/>
      <protection locked="0"/>
    </xf>
    <xf numFmtId="0" fontId="30" fillId="4" borderId="4" xfId="0" applyFont="1" applyFill="1" applyBorder="1" applyAlignment="1">
      <alignment horizontal="left" vertical="top"/>
    </xf>
    <xf numFmtId="0" fontId="30" fillId="4" borderId="3" xfId="0" applyFont="1" applyFill="1" applyBorder="1" applyAlignment="1">
      <alignment horizontal="left" vertical="top"/>
    </xf>
    <xf numFmtId="0" fontId="30" fillId="4" borderId="6" xfId="0" applyFont="1" applyFill="1" applyBorder="1" applyAlignment="1">
      <alignment horizontal="left" vertical="top"/>
    </xf>
    <xf numFmtId="0" fontId="32" fillId="3" borderId="0" xfId="0" applyFont="1" applyFill="1" applyAlignment="1">
      <alignment horizontal="left" indent="2"/>
    </xf>
    <xf numFmtId="0" fontId="36" fillId="3" borderId="11" xfId="0" applyFont="1" applyFill="1" applyBorder="1" applyAlignment="1">
      <alignment horizontal="center" vertical="center" wrapText="1"/>
    </xf>
    <xf numFmtId="0" fontId="36" fillId="3" borderId="15" xfId="0" applyFont="1" applyFill="1" applyBorder="1" applyAlignment="1">
      <alignment horizontal="center" vertical="center" wrapText="1"/>
    </xf>
    <xf numFmtId="0" fontId="30" fillId="5" borderId="2" xfId="0" applyFont="1" applyFill="1" applyBorder="1" applyAlignment="1" applyProtection="1">
      <alignment horizontal="center" vertical="center" wrapText="1"/>
      <protection locked="0"/>
    </xf>
    <xf numFmtId="0" fontId="31" fillId="3" borderId="2" xfId="0" applyFont="1" applyFill="1" applyBorder="1" applyAlignment="1">
      <alignment horizontal="right" vertical="center" wrapText="1"/>
    </xf>
    <xf numFmtId="0" fontId="30" fillId="3" borderId="2" xfId="0" applyFont="1" applyFill="1" applyBorder="1" applyAlignment="1">
      <alignment vertical="center" wrapText="1"/>
    </xf>
    <xf numFmtId="0" fontId="36" fillId="3" borderId="7" xfId="0" applyFont="1" applyFill="1" applyBorder="1" applyAlignment="1">
      <alignment horizontal="left" vertical="top" wrapText="1"/>
    </xf>
    <xf numFmtId="0" fontId="36" fillId="5" borderId="2" xfId="0" applyFont="1" applyFill="1" applyBorder="1" applyAlignment="1" applyProtection="1">
      <alignment horizontal="center" vertical="center" wrapText="1"/>
      <protection locked="0"/>
    </xf>
    <xf numFmtId="0" fontId="31" fillId="3" borderId="10" xfId="0" applyFont="1" applyFill="1" applyBorder="1" applyAlignment="1">
      <alignment horizontal="left" vertical="center" wrapText="1"/>
    </xf>
    <xf numFmtId="0" fontId="31" fillId="3" borderId="7" xfId="0" applyFont="1" applyFill="1" applyBorder="1" applyAlignment="1">
      <alignment horizontal="left" vertical="center" wrapText="1"/>
    </xf>
    <xf numFmtId="0" fontId="31" fillId="3" borderId="11" xfId="0" applyFont="1" applyFill="1" applyBorder="1" applyAlignment="1">
      <alignment horizontal="left" vertical="center" wrapText="1"/>
    </xf>
    <xf numFmtId="0" fontId="31" fillId="3" borderId="1" xfId="0" applyFont="1" applyFill="1" applyBorder="1" applyAlignment="1">
      <alignment horizontal="left" vertical="top" wrapText="1"/>
    </xf>
    <xf numFmtId="0" fontId="30" fillId="3" borderId="2" xfId="0" applyFont="1" applyFill="1" applyBorder="1" applyAlignment="1">
      <alignment wrapText="1"/>
    </xf>
    <xf numFmtId="0" fontId="36" fillId="3" borderId="0" xfId="0" applyFont="1" applyFill="1" applyAlignment="1">
      <alignment horizontal="left" vertical="top" wrapText="1"/>
    </xf>
    <xf numFmtId="0" fontId="36" fillId="3" borderId="0" xfId="0" applyFont="1" applyFill="1" applyAlignment="1">
      <alignment horizontal="left" vertical="top"/>
    </xf>
    <xf numFmtId="0" fontId="36" fillId="3" borderId="5" xfId="0" applyFont="1" applyFill="1" applyBorder="1" applyAlignment="1">
      <alignment horizontal="center" vertical="center" wrapText="1"/>
    </xf>
    <xf numFmtId="0" fontId="36" fillId="3" borderId="9" xfId="0" applyFont="1" applyFill="1" applyBorder="1" applyAlignment="1">
      <alignment horizontal="center" vertical="center" wrapText="1"/>
    </xf>
    <xf numFmtId="0" fontId="36" fillId="3" borderId="4" xfId="0" applyFont="1" applyFill="1" applyBorder="1" applyAlignment="1">
      <alignment horizontal="center" vertical="center" wrapText="1"/>
    </xf>
    <xf numFmtId="0" fontId="36" fillId="3" borderId="6" xfId="0" applyFont="1" applyFill="1" applyBorder="1" applyAlignment="1">
      <alignment horizontal="center" vertical="center" wrapText="1"/>
    </xf>
    <xf numFmtId="0" fontId="36" fillId="3" borderId="16" xfId="0" applyFont="1" applyFill="1" applyBorder="1" applyAlignment="1">
      <alignment horizontal="center" vertical="center" wrapText="1"/>
    </xf>
    <xf numFmtId="0" fontId="31" fillId="3" borderId="4" xfId="0" applyFont="1" applyFill="1" applyBorder="1" applyAlignment="1">
      <alignment horizontal="left"/>
    </xf>
    <xf numFmtId="0" fontId="31" fillId="3" borderId="3" xfId="0" applyFont="1" applyFill="1" applyBorder="1" applyAlignment="1">
      <alignment horizontal="left"/>
    </xf>
    <xf numFmtId="0" fontId="31" fillId="3" borderId="6" xfId="0" applyFont="1" applyFill="1" applyBorder="1" applyAlignment="1">
      <alignment horizontal="left"/>
    </xf>
    <xf numFmtId="0" fontId="30" fillId="7" borderId="4" xfId="0" applyFont="1" applyFill="1" applyBorder="1" applyAlignment="1" applyProtection="1">
      <alignment horizontal="left"/>
      <protection locked="0"/>
    </xf>
    <xf numFmtId="0" fontId="30" fillId="7" borderId="3" xfId="0" applyFont="1" applyFill="1" applyBorder="1" applyAlignment="1" applyProtection="1">
      <alignment horizontal="left"/>
      <protection locked="0"/>
    </xf>
    <xf numFmtId="0" fontId="30" fillId="7" borderId="6" xfId="0" applyFont="1" applyFill="1" applyBorder="1" applyAlignment="1" applyProtection="1">
      <alignment horizontal="left"/>
      <protection locked="0"/>
    </xf>
    <xf numFmtId="0" fontId="51" fillId="7" borderId="2" xfId="0" applyFont="1" applyFill="1" applyBorder="1" applyAlignment="1" applyProtection="1">
      <alignment horizontal="center" vertical="top" wrapText="1"/>
      <protection locked="0"/>
    </xf>
    <xf numFmtId="0" fontId="37" fillId="4" borderId="2" xfId="0" applyFont="1" applyFill="1" applyBorder="1" applyAlignment="1">
      <alignment horizontal="center" vertical="top" wrapText="1"/>
    </xf>
    <xf numFmtId="0" fontId="34" fillId="7" borderId="2" xfId="0" applyFont="1" applyFill="1" applyBorder="1" applyAlignment="1" applyProtection="1">
      <alignment horizontal="left" vertical="top" wrapText="1"/>
      <protection locked="0"/>
    </xf>
    <xf numFmtId="0" fontId="34" fillId="4" borderId="2" xfId="0" applyFont="1" applyFill="1" applyBorder="1" applyAlignment="1">
      <alignment horizontal="left"/>
    </xf>
    <xf numFmtId="0" fontId="30" fillId="7" borderId="2" xfId="0" applyFont="1" applyFill="1" applyBorder="1" applyAlignment="1" applyProtection="1">
      <alignment horizontal="left" vertical="top"/>
      <protection locked="0"/>
    </xf>
    <xf numFmtId="0" fontId="30" fillId="3" borderId="2" xfId="0" applyFont="1" applyFill="1" applyBorder="1" applyAlignment="1">
      <alignment vertical="top"/>
    </xf>
    <xf numFmtId="0" fontId="51" fillId="7" borderId="2" xfId="0" applyFont="1" applyFill="1" applyBorder="1" applyAlignment="1" applyProtection="1">
      <alignment horizontal="left" vertical="top" wrapText="1"/>
      <protection locked="0"/>
    </xf>
    <xf numFmtId="0" fontId="30" fillId="3" borderId="2" xfId="0" applyFont="1" applyFill="1" applyBorder="1" applyAlignment="1">
      <alignment horizontal="left"/>
    </xf>
    <xf numFmtId="0" fontId="30" fillId="3" borderId="4" xfId="0" applyFont="1" applyFill="1" applyBorder="1" applyAlignment="1">
      <alignment horizontal="left" vertical="top" wrapText="1"/>
    </xf>
    <xf numFmtId="0" fontId="30" fillId="3" borderId="3" xfId="0" applyFont="1" applyFill="1" applyBorder="1" applyAlignment="1">
      <alignment horizontal="left" vertical="top" wrapText="1"/>
    </xf>
    <xf numFmtId="0" fontId="30" fillId="3" borderId="6" xfId="0" applyFont="1" applyFill="1" applyBorder="1" applyAlignment="1">
      <alignment horizontal="left" vertical="top" wrapText="1"/>
    </xf>
    <xf numFmtId="0" fontId="30" fillId="3" borderId="14" xfId="0" applyFont="1" applyFill="1" applyBorder="1" applyAlignment="1">
      <alignment horizontal="left" vertical="center" wrapText="1"/>
    </xf>
    <xf numFmtId="0" fontId="30" fillId="3" borderId="1" xfId="0" applyFont="1" applyFill="1" applyBorder="1" applyAlignment="1">
      <alignment horizontal="left" vertical="center" wrapText="1"/>
    </xf>
    <xf numFmtId="0" fontId="30" fillId="3" borderId="15" xfId="0" applyFont="1" applyFill="1" applyBorder="1" applyAlignment="1">
      <alignment horizontal="left" vertical="center" wrapText="1"/>
    </xf>
    <xf numFmtId="0" fontId="30" fillId="3" borderId="4" xfId="0" applyFont="1" applyFill="1" applyBorder="1" applyAlignment="1">
      <alignment horizontal="left" vertical="center" wrapText="1"/>
    </xf>
    <xf numFmtId="0" fontId="30" fillId="3" borderId="3" xfId="0" applyFont="1" applyFill="1" applyBorder="1" applyAlignment="1">
      <alignment horizontal="left" vertical="center" wrapText="1"/>
    </xf>
    <xf numFmtId="0" fontId="30" fillId="3" borderId="6" xfId="0" applyFont="1" applyFill="1" applyBorder="1" applyAlignment="1">
      <alignment horizontal="left" vertical="center" wrapText="1"/>
    </xf>
    <xf numFmtId="0" fontId="30" fillId="3" borderId="10" xfId="0" applyFont="1" applyFill="1" applyBorder="1" applyAlignment="1">
      <alignment horizontal="left" vertical="top" wrapText="1"/>
    </xf>
    <xf numFmtId="0" fontId="30" fillId="3" borderId="7" xfId="0" applyFont="1" applyFill="1" applyBorder="1" applyAlignment="1">
      <alignment horizontal="left" vertical="top" wrapText="1"/>
    </xf>
    <xf numFmtId="0" fontId="30" fillId="3" borderId="5" xfId="0" applyFont="1" applyFill="1" applyBorder="1" applyAlignment="1">
      <alignment vertical="center" wrapText="1"/>
    </xf>
    <xf numFmtId="0" fontId="30" fillId="3" borderId="9" xfId="0" applyFont="1" applyFill="1" applyBorder="1" applyAlignment="1">
      <alignment vertical="center" wrapText="1"/>
    </xf>
    <xf numFmtId="0" fontId="30" fillId="3" borderId="2" xfId="0" applyFont="1" applyFill="1" applyBorder="1" applyAlignment="1">
      <alignment horizontal="left" vertical="top" wrapText="1"/>
    </xf>
    <xf numFmtId="0" fontId="30" fillId="4" borderId="2" xfId="0" applyFont="1" applyFill="1" applyBorder="1" applyAlignment="1">
      <alignment horizontal="left" vertical="top" wrapText="1"/>
    </xf>
    <xf numFmtId="0" fontId="30" fillId="3" borderId="16" xfId="0" applyFont="1" applyFill="1" applyBorder="1" applyAlignment="1">
      <alignment vertical="center" wrapText="1"/>
    </xf>
    <xf numFmtId="0" fontId="32" fillId="0" borderId="0" xfId="0" applyFont="1" applyAlignment="1">
      <alignment horizontal="left" indent="2"/>
    </xf>
    <xf numFmtId="0" fontId="32" fillId="4" borderId="4" xfId="0" applyFont="1" applyFill="1" applyBorder="1" applyAlignment="1">
      <alignment horizontal="left"/>
    </xf>
    <xf numFmtId="0" fontId="32" fillId="4" borderId="3" xfId="0" applyFont="1" applyFill="1" applyBorder="1" applyAlignment="1">
      <alignment horizontal="left"/>
    </xf>
    <xf numFmtId="0" fontId="36" fillId="4" borderId="2" xfId="0" applyFont="1" applyFill="1" applyBorder="1" applyAlignment="1">
      <alignment horizontal="center" vertical="center" wrapText="1"/>
    </xf>
    <xf numFmtId="0" fontId="37" fillId="3" borderId="5" xfId="0" applyFont="1" applyFill="1" applyBorder="1" applyAlignment="1">
      <alignment horizontal="center" vertical="center" wrapText="1"/>
    </xf>
    <xf numFmtId="0" fontId="37" fillId="3" borderId="16" xfId="0" applyFont="1" applyFill="1" applyBorder="1" applyAlignment="1">
      <alignment horizontal="center" vertical="center" wrapText="1"/>
    </xf>
    <xf numFmtId="0" fontId="37" fillId="3" borderId="9" xfId="0" applyFont="1" applyFill="1" applyBorder="1" applyAlignment="1">
      <alignment horizontal="center" vertical="center" wrapText="1"/>
    </xf>
    <xf numFmtId="0" fontId="30" fillId="4" borderId="4" xfId="0" applyFont="1" applyFill="1" applyBorder="1" applyAlignment="1">
      <alignment horizontal="center" vertical="center"/>
    </xf>
    <xf numFmtId="0" fontId="30" fillId="4" borderId="6" xfId="0" applyFont="1" applyFill="1" applyBorder="1" applyAlignment="1">
      <alignment horizontal="center" vertical="center"/>
    </xf>
    <xf numFmtId="0" fontId="36" fillId="3" borderId="5" xfId="0" applyFont="1" applyFill="1" applyBorder="1" applyAlignment="1">
      <alignment horizontal="center" vertical="top" wrapText="1"/>
    </xf>
    <xf numFmtId="0" fontId="36" fillId="3" borderId="9" xfId="0" applyFont="1" applyFill="1" applyBorder="1" applyAlignment="1">
      <alignment horizontal="center" vertical="top" wrapText="1"/>
    </xf>
    <xf numFmtId="0" fontId="30" fillId="3" borderId="2" xfId="0" applyFont="1" applyFill="1" applyBorder="1" applyAlignment="1">
      <alignment horizontal="center" vertical="center" wrapText="1"/>
    </xf>
    <xf numFmtId="0" fontId="30" fillId="3" borderId="5" xfId="0" applyFont="1" applyFill="1" applyBorder="1" applyAlignment="1">
      <alignment horizontal="center" vertical="center" wrapText="1"/>
    </xf>
    <xf numFmtId="0" fontId="30" fillId="3" borderId="16" xfId="0" applyFont="1" applyFill="1" applyBorder="1" applyAlignment="1">
      <alignment horizontal="center" vertical="center" wrapText="1"/>
    </xf>
    <xf numFmtId="0" fontId="30" fillId="7" borderId="4" xfId="0" applyFont="1" applyFill="1" applyBorder="1" applyAlignment="1" applyProtection="1">
      <alignment horizontal="left" vertical="top" wrapText="1"/>
      <protection locked="0"/>
    </xf>
    <xf numFmtId="0" fontId="30" fillId="7" borderId="3" xfId="0" applyFont="1" applyFill="1" applyBorder="1" applyAlignment="1" applyProtection="1">
      <alignment horizontal="left" vertical="top" wrapText="1"/>
      <protection locked="0"/>
    </xf>
    <xf numFmtId="0" fontId="30" fillId="7" borderId="6" xfId="0" applyFont="1" applyFill="1" applyBorder="1" applyAlignment="1" applyProtection="1">
      <alignment horizontal="left" vertical="top" wrapText="1"/>
      <protection locked="0"/>
    </xf>
    <xf numFmtId="0" fontId="30" fillId="3" borderId="6" xfId="0" applyFont="1" applyFill="1" applyBorder="1" applyAlignment="1">
      <alignment horizontal="left" vertical="center"/>
    </xf>
    <xf numFmtId="0" fontId="51" fillId="7" borderId="4" xfId="0" applyFont="1" applyFill="1" applyBorder="1" applyAlignment="1" applyProtection="1">
      <alignment horizontal="left" vertical="top" wrapText="1"/>
      <protection locked="0"/>
    </xf>
    <xf numFmtId="0" fontId="51" fillId="7" borderId="3" xfId="0" applyFont="1" applyFill="1" applyBorder="1" applyAlignment="1" applyProtection="1">
      <alignment horizontal="left" vertical="top" wrapText="1"/>
      <protection locked="0"/>
    </xf>
    <xf numFmtId="0" fontId="51" fillId="7" borderId="6" xfId="0" applyFont="1" applyFill="1" applyBorder="1" applyAlignment="1" applyProtection="1">
      <alignment horizontal="left" vertical="top" wrapText="1"/>
      <protection locked="0"/>
    </xf>
    <xf numFmtId="0" fontId="36" fillId="3" borderId="10" xfId="0" applyFont="1" applyFill="1" applyBorder="1" applyAlignment="1">
      <alignment horizontal="center" vertical="top" wrapText="1"/>
    </xf>
    <xf numFmtId="0" fontId="36" fillId="3" borderId="7" xfId="0" applyFont="1" applyFill="1" applyBorder="1" applyAlignment="1">
      <alignment horizontal="center" vertical="top" wrapText="1"/>
    </xf>
    <xf numFmtId="0" fontId="36" fillId="3" borderId="11" xfId="0" applyFont="1" applyFill="1" applyBorder="1" applyAlignment="1">
      <alignment horizontal="center" vertical="top" wrapText="1"/>
    </xf>
    <xf numFmtId="0" fontId="36" fillId="3" borderId="14" xfId="0" applyFont="1" applyFill="1" applyBorder="1" applyAlignment="1">
      <alignment horizontal="center" vertical="top" wrapText="1"/>
    </xf>
    <xf numFmtId="0" fontId="36" fillId="3" borderId="1" xfId="0" applyFont="1" applyFill="1" applyBorder="1" applyAlignment="1">
      <alignment horizontal="center" vertical="top" wrapText="1"/>
    </xf>
    <xf numFmtId="0" fontId="36" fillId="3" borderId="15" xfId="0" applyFont="1" applyFill="1" applyBorder="1" applyAlignment="1">
      <alignment horizontal="center" vertical="top" wrapText="1"/>
    </xf>
    <xf numFmtId="0" fontId="32" fillId="3" borderId="0" xfId="0" applyFont="1" applyFill="1" applyAlignment="1">
      <alignment horizontal="left" vertical="top" indent="2"/>
    </xf>
    <xf numFmtId="0" fontId="36" fillId="3" borderId="3" xfId="0" applyFont="1" applyFill="1" applyBorder="1" applyAlignment="1">
      <alignment horizontal="center" vertical="center" wrapText="1"/>
    </xf>
    <xf numFmtId="0" fontId="28" fillId="3" borderId="4" xfId="0" applyFont="1" applyFill="1" applyBorder="1" applyAlignment="1">
      <alignment horizontal="left" vertical="center" wrapText="1"/>
    </xf>
    <xf numFmtId="0" fontId="28" fillId="3" borderId="3" xfId="0" applyFont="1" applyFill="1" applyBorder="1" applyAlignment="1">
      <alignment horizontal="left" vertical="center" wrapText="1"/>
    </xf>
    <xf numFmtId="4" fontId="16" fillId="3" borderId="4" xfId="0" applyNumberFormat="1" applyFont="1" applyFill="1" applyBorder="1" applyAlignment="1">
      <alignment horizontal="right" vertical="top" wrapText="1"/>
    </xf>
    <xf numFmtId="4" fontId="16" fillId="3" borderId="6" xfId="0" applyNumberFormat="1" applyFont="1" applyFill="1" applyBorder="1" applyAlignment="1">
      <alignment horizontal="right" vertical="top" wrapText="1"/>
    </xf>
    <xf numFmtId="0" fontId="28" fillId="3" borderId="2" xfId="0" applyFont="1" applyFill="1" applyBorder="1" applyAlignment="1">
      <alignment horizontal="left" vertical="top" wrapText="1"/>
    </xf>
    <xf numFmtId="0" fontId="28" fillId="3" borderId="2" xfId="0" applyFont="1" applyFill="1" applyBorder="1" applyAlignment="1">
      <alignment horizontal="left" wrapText="1"/>
    </xf>
    <xf numFmtId="0" fontId="30" fillId="3" borderId="4" xfId="0" applyFont="1" applyFill="1" applyBorder="1" applyAlignment="1">
      <alignment horizontal="right" wrapText="1"/>
    </xf>
    <xf numFmtId="0" fontId="30" fillId="3" borderId="3" xfId="0" applyFont="1" applyFill="1" applyBorder="1" applyAlignment="1">
      <alignment horizontal="right" wrapText="1"/>
    </xf>
    <xf numFmtId="0" fontId="30" fillId="3" borderId="6" xfId="0" applyFont="1" applyFill="1" applyBorder="1" applyAlignment="1">
      <alignment horizontal="right" wrapText="1"/>
    </xf>
    <xf numFmtId="0" fontId="36" fillId="3" borderId="2" xfId="0" applyFont="1" applyFill="1" applyBorder="1" applyAlignment="1">
      <alignment horizontal="center" vertical="center" textRotation="90" wrapText="1"/>
    </xf>
    <xf numFmtId="0" fontId="36" fillId="3" borderId="2" xfId="0" applyFont="1" applyFill="1" applyBorder="1" applyAlignment="1">
      <alignment horizontal="center" wrapText="1"/>
    </xf>
    <xf numFmtId="0" fontId="30" fillId="3" borderId="2" xfId="0" applyFont="1" applyFill="1" applyBorder="1" applyAlignment="1">
      <alignment horizontal="center" vertical="top" wrapText="1"/>
    </xf>
    <xf numFmtId="0" fontId="36" fillId="3" borderId="7" xfId="0" applyFont="1" applyFill="1" applyBorder="1" applyAlignment="1">
      <alignment horizontal="left" wrapText="1"/>
    </xf>
    <xf numFmtId="0" fontId="41" fillId="3" borderId="2" xfId="0" applyFont="1" applyFill="1" applyBorder="1" applyAlignment="1">
      <alignment horizontal="left" vertical="top" wrapText="1"/>
    </xf>
    <xf numFmtId="0" fontId="28" fillId="7" borderId="2" xfId="0" applyFont="1" applyFill="1" applyBorder="1" applyAlignment="1" applyProtection="1">
      <alignment horizontal="left" vertical="top" wrapText="1"/>
      <protection locked="0"/>
    </xf>
    <xf numFmtId="4" fontId="45" fillId="3" borderId="2" xfId="0" applyNumberFormat="1" applyFont="1" applyFill="1" applyBorder="1" applyAlignment="1">
      <alignment horizontal="right" wrapText="1"/>
    </xf>
    <xf numFmtId="0" fontId="36" fillId="3" borderId="2" xfId="0" applyFont="1" applyFill="1" applyBorder="1" applyAlignment="1">
      <alignment horizontal="center" vertical="top" wrapText="1"/>
    </xf>
    <xf numFmtId="0" fontId="41" fillId="3" borderId="1" xfId="0" applyFont="1" applyFill="1" applyBorder="1" applyAlignment="1">
      <alignment horizontal="left"/>
    </xf>
    <xf numFmtId="0" fontId="36" fillId="3" borderId="0" xfId="0" applyFont="1" applyFill="1" applyBorder="1" applyAlignment="1">
      <alignment horizontal="left" vertical="top" wrapText="1"/>
    </xf>
    <xf numFmtId="0" fontId="31" fillId="7" borderId="2" xfId="0" applyFont="1" applyFill="1" applyBorder="1" applyAlignment="1" applyProtection="1">
      <alignment horizontal="center" vertical="top" wrapText="1"/>
      <protection locked="0"/>
    </xf>
    <xf numFmtId="0" fontId="30" fillId="7" borderId="2" xfId="0" applyFont="1" applyFill="1" applyBorder="1" applyAlignment="1" applyProtection="1">
      <alignment horizontal="center" vertical="top" wrapText="1"/>
      <protection locked="0"/>
    </xf>
    <xf numFmtId="0" fontId="41" fillId="3" borderId="0" xfId="0" applyFont="1" applyFill="1" applyAlignment="1">
      <alignment horizontal="left" vertical="top"/>
    </xf>
    <xf numFmtId="0" fontId="13" fillId="0" borderId="5" xfId="0" applyFont="1" applyBorder="1" applyAlignment="1">
      <alignment horizontal="center" vertical="center" wrapText="1"/>
    </xf>
    <xf numFmtId="0" fontId="13" fillId="0" borderId="16" xfId="0" applyFont="1" applyBorder="1" applyAlignment="1">
      <alignment horizontal="center" vertical="center" wrapText="1"/>
    </xf>
    <xf numFmtId="0" fontId="36" fillId="0" borderId="2" xfId="0" applyFont="1" applyBorder="1" applyAlignment="1">
      <alignment horizontal="center" vertical="center" wrapText="1"/>
    </xf>
    <xf numFmtId="0" fontId="13" fillId="0" borderId="2" xfId="0" applyFont="1" applyBorder="1" applyAlignment="1">
      <alignment horizontal="center" vertical="center" wrapText="1"/>
    </xf>
    <xf numFmtId="0" fontId="31" fillId="3" borderId="4" xfId="0" applyFont="1" applyFill="1" applyBorder="1" applyAlignment="1">
      <alignment horizontal="right" vertical="top" wrapText="1"/>
    </xf>
    <xf numFmtId="0" fontId="31" fillId="3" borderId="3" xfId="0" applyFont="1" applyFill="1" applyBorder="1" applyAlignment="1">
      <alignment horizontal="right" vertical="top" wrapText="1"/>
    </xf>
    <xf numFmtId="0" fontId="31" fillId="3" borderId="6" xfId="0" applyFont="1" applyFill="1" applyBorder="1" applyAlignment="1">
      <alignment horizontal="right" vertical="top" wrapText="1"/>
    </xf>
    <xf numFmtId="0" fontId="58" fillId="0" borderId="8" xfId="0" applyFont="1" applyBorder="1" applyAlignment="1">
      <alignment horizontal="justify" vertical="center" wrapText="1"/>
    </xf>
    <xf numFmtId="0" fontId="57" fillId="0" borderId="8" xfId="0" applyFont="1" applyBorder="1" applyAlignment="1">
      <alignment horizontal="justify" vertical="center" wrapText="1"/>
    </xf>
    <xf numFmtId="0" fontId="43" fillId="0" borderId="8" xfId="0" applyFont="1" applyBorder="1" applyAlignment="1">
      <alignment vertical="top" wrapText="1"/>
    </xf>
    <xf numFmtId="0" fontId="59" fillId="0" borderId="8" xfId="0" applyFont="1" applyBorder="1" applyAlignment="1">
      <alignment horizontal="justify" vertical="center" wrapText="1"/>
    </xf>
    <xf numFmtId="0" fontId="36" fillId="0" borderId="8" xfId="0" applyFont="1" applyBorder="1" applyAlignment="1">
      <alignment vertical="top" wrapText="1"/>
    </xf>
    <xf numFmtId="0" fontId="58" fillId="0" borderId="8" xfId="0" applyFont="1" applyBorder="1" applyAlignment="1">
      <alignment horizontal="right" vertical="center" wrapText="1"/>
    </xf>
    <xf numFmtId="0" fontId="57" fillId="0" borderId="8" xfId="0" applyFont="1" applyBorder="1" applyAlignment="1">
      <alignment horizontal="right" vertical="center" wrapText="1"/>
    </xf>
    <xf numFmtId="3" fontId="30" fillId="5" borderId="4" xfId="0" applyNumberFormat="1" applyFont="1" applyFill="1" applyBorder="1" applyAlignment="1" applyProtection="1">
      <alignment horizontal="center" vertical="top" wrapText="1"/>
      <protection locked="0"/>
    </xf>
    <xf numFmtId="3" fontId="30" fillId="5" borderId="6" xfId="0" applyNumberFormat="1" applyFont="1" applyFill="1" applyBorder="1" applyAlignment="1" applyProtection="1">
      <alignment horizontal="center" vertical="top" wrapText="1"/>
      <protection locked="0"/>
    </xf>
    <xf numFmtId="0" fontId="37" fillId="0" borderId="4" xfId="0" applyFont="1" applyBorder="1" applyAlignment="1">
      <alignment horizontal="center" vertical="center" wrapText="1"/>
    </xf>
    <xf numFmtId="0" fontId="37" fillId="0" borderId="6" xfId="0" applyFont="1" applyBorder="1" applyAlignment="1">
      <alignment horizontal="center" vertical="center" wrapText="1"/>
    </xf>
    <xf numFmtId="0" fontId="2" fillId="3" borderId="1" xfId="0" applyFont="1" applyFill="1" applyBorder="1" applyAlignment="1">
      <alignment horizontal="left" vertical="top" wrapText="1" indent="2"/>
    </xf>
    <xf numFmtId="0" fontId="30" fillId="3" borderId="1" xfId="0" applyFont="1" applyFill="1" applyBorder="1" applyAlignment="1">
      <alignment horizontal="left" vertical="top" wrapText="1" indent="2"/>
    </xf>
    <xf numFmtId="0" fontId="37" fillId="0" borderId="2" xfId="0" applyFont="1" applyBorder="1" applyAlignment="1">
      <alignment horizontal="center" vertical="center" wrapText="1"/>
    </xf>
    <xf numFmtId="0" fontId="31" fillId="3" borderId="0" xfId="0" applyFont="1" applyFill="1" applyBorder="1" applyAlignment="1">
      <alignment horizontal="center" vertical="center" wrapText="1"/>
    </xf>
    <xf numFmtId="0" fontId="30" fillId="3" borderId="1" xfId="0" applyFont="1" applyFill="1" applyBorder="1" applyAlignment="1">
      <alignment horizontal="center"/>
    </xf>
    <xf numFmtId="0" fontId="30" fillId="3" borderId="0" xfId="0" applyFont="1" applyFill="1" applyBorder="1" applyAlignment="1">
      <alignment horizontal="center" vertical="top"/>
    </xf>
    <xf numFmtId="3" fontId="30" fillId="5" borderId="2" xfId="0" applyNumberFormat="1" applyFont="1" applyFill="1" applyBorder="1" applyAlignment="1" applyProtection="1">
      <alignment horizontal="center" vertical="top" wrapText="1"/>
      <protection locked="0"/>
    </xf>
    <xf numFmtId="2" fontId="30" fillId="3" borderId="2" xfId="0" applyNumberFormat="1" applyFont="1" applyFill="1" applyBorder="1" applyAlignment="1">
      <alignment horizontal="center" vertical="top" wrapText="1"/>
    </xf>
    <xf numFmtId="3" fontId="30" fillId="0" borderId="2" xfId="0" applyNumberFormat="1" applyFont="1" applyBorder="1" applyAlignment="1">
      <alignment horizontal="center" vertical="top" wrapText="1"/>
    </xf>
    <xf numFmtId="2" fontId="30" fillId="0" borderId="2" xfId="0" applyNumberFormat="1" applyFont="1" applyBorder="1" applyAlignment="1">
      <alignment horizontal="center" vertical="top" wrapText="1"/>
    </xf>
    <xf numFmtId="0" fontId="1" fillId="3" borderId="0" xfId="0" applyFont="1" applyFill="1" applyAlignment="1">
      <alignment horizontal="left" vertical="top" wrapText="1" indent="2"/>
    </xf>
    <xf numFmtId="0" fontId="30" fillId="3" borderId="0" xfId="0" applyFont="1" applyFill="1" applyAlignment="1">
      <alignment horizontal="left" vertical="top" wrapText="1" indent="2"/>
    </xf>
    <xf numFmtId="0" fontId="30" fillId="9" borderId="2" xfId="0" applyFont="1" applyFill="1" applyBorder="1" applyAlignment="1" applyProtection="1">
      <alignment horizontal="center" vertical="center" wrapText="1"/>
      <protection locked="0"/>
    </xf>
    <xf numFmtId="164" fontId="30" fillId="9" borderId="4" xfId="0" applyNumberFormat="1" applyFont="1" applyFill="1" applyBorder="1" applyAlignment="1" applyProtection="1">
      <alignment horizontal="center" vertical="center" wrapText="1"/>
      <protection locked="0"/>
    </xf>
    <xf numFmtId="164" fontId="30" fillId="9" borderId="6" xfId="0" applyNumberFormat="1" applyFont="1" applyFill="1" applyBorder="1" applyAlignment="1" applyProtection="1">
      <alignment horizontal="center" vertical="center" wrapText="1"/>
      <protection locked="0"/>
    </xf>
    <xf numFmtId="0" fontId="36" fillId="4" borderId="4" xfId="0" applyFont="1" applyFill="1" applyBorder="1" applyAlignment="1">
      <alignment horizontal="center" vertical="center" wrapText="1"/>
    </xf>
    <xf numFmtId="0" fontId="36" fillId="4" borderId="3" xfId="0" applyFont="1" applyFill="1" applyBorder="1" applyAlignment="1">
      <alignment horizontal="center" vertical="center" wrapText="1"/>
    </xf>
    <xf numFmtId="0" fontId="36" fillId="4" borderId="6" xfId="0" applyFont="1" applyFill="1" applyBorder="1" applyAlignment="1">
      <alignment horizontal="center" vertical="center" wrapText="1"/>
    </xf>
    <xf numFmtId="0" fontId="36" fillId="4" borderId="10" xfId="0" applyFont="1" applyFill="1" applyBorder="1" applyAlignment="1">
      <alignment horizontal="center" vertical="center" wrapText="1"/>
    </xf>
    <xf numFmtId="0" fontId="36" fillId="4" borderId="11" xfId="0" applyFont="1" applyFill="1" applyBorder="1" applyAlignment="1">
      <alignment horizontal="center" vertical="center" wrapText="1"/>
    </xf>
    <xf numFmtId="0" fontId="30" fillId="9" borderId="2" xfId="0" applyFont="1" applyFill="1" applyBorder="1" applyAlignment="1" applyProtection="1">
      <alignment horizontal="left" vertical="center" wrapText="1"/>
      <protection locked="0"/>
    </xf>
    <xf numFmtId="3" fontId="30" fillId="5" borderId="2" xfId="0" applyNumberFormat="1" applyFont="1" applyFill="1" applyBorder="1" applyAlignment="1" applyProtection="1">
      <alignment horizontal="right" vertical="top" wrapText="1"/>
      <protection locked="0"/>
    </xf>
    <xf numFmtId="0" fontId="5" fillId="11" borderId="14" xfId="0" applyFont="1" applyFill="1" applyBorder="1" applyAlignment="1" applyProtection="1">
      <alignment horizontal="center" vertical="center" wrapText="1"/>
      <protection locked="0"/>
    </xf>
    <xf numFmtId="0" fontId="5" fillId="11" borderId="15" xfId="0" applyFont="1" applyFill="1" applyBorder="1" applyAlignment="1" applyProtection="1">
      <alignment horizontal="center" vertical="center" wrapText="1"/>
      <protection locked="0"/>
    </xf>
    <xf numFmtId="0" fontId="34" fillId="4" borderId="4" xfId="0" applyFont="1" applyFill="1" applyBorder="1" applyAlignment="1">
      <alignment horizontal="left"/>
    </xf>
    <xf numFmtId="0" fontId="34" fillId="4" borderId="3" xfId="0" applyFont="1" applyFill="1" applyBorder="1" applyAlignment="1">
      <alignment horizontal="left"/>
    </xf>
    <xf numFmtId="0" fontId="34" fillId="4" borderId="6" xfId="0" applyFont="1" applyFill="1" applyBorder="1" applyAlignment="1">
      <alignment horizontal="left"/>
    </xf>
    <xf numFmtId="0" fontId="32" fillId="4" borderId="6" xfId="0" applyFont="1" applyFill="1" applyBorder="1" applyAlignment="1">
      <alignment horizontal="left"/>
    </xf>
    <xf numFmtId="0" fontId="37" fillId="4" borderId="2" xfId="0" applyFont="1" applyFill="1" applyBorder="1" applyAlignment="1">
      <alignment horizontal="center" vertical="center" wrapText="1"/>
    </xf>
    <xf numFmtId="0" fontId="37" fillId="4" borderId="14" xfId="0" applyFont="1" applyFill="1" applyBorder="1" applyAlignment="1">
      <alignment horizontal="center" vertical="center" wrapText="1"/>
    </xf>
    <xf numFmtId="0" fontId="37" fillId="4" borderId="15" xfId="0" applyFont="1" applyFill="1" applyBorder="1" applyAlignment="1">
      <alignment horizontal="center" vertical="center" wrapText="1"/>
    </xf>
    <xf numFmtId="0" fontId="30" fillId="9" borderId="4" xfId="0" applyFont="1" applyFill="1" applyBorder="1" applyAlignment="1" applyProtection="1">
      <alignment horizontal="center" vertical="center" wrapText="1"/>
      <protection locked="0"/>
    </xf>
    <xf numFmtId="0" fontId="30" fillId="9" borderId="3" xfId="0" applyFont="1" applyFill="1" applyBorder="1" applyAlignment="1" applyProtection="1">
      <alignment horizontal="center" vertical="center" wrapText="1"/>
      <protection locked="0"/>
    </xf>
    <xf numFmtId="0" fontId="30" fillId="9" borderId="6" xfId="0" applyFont="1" applyFill="1" applyBorder="1" applyAlignment="1" applyProtection="1">
      <alignment horizontal="center" vertical="center" wrapText="1"/>
      <protection locked="0"/>
    </xf>
    <xf numFmtId="0" fontId="36" fillId="3" borderId="10" xfId="0" applyFont="1" applyFill="1" applyBorder="1" applyAlignment="1">
      <alignment horizontal="center" vertical="center" wrapText="1"/>
    </xf>
    <xf numFmtId="0" fontId="36" fillId="3" borderId="7" xfId="0" applyFont="1" applyFill="1" applyBorder="1" applyAlignment="1">
      <alignment horizontal="center" vertical="center" wrapText="1"/>
    </xf>
    <xf numFmtId="0" fontId="36" fillId="3" borderId="14" xfId="0" applyFont="1" applyFill="1" applyBorder="1" applyAlignment="1">
      <alignment horizontal="center" vertical="center" wrapText="1"/>
    </xf>
    <xf numFmtId="0" fontId="36" fillId="3" borderId="1" xfId="0" applyFont="1" applyFill="1" applyBorder="1" applyAlignment="1">
      <alignment horizontal="center" vertical="center" wrapText="1"/>
    </xf>
    <xf numFmtId="0" fontId="31" fillId="3" borderId="2" xfId="0" applyFont="1" applyFill="1" applyBorder="1"/>
    <xf numFmtId="9" fontId="30" fillId="5" borderId="2" xfId="0" applyNumberFormat="1" applyFont="1" applyFill="1" applyBorder="1" applyAlignment="1" applyProtection="1">
      <alignment horizontal="center" vertical="top" wrapText="1"/>
      <protection locked="0"/>
    </xf>
    <xf numFmtId="0" fontId="37" fillId="3" borderId="10" xfId="0" applyFont="1" applyFill="1" applyBorder="1" applyAlignment="1">
      <alignment horizontal="center" vertical="center" wrapText="1"/>
    </xf>
    <xf numFmtId="0" fontId="37" fillId="3" borderId="7" xfId="0" applyFont="1" applyFill="1" applyBorder="1" applyAlignment="1">
      <alignment horizontal="center" vertical="center" wrapText="1"/>
    </xf>
    <xf numFmtId="0" fontId="37" fillId="3" borderId="11" xfId="0" applyFont="1" applyFill="1" applyBorder="1" applyAlignment="1">
      <alignment horizontal="center" vertical="center" wrapText="1"/>
    </xf>
    <xf numFmtId="0" fontId="37" fillId="3" borderId="12" xfId="0" applyFont="1" applyFill="1" applyBorder="1" applyAlignment="1">
      <alignment horizontal="center" vertical="center" wrapText="1"/>
    </xf>
    <xf numFmtId="0" fontId="37" fillId="3" borderId="0" xfId="0" applyFont="1" applyFill="1" applyBorder="1" applyAlignment="1">
      <alignment horizontal="center" vertical="center" wrapText="1"/>
    </xf>
    <xf numFmtId="0" fontId="37" fillId="3" borderId="13" xfId="0" applyFont="1" applyFill="1" applyBorder="1" applyAlignment="1">
      <alignment horizontal="center" vertical="center" wrapText="1"/>
    </xf>
    <xf numFmtId="0" fontId="37" fillId="3" borderId="14" xfId="0" applyFont="1" applyFill="1" applyBorder="1" applyAlignment="1">
      <alignment horizontal="center" vertical="center" wrapText="1"/>
    </xf>
    <xf numFmtId="0" fontId="37" fillId="3" borderId="1" xfId="0" applyFont="1" applyFill="1" applyBorder="1" applyAlignment="1">
      <alignment horizontal="center" vertical="center" wrapText="1"/>
    </xf>
    <xf numFmtId="0" fontId="37" fillId="3" borderId="15" xfId="0" applyFont="1" applyFill="1" applyBorder="1" applyAlignment="1">
      <alignment horizontal="center" vertical="center" wrapText="1"/>
    </xf>
    <xf numFmtId="0" fontId="31" fillId="0" borderId="1" xfId="0" applyFont="1" applyBorder="1" applyAlignment="1">
      <alignment horizontal="left" vertical="top"/>
    </xf>
    <xf numFmtId="164" fontId="30" fillId="9" borderId="2" xfId="0" applyNumberFormat="1" applyFont="1" applyFill="1" applyBorder="1" applyAlignment="1" applyProtection="1">
      <alignment horizontal="center" vertical="center" wrapText="1"/>
      <protection locked="0"/>
    </xf>
    <xf numFmtId="0" fontId="6" fillId="3" borderId="0" xfId="0" applyFont="1" applyFill="1" applyAlignment="1">
      <alignment horizontal="left" wrapText="1"/>
    </xf>
    <xf numFmtId="0" fontId="36" fillId="3" borderId="10" xfId="0" applyFont="1" applyFill="1" applyBorder="1" applyAlignment="1">
      <alignment horizontal="center" vertical="center"/>
    </xf>
    <xf numFmtId="0" fontId="36" fillId="3" borderId="7" xfId="0" applyFont="1" applyFill="1" applyBorder="1" applyAlignment="1">
      <alignment horizontal="center" vertical="center"/>
    </xf>
    <xf numFmtId="0" fontId="36" fillId="3" borderId="11" xfId="0" applyFont="1" applyFill="1" applyBorder="1" applyAlignment="1">
      <alignment horizontal="center" vertical="center"/>
    </xf>
    <xf numFmtId="0" fontId="36" fillId="3" borderId="14" xfId="0" applyFont="1" applyFill="1" applyBorder="1" applyAlignment="1">
      <alignment horizontal="center" vertical="center"/>
    </xf>
    <xf numFmtId="0" fontId="36" fillId="3" borderId="1" xfId="0" applyFont="1" applyFill="1" applyBorder="1" applyAlignment="1">
      <alignment horizontal="center" vertical="center"/>
    </xf>
    <xf numFmtId="0" fontId="36" fillId="3" borderId="15" xfId="0" applyFont="1" applyFill="1" applyBorder="1" applyAlignment="1">
      <alignment horizontal="center" vertical="center"/>
    </xf>
    <xf numFmtId="0" fontId="36" fillId="4" borderId="15" xfId="0" applyFont="1" applyFill="1" applyBorder="1" applyAlignment="1">
      <alignment horizontal="center" vertical="center" wrapText="1"/>
    </xf>
    <xf numFmtId="0" fontId="31" fillId="0" borderId="0" xfId="0" applyFont="1" applyAlignment="1">
      <alignment horizontal="left" wrapText="1"/>
    </xf>
    <xf numFmtId="0" fontId="30" fillId="4" borderId="2" xfId="0" applyFont="1" applyFill="1" applyBorder="1" applyAlignment="1">
      <alignment horizontal="left" wrapText="1"/>
    </xf>
    <xf numFmtId="0" fontId="31" fillId="0" borderId="14" xfId="0" applyFont="1" applyBorder="1" applyAlignment="1">
      <alignment horizontal="right" vertical="center" wrapText="1"/>
    </xf>
    <xf numFmtId="0" fontId="31" fillId="0" borderId="1" xfId="0" applyFont="1" applyBorder="1" applyAlignment="1">
      <alignment horizontal="right" vertical="center" wrapText="1"/>
    </xf>
    <xf numFmtId="0" fontId="31" fillId="0" borderId="15" xfId="0" applyFont="1" applyBorder="1" applyAlignment="1">
      <alignment horizontal="right" vertical="center" wrapText="1"/>
    </xf>
    <xf numFmtId="167" fontId="30" fillId="5" borderId="4" xfId="0" applyNumberFormat="1" applyFont="1" applyFill="1" applyBorder="1" applyAlignment="1" applyProtection="1">
      <alignment horizontal="left" vertical="center"/>
      <protection locked="0"/>
    </xf>
    <xf numFmtId="167" fontId="30" fillId="5" borderId="6" xfId="0" applyNumberFormat="1" applyFont="1" applyFill="1" applyBorder="1" applyAlignment="1" applyProtection="1">
      <alignment horizontal="left" vertical="center"/>
      <protection locked="0"/>
    </xf>
    <xf numFmtId="0" fontId="37" fillId="3" borderId="7" xfId="0" applyFont="1" applyFill="1" applyBorder="1" applyAlignment="1">
      <alignment horizontal="left"/>
    </xf>
    <xf numFmtId="0" fontId="31" fillId="0" borderId="4" xfId="0" applyFont="1" applyBorder="1" applyAlignment="1">
      <alignment horizontal="right" vertical="center" wrapText="1"/>
    </xf>
    <xf numFmtId="0" fontId="31" fillId="0" borderId="3" xfId="0" applyFont="1" applyBorder="1" applyAlignment="1">
      <alignment horizontal="right" vertical="center" wrapText="1"/>
    </xf>
    <xf numFmtId="0" fontId="31" fillId="0" borderId="6" xfId="0" applyFont="1" applyBorder="1" applyAlignment="1">
      <alignment horizontal="right" vertical="center" wrapText="1"/>
    </xf>
    <xf numFmtId="0" fontId="43" fillId="0" borderId="2" xfId="0" applyFont="1" applyBorder="1" applyAlignment="1">
      <alignment horizontal="center" vertical="center" wrapText="1"/>
    </xf>
    <xf numFmtId="0" fontId="30" fillId="3" borderId="4" xfId="0" applyFont="1" applyFill="1" applyBorder="1" applyAlignment="1">
      <alignment horizontal="left"/>
    </xf>
    <xf numFmtId="0" fontId="30" fillId="3" borderId="3" xfId="0" applyFont="1" applyFill="1" applyBorder="1" applyAlignment="1">
      <alignment horizontal="left"/>
    </xf>
    <xf numFmtId="0" fontId="30" fillId="3" borderId="6" xfId="0" applyFont="1" applyFill="1" applyBorder="1" applyAlignment="1">
      <alignment horizontal="left"/>
    </xf>
    <xf numFmtId="0" fontId="36" fillId="3" borderId="7" xfId="0" applyFont="1" applyFill="1" applyBorder="1" applyAlignment="1">
      <alignment horizontal="left" vertical="top"/>
    </xf>
    <xf numFmtId="0" fontId="31" fillId="0" borderId="2" xfId="0" applyFont="1" applyBorder="1" applyAlignment="1">
      <alignment horizontal="right" vertical="center" wrapText="1"/>
    </xf>
    <xf numFmtId="0" fontId="36" fillId="0" borderId="5" xfId="0" applyFont="1" applyBorder="1" applyAlignment="1">
      <alignment horizontal="center" vertical="center" wrapText="1"/>
    </xf>
    <xf numFmtId="0" fontId="36" fillId="0" borderId="16" xfId="0" applyFont="1" applyBorder="1" applyAlignment="1">
      <alignment horizontal="center" vertical="center" wrapText="1"/>
    </xf>
    <xf numFmtId="0" fontId="36" fillId="0" borderId="9" xfId="0" applyFont="1" applyBorder="1" applyAlignment="1">
      <alignment horizontal="center" vertical="center" wrapText="1"/>
    </xf>
    <xf numFmtId="0" fontId="30" fillId="0" borderId="10" xfId="0" applyFont="1" applyBorder="1" applyAlignment="1">
      <alignment horizontal="left" vertical="center" wrapText="1"/>
    </xf>
    <xf numFmtId="0" fontId="30" fillId="0" borderId="7" xfId="0" applyFont="1" applyBorder="1" applyAlignment="1">
      <alignment horizontal="left" vertical="center" wrapText="1"/>
    </xf>
    <xf numFmtId="0" fontId="30" fillId="0" borderId="11" xfId="0" applyFont="1" applyBorder="1" applyAlignment="1">
      <alignment horizontal="left" vertical="center" wrapText="1"/>
    </xf>
    <xf numFmtId="0" fontId="36" fillId="0" borderId="10" xfId="0" applyFont="1" applyBorder="1" applyAlignment="1">
      <alignment horizontal="center" vertical="center" wrapText="1"/>
    </xf>
    <xf numFmtId="0" fontId="36" fillId="0" borderId="11" xfId="0" applyFont="1" applyBorder="1" applyAlignment="1">
      <alignment horizontal="center" vertical="center" wrapText="1"/>
    </xf>
    <xf numFmtId="0" fontId="36" fillId="0" borderId="14" xfId="0" applyFont="1" applyBorder="1" applyAlignment="1">
      <alignment horizontal="center" vertical="center" wrapText="1"/>
    </xf>
    <xf numFmtId="0" fontId="36" fillId="0" borderId="15" xfId="0" applyFont="1" applyBorder="1" applyAlignment="1">
      <alignment horizontal="center" vertical="center" wrapText="1"/>
    </xf>
    <xf numFmtId="0" fontId="36" fillId="0" borderId="4" xfId="0" applyFont="1" applyBorder="1" applyAlignment="1">
      <alignment horizontal="center" vertical="center" wrapText="1"/>
    </xf>
    <xf numFmtId="0" fontId="36" fillId="0" borderId="6" xfId="0" applyFont="1" applyBorder="1" applyAlignment="1">
      <alignment horizontal="center" vertical="center" wrapText="1"/>
    </xf>
    <xf numFmtId="0" fontId="5" fillId="3" borderId="0" xfId="0" applyFont="1" applyFill="1" applyAlignment="1">
      <alignment horizontal="left" wrapText="1"/>
    </xf>
    <xf numFmtId="167" fontId="30" fillId="5" borderId="4" xfId="0" applyNumberFormat="1" applyFont="1" applyFill="1" applyBorder="1" applyAlignment="1" applyProtection="1">
      <alignment horizontal="center" vertical="center"/>
      <protection locked="0"/>
    </xf>
    <xf numFmtId="167" fontId="30" fillId="5" borderId="6" xfId="0" applyNumberFormat="1" applyFont="1" applyFill="1" applyBorder="1" applyAlignment="1" applyProtection="1">
      <alignment horizontal="center" vertical="center"/>
      <protection locked="0"/>
    </xf>
  </cellXfs>
  <cellStyles count="3">
    <cellStyle name="Hyperlink" xfId="1" builtinId="8"/>
    <cellStyle name="Normal" xfId="0" builtinId="0"/>
    <cellStyle name="Standard_HWB Kurzverf. Formular" xfId="2"/>
  </cellStyles>
  <dxfs count="343">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ont>
        <color theme="0" tint="-0.14996795556505021"/>
      </font>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ont>
        <color theme="0" tint="-0.14996795556505021"/>
      </font>
      <fill>
        <patternFill>
          <bgColor theme="0"/>
        </patternFill>
      </fill>
    </dxf>
    <dxf>
      <fill>
        <patternFill>
          <bgColor theme="0"/>
        </patternFill>
      </fill>
    </dxf>
    <dxf>
      <fill>
        <patternFill>
          <bgColor theme="0"/>
        </patternFill>
      </fill>
    </dxf>
    <dxf>
      <font>
        <color theme="0" tint="-0.14996795556505021"/>
      </font>
      <fill>
        <patternFill>
          <bgColor theme="0"/>
        </patternFill>
      </fill>
    </dxf>
    <dxf>
      <fill>
        <patternFill>
          <bgColor theme="0"/>
        </patternFill>
      </fill>
    </dxf>
    <dxf>
      <font>
        <color theme="0" tint="-0.14996795556505021"/>
      </font>
      <fill>
        <patternFill>
          <bgColor theme="0"/>
        </patternFill>
      </fill>
    </dxf>
    <dxf>
      <fill>
        <patternFill>
          <bgColor theme="0"/>
        </patternFill>
      </fill>
    </dxf>
    <dxf>
      <font>
        <color theme="0" tint="-0.14996795556505021"/>
      </font>
      <fill>
        <patternFill>
          <bgColor theme="0"/>
        </patternFill>
      </fill>
    </dxf>
    <dxf>
      <fill>
        <patternFill>
          <bgColor theme="0"/>
        </patternFill>
      </fill>
    </dxf>
    <dxf>
      <font>
        <color theme="0" tint="-0.14996795556505021"/>
      </font>
      <fill>
        <patternFill>
          <bgColor theme="0"/>
        </patternFill>
      </fill>
    </dxf>
    <dxf>
      <fill>
        <patternFill>
          <bgColor theme="0"/>
        </patternFill>
      </fill>
    </dxf>
    <dxf>
      <font>
        <color theme="0" tint="-0.14996795556505021"/>
      </font>
      <fill>
        <patternFill>
          <bgColor theme="0"/>
        </patternFill>
      </fill>
    </dxf>
    <dxf>
      <fill>
        <patternFill>
          <bgColor theme="0"/>
        </patternFill>
      </fill>
    </dxf>
    <dxf>
      <font>
        <color theme="0" tint="-0.14996795556505021"/>
      </font>
      <fill>
        <patternFill>
          <bgColor theme="0"/>
        </patternFill>
      </fill>
    </dxf>
    <dxf>
      <fill>
        <patternFill>
          <bgColor theme="0"/>
        </patternFill>
      </fill>
    </dxf>
    <dxf>
      <font>
        <color theme="0" tint="-0.14996795556505021"/>
      </font>
      <fill>
        <patternFill>
          <bgColor theme="0"/>
        </patternFill>
      </fill>
    </dxf>
    <dxf>
      <fill>
        <patternFill>
          <bgColor theme="0"/>
        </patternFill>
      </fill>
    </dxf>
    <dxf>
      <font>
        <color theme="0" tint="-0.14996795556505021"/>
      </font>
      <fill>
        <patternFill>
          <bgColor theme="0"/>
        </patternFill>
      </fill>
    </dxf>
    <dxf>
      <fill>
        <patternFill>
          <bgColor theme="0"/>
        </patternFill>
      </fill>
    </dxf>
    <dxf>
      <font>
        <color theme="0" tint="-0.14996795556505021"/>
      </font>
      <fill>
        <patternFill>
          <bgColor theme="0"/>
        </patternFill>
      </fill>
    </dxf>
    <dxf>
      <fill>
        <patternFill>
          <bgColor theme="0"/>
        </patternFill>
      </fill>
    </dxf>
    <dxf>
      <font>
        <color theme="0" tint="-0.14996795556505021"/>
      </font>
      <fill>
        <patternFill>
          <bgColor theme="0"/>
        </patternFill>
      </fill>
    </dxf>
    <dxf>
      <fill>
        <patternFill>
          <bgColor theme="0"/>
        </patternFill>
      </fill>
    </dxf>
    <dxf>
      <font>
        <color theme="0" tint="-0.14996795556505021"/>
      </font>
      <fill>
        <patternFill>
          <bgColor theme="0"/>
        </patternFill>
      </fill>
    </dxf>
    <dxf>
      <fill>
        <patternFill>
          <bgColor theme="0"/>
        </patternFill>
      </fill>
    </dxf>
    <dxf>
      <font>
        <color theme="0" tint="-0.14996795556505021"/>
      </font>
      <fill>
        <patternFill>
          <bgColor theme="0"/>
        </patternFill>
      </fill>
    </dxf>
    <dxf>
      <fill>
        <patternFill>
          <bgColor theme="0"/>
        </patternFill>
      </fill>
    </dxf>
    <dxf>
      <font>
        <color theme="0" tint="-0.14996795556505021"/>
      </font>
      <fill>
        <patternFill>
          <bgColor theme="0"/>
        </patternFill>
      </fill>
    </dxf>
    <dxf>
      <fill>
        <patternFill>
          <bgColor theme="0"/>
        </patternFill>
      </fill>
    </dxf>
    <dxf>
      <font>
        <color theme="0" tint="-0.14996795556505021"/>
      </font>
      <fill>
        <patternFill>
          <bgColor theme="0"/>
        </patternFill>
      </fill>
    </dxf>
    <dxf>
      <fill>
        <patternFill>
          <bgColor theme="0"/>
        </patternFill>
      </fill>
    </dxf>
    <dxf>
      <font>
        <color theme="0" tint="-0.14996795556505021"/>
      </font>
      <fill>
        <patternFill>
          <bgColor theme="0"/>
        </patternFill>
      </fill>
    </dxf>
    <dxf>
      <fill>
        <patternFill>
          <bgColor theme="0"/>
        </patternFill>
      </fill>
    </dxf>
    <dxf>
      <font>
        <color theme="0" tint="-0.14996795556505021"/>
      </font>
      <fill>
        <patternFill>
          <bgColor theme="0"/>
        </patternFill>
      </fill>
    </dxf>
    <dxf>
      <fill>
        <patternFill>
          <bgColor theme="0"/>
        </patternFill>
      </fill>
    </dxf>
    <dxf>
      <font>
        <color theme="0" tint="-0.14996795556505021"/>
      </font>
      <fill>
        <patternFill>
          <bgColor theme="0"/>
        </patternFill>
      </fill>
    </dxf>
    <dxf>
      <fill>
        <patternFill>
          <bgColor theme="0"/>
        </patternFill>
      </fill>
    </dxf>
    <dxf>
      <font>
        <color theme="0" tint="-0.14996795556505021"/>
      </font>
      <fill>
        <patternFill>
          <bgColor theme="0"/>
        </patternFill>
      </fill>
    </dxf>
    <dxf>
      <fill>
        <patternFill>
          <bgColor theme="0"/>
        </patternFill>
      </fill>
    </dxf>
    <dxf>
      <font>
        <color theme="0" tint="-0.14996795556505021"/>
      </font>
      <fill>
        <patternFill>
          <bgColor theme="0"/>
        </patternFill>
      </fill>
    </dxf>
    <dxf>
      <fill>
        <patternFill>
          <bgColor theme="0"/>
        </patternFill>
      </fill>
    </dxf>
    <dxf>
      <font>
        <color theme="0" tint="-0.14996795556505021"/>
      </font>
      <fill>
        <patternFill>
          <bgColor theme="0"/>
        </patternFill>
      </fill>
    </dxf>
    <dxf>
      <fill>
        <patternFill>
          <bgColor theme="0"/>
        </patternFill>
      </fill>
    </dxf>
    <dxf>
      <font>
        <color theme="0" tint="-0.14996795556505021"/>
      </font>
      <fill>
        <patternFill>
          <bgColor theme="0"/>
        </patternFill>
      </fill>
    </dxf>
    <dxf>
      <fill>
        <patternFill>
          <bgColor theme="0"/>
        </patternFill>
      </fill>
    </dxf>
    <dxf>
      <font>
        <color theme="0" tint="-0.14996795556505021"/>
      </font>
      <fill>
        <patternFill>
          <bgColor theme="0"/>
        </patternFill>
      </fill>
    </dxf>
    <dxf>
      <fill>
        <patternFill>
          <bgColor theme="0"/>
        </patternFill>
      </fill>
    </dxf>
    <dxf>
      <fill>
        <patternFill>
          <bgColor theme="0"/>
        </patternFill>
      </fill>
    </dxf>
    <dxf>
      <font>
        <color theme="0" tint="-0.14996795556505021"/>
      </font>
      <fill>
        <patternFill>
          <bgColor theme="0"/>
        </patternFill>
      </fill>
    </dxf>
    <dxf>
      <fill>
        <patternFill>
          <bgColor theme="0"/>
        </patternFill>
      </fill>
    </dxf>
    <dxf>
      <font>
        <color theme="0" tint="-0.14996795556505021"/>
      </font>
      <fill>
        <patternFill>
          <bgColor theme="0"/>
        </patternFill>
      </fill>
    </dxf>
    <dxf>
      <fill>
        <patternFill>
          <bgColor theme="0"/>
        </patternFill>
      </fill>
    </dxf>
    <dxf>
      <font>
        <color theme="0" tint="-0.14996795556505021"/>
      </font>
      <fill>
        <patternFill>
          <bgColor theme="0"/>
        </patternFill>
      </fill>
    </dxf>
    <dxf>
      <fill>
        <patternFill>
          <bgColor theme="0"/>
        </patternFill>
      </fill>
    </dxf>
    <dxf>
      <font>
        <color theme="0" tint="-0.14996795556505021"/>
      </font>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ont>
        <color theme="0" tint="-0.14996795556505021"/>
      </font>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ont>
        <color theme="0" tint="-0.14996795556505021"/>
      </font>
      <fill>
        <patternFill>
          <bgColor theme="0"/>
        </patternFill>
      </fill>
    </dxf>
    <dxf>
      <fill>
        <patternFill>
          <bgColor theme="0"/>
        </patternFill>
      </fill>
    </dxf>
    <dxf>
      <font>
        <color theme="0" tint="-0.14996795556505021"/>
      </font>
      <fill>
        <patternFill>
          <bgColor theme="0"/>
        </patternFill>
      </fill>
    </dxf>
    <dxf>
      <fill>
        <patternFill>
          <bgColor theme="0"/>
        </patternFill>
      </fill>
    </dxf>
    <dxf>
      <fill>
        <patternFill>
          <bgColor theme="0"/>
        </patternFill>
      </fill>
    </dxf>
    <dxf>
      <fill>
        <patternFill>
          <bgColor theme="0"/>
        </patternFill>
      </fill>
    </dxf>
    <dxf>
      <font>
        <color theme="0" tint="-0.14996795556505021"/>
      </font>
      <fill>
        <patternFill>
          <bgColor theme="0"/>
        </patternFill>
      </fill>
    </dxf>
    <dxf>
      <fill>
        <patternFill>
          <bgColor theme="0"/>
        </patternFill>
      </fill>
    </dxf>
    <dxf>
      <font>
        <color theme="0" tint="-0.14996795556505021"/>
      </font>
      <fill>
        <patternFill>
          <bgColor theme="0"/>
        </patternFill>
      </fill>
    </dxf>
    <dxf>
      <fill>
        <patternFill>
          <bgColor theme="0"/>
        </patternFill>
      </fill>
    </dxf>
    <dxf>
      <font>
        <color theme="0" tint="-0.14996795556505021"/>
      </font>
      <fill>
        <patternFill>
          <bgColor theme="0"/>
        </patternFill>
      </fill>
    </dxf>
    <dxf>
      <fill>
        <patternFill>
          <bgColor theme="0"/>
        </patternFill>
      </fill>
    </dxf>
    <dxf>
      <font>
        <color theme="0" tint="-0.14996795556505021"/>
      </font>
      <fill>
        <patternFill>
          <bgColor theme="0"/>
        </patternFill>
      </fill>
    </dxf>
    <dxf>
      <fill>
        <patternFill>
          <bgColor theme="0"/>
        </patternFill>
      </fill>
    </dxf>
    <dxf>
      <font>
        <color theme="0" tint="-0.14996795556505021"/>
      </font>
      <fill>
        <patternFill>
          <bgColor theme="0"/>
        </patternFill>
      </fill>
    </dxf>
    <dxf>
      <fill>
        <patternFill>
          <bgColor theme="0"/>
        </patternFill>
      </fill>
    </dxf>
    <dxf>
      <font>
        <color theme="0" tint="-0.14996795556505021"/>
      </font>
      <fill>
        <patternFill>
          <bgColor theme="0"/>
        </patternFill>
      </fill>
    </dxf>
    <dxf>
      <fill>
        <patternFill>
          <bgColor theme="0"/>
        </patternFill>
      </fill>
    </dxf>
    <dxf>
      <font>
        <color theme="0" tint="-0.14996795556505021"/>
      </font>
      <fill>
        <patternFill>
          <bgColor theme="0"/>
        </patternFill>
      </fill>
    </dxf>
    <dxf>
      <fill>
        <patternFill>
          <bgColor theme="0"/>
        </patternFill>
      </fill>
    </dxf>
    <dxf>
      <font>
        <color theme="0" tint="-0.14996795556505021"/>
      </font>
      <fill>
        <patternFill>
          <bgColor theme="0"/>
        </patternFill>
      </fill>
    </dxf>
    <dxf>
      <fill>
        <patternFill>
          <bgColor theme="0"/>
        </patternFill>
      </fill>
    </dxf>
    <dxf>
      <font>
        <color theme="0" tint="-0.14996795556505021"/>
      </font>
      <fill>
        <patternFill>
          <bgColor theme="0"/>
        </patternFill>
      </fill>
    </dxf>
    <dxf>
      <fill>
        <patternFill>
          <bgColor theme="0"/>
        </patternFill>
      </fill>
    </dxf>
    <dxf>
      <font>
        <color theme="0" tint="-0.14996795556505021"/>
      </font>
      <fill>
        <patternFill>
          <bgColor theme="0"/>
        </patternFill>
      </fill>
    </dxf>
    <dxf>
      <fill>
        <patternFill>
          <bgColor theme="0"/>
        </patternFill>
      </fill>
    </dxf>
    <dxf>
      <font>
        <color theme="0" tint="-0.14996795556505021"/>
      </font>
      <fill>
        <patternFill>
          <bgColor theme="0"/>
        </patternFill>
      </fill>
    </dxf>
    <dxf>
      <fill>
        <patternFill>
          <bgColor theme="0"/>
        </patternFill>
      </fill>
    </dxf>
    <dxf>
      <font>
        <color theme="0" tint="-0.14996795556505021"/>
      </font>
      <fill>
        <patternFill>
          <bgColor theme="0"/>
        </patternFill>
      </fill>
    </dxf>
    <dxf>
      <fill>
        <patternFill>
          <bgColor theme="0"/>
        </patternFill>
      </fill>
    </dxf>
    <dxf>
      <font>
        <color theme="0" tint="-0.14996795556505021"/>
      </font>
      <fill>
        <patternFill>
          <bgColor theme="0"/>
        </patternFill>
      </fill>
    </dxf>
    <dxf>
      <fill>
        <patternFill>
          <bgColor theme="0"/>
        </patternFill>
      </fill>
    </dxf>
    <dxf>
      <font>
        <color theme="0" tint="-0.14996795556505021"/>
      </font>
      <fill>
        <patternFill>
          <bgColor theme="0"/>
        </patternFill>
      </fill>
    </dxf>
    <dxf>
      <font>
        <color theme="0" tint="-0.14996795556505021"/>
      </font>
      <fill>
        <patternFill>
          <bgColor theme="0"/>
        </patternFill>
      </fill>
    </dxf>
    <dxf>
      <fill>
        <patternFill>
          <bgColor theme="0"/>
        </patternFill>
      </fill>
    </dxf>
    <dxf>
      <font>
        <color theme="0" tint="-0.14996795556505021"/>
      </font>
      <fill>
        <patternFill>
          <bgColor theme="0"/>
        </patternFill>
      </fill>
    </dxf>
    <dxf>
      <fill>
        <patternFill>
          <bgColor theme="0"/>
        </patternFill>
      </fill>
    </dxf>
    <dxf>
      <font>
        <color theme="0" tint="-0.14996795556505021"/>
      </font>
      <fill>
        <patternFill>
          <bgColor theme="0"/>
        </patternFill>
      </fill>
    </dxf>
    <dxf>
      <fill>
        <patternFill>
          <bgColor theme="0"/>
        </patternFill>
      </fill>
    </dxf>
    <dxf>
      <font>
        <color theme="0" tint="-0.14996795556505021"/>
      </font>
      <fill>
        <patternFill>
          <bgColor theme="0"/>
        </patternFill>
      </fill>
    </dxf>
    <dxf>
      <fill>
        <patternFill>
          <bgColor theme="0"/>
        </patternFill>
      </fill>
    </dxf>
    <dxf>
      <font>
        <color theme="0" tint="-0.14996795556505021"/>
      </font>
      <fill>
        <patternFill>
          <bgColor theme="0"/>
        </patternFill>
      </fill>
    </dxf>
    <dxf>
      <fill>
        <patternFill>
          <bgColor theme="0"/>
        </patternFill>
      </fill>
    </dxf>
    <dxf>
      <font>
        <color theme="0" tint="-0.14996795556505021"/>
      </font>
      <fill>
        <patternFill>
          <bgColor theme="0"/>
        </patternFill>
      </fill>
    </dxf>
    <dxf>
      <fill>
        <patternFill>
          <bgColor theme="0"/>
        </patternFill>
      </fill>
    </dxf>
    <dxf>
      <font>
        <color theme="0" tint="-0.14996795556505021"/>
      </font>
      <fill>
        <patternFill>
          <bgColor theme="0"/>
        </patternFill>
      </fill>
    </dxf>
    <dxf>
      <fill>
        <patternFill>
          <bgColor theme="0"/>
        </patternFill>
      </fill>
    </dxf>
    <dxf>
      <font>
        <color theme="0" tint="-0.14996795556505021"/>
      </font>
      <fill>
        <patternFill>
          <bgColor theme="0"/>
        </patternFill>
      </fill>
    </dxf>
    <dxf>
      <fill>
        <patternFill>
          <bgColor theme="0"/>
        </patternFill>
      </fill>
    </dxf>
    <dxf>
      <font>
        <color theme="0" tint="-0.14996795556505021"/>
      </font>
      <fill>
        <patternFill>
          <bgColor theme="0"/>
        </patternFill>
      </fill>
    </dxf>
    <dxf>
      <fill>
        <patternFill>
          <bgColor theme="0"/>
        </patternFill>
      </fill>
    </dxf>
    <dxf>
      <fill>
        <patternFill>
          <bgColor theme="0"/>
        </patternFill>
      </fill>
    </dxf>
    <dxf>
      <font>
        <color theme="0" tint="-0.14996795556505021"/>
      </font>
      <fill>
        <patternFill>
          <bgColor theme="0"/>
        </patternFill>
      </fill>
    </dxf>
    <dxf>
      <fill>
        <patternFill>
          <bgColor theme="0"/>
        </patternFill>
      </fill>
    </dxf>
    <dxf>
      <font>
        <color theme="0" tint="-0.14996795556505021"/>
      </font>
      <fill>
        <patternFill>
          <bgColor theme="0"/>
        </patternFill>
      </fill>
    </dxf>
    <dxf>
      <fill>
        <patternFill>
          <bgColor theme="0"/>
        </patternFill>
      </fill>
    </dxf>
    <dxf>
      <font>
        <color theme="0" tint="-0.14996795556505021"/>
      </font>
      <fill>
        <patternFill>
          <bgColor theme="0"/>
        </patternFill>
      </fill>
    </dxf>
    <dxf>
      <fill>
        <patternFill>
          <bgColor theme="0"/>
        </patternFill>
      </fill>
    </dxf>
    <dxf>
      <font>
        <color theme="0" tint="-0.14996795556505021"/>
      </font>
      <fill>
        <patternFill>
          <bgColor theme="0"/>
        </patternFill>
      </fill>
    </dxf>
    <dxf>
      <fill>
        <patternFill>
          <bgColor theme="0"/>
        </patternFill>
      </fill>
    </dxf>
    <dxf>
      <font>
        <color theme="0" tint="-0.14996795556505021"/>
      </font>
      <fill>
        <patternFill>
          <bgColor theme="0"/>
        </patternFill>
      </fill>
    </dxf>
    <dxf>
      <fill>
        <patternFill>
          <bgColor theme="0"/>
        </patternFill>
      </fill>
    </dxf>
    <dxf>
      <font>
        <color theme="0" tint="-0.14996795556505021"/>
      </font>
      <fill>
        <patternFill>
          <bgColor theme="0"/>
        </patternFill>
      </fill>
    </dxf>
    <dxf>
      <fill>
        <patternFill>
          <bgColor theme="0"/>
        </patternFill>
      </fill>
    </dxf>
    <dxf>
      <font>
        <color theme="0" tint="-0.14996795556505021"/>
      </font>
      <fill>
        <patternFill>
          <bgColor theme="0"/>
        </patternFill>
      </fill>
    </dxf>
    <dxf>
      <fill>
        <patternFill>
          <bgColor theme="0"/>
        </patternFill>
      </fill>
    </dxf>
    <dxf>
      <font>
        <color theme="0" tint="-0.14996795556505021"/>
      </font>
      <fill>
        <patternFill>
          <bgColor theme="0"/>
        </patternFill>
      </fill>
    </dxf>
    <dxf>
      <fill>
        <patternFill>
          <bgColor theme="0"/>
        </patternFill>
      </fill>
    </dxf>
    <dxf>
      <font>
        <color theme="0" tint="-0.14996795556505021"/>
      </font>
      <fill>
        <patternFill>
          <bgColor theme="0"/>
        </patternFill>
      </fill>
    </dxf>
    <dxf>
      <fill>
        <patternFill>
          <bgColor theme="0"/>
        </patternFill>
      </fill>
    </dxf>
    <dxf>
      <font>
        <color theme="0" tint="-0.14996795556505021"/>
      </font>
      <fill>
        <patternFill>
          <bgColor theme="0"/>
        </patternFill>
      </fill>
    </dxf>
    <dxf>
      <fill>
        <patternFill>
          <bgColor theme="0"/>
        </patternFill>
      </fill>
    </dxf>
    <dxf>
      <font>
        <color theme="0" tint="-0.14996795556505021"/>
      </font>
      <fill>
        <patternFill>
          <bgColor theme="0"/>
        </patternFill>
      </fill>
    </dxf>
    <dxf>
      <fill>
        <patternFill>
          <bgColor theme="0"/>
        </patternFill>
      </fill>
    </dxf>
    <dxf>
      <font>
        <color theme="0" tint="-0.14996795556505021"/>
      </font>
      <fill>
        <patternFill>
          <bgColor theme="0"/>
        </patternFill>
      </fill>
    </dxf>
    <dxf>
      <fill>
        <patternFill>
          <bgColor theme="0"/>
        </patternFill>
      </fill>
    </dxf>
    <dxf>
      <font>
        <color theme="0" tint="-0.14996795556505021"/>
      </font>
      <fill>
        <patternFill>
          <bgColor theme="0"/>
        </patternFill>
      </fill>
    </dxf>
    <dxf>
      <fill>
        <patternFill>
          <bgColor theme="0"/>
        </patternFill>
      </fill>
    </dxf>
    <dxf>
      <font>
        <color theme="0" tint="-0.14996795556505021"/>
      </font>
      <fill>
        <patternFill>
          <bgColor theme="0"/>
        </patternFill>
      </fill>
    </dxf>
    <dxf>
      <fill>
        <patternFill>
          <bgColor theme="0"/>
        </patternFill>
      </fill>
    </dxf>
    <dxf>
      <font>
        <color theme="0" tint="-0.14996795556505021"/>
      </font>
      <fill>
        <patternFill>
          <bgColor theme="0"/>
        </patternFill>
      </fill>
    </dxf>
    <dxf>
      <fill>
        <patternFill>
          <bgColor theme="0"/>
        </patternFill>
      </fill>
    </dxf>
    <dxf>
      <font>
        <color theme="0" tint="-0.14996795556505021"/>
      </font>
      <fill>
        <patternFill>
          <bgColor theme="0"/>
        </patternFill>
      </fill>
    </dxf>
    <dxf>
      <fill>
        <patternFill>
          <bgColor theme="0"/>
        </patternFill>
      </fill>
    </dxf>
    <dxf>
      <font>
        <color theme="0" tint="-0.14996795556505021"/>
      </font>
      <fill>
        <patternFill>
          <bgColor theme="0"/>
        </patternFill>
      </fill>
    </dxf>
    <dxf>
      <fill>
        <patternFill>
          <bgColor theme="0"/>
        </patternFill>
      </fill>
    </dxf>
    <dxf>
      <font>
        <color theme="0" tint="-0.14996795556505021"/>
      </font>
      <fill>
        <patternFill>
          <bgColor theme="0"/>
        </patternFill>
      </fill>
    </dxf>
    <dxf>
      <fill>
        <patternFill>
          <bgColor theme="0"/>
        </patternFill>
      </fill>
    </dxf>
    <dxf>
      <font>
        <color theme="0" tint="-0.14996795556505021"/>
      </font>
      <fill>
        <patternFill>
          <bgColor theme="0"/>
        </patternFill>
      </fill>
    </dxf>
    <dxf>
      <fill>
        <patternFill>
          <bgColor theme="0"/>
        </patternFill>
      </fill>
    </dxf>
    <dxf>
      <font>
        <color theme="0" tint="-0.14996795556505021"/>
      </font>
      <fill>
        <patternFill>
          <bgColor theme="0"/>
        </patternFill>
      </fill>
    </dxf>
    <dxf>
      <fill>
        <patternFill>
          <bgColor theme="0"/>
        </patternFill>
      </fill>
    </dxf>
    <dxf>
      <font>
        <color theme="0" tint="-0.14996795556505021"/>
      </font>
      <fill>
        <patternFill>
          <bgColor theme="0"/>
        </patternFill>
      </fill>
    </dxf>
    <dxf>
      <fill>
        <patternFill>
          <bgColor theme="0"/>
        </patternFill>
      </fill>
    </dxf>
    <dxf>
      <font>
        <color theme="0" tint="-0.14996795556505021"/>
      </font>
      <fill>
        <patternFill>
          <bgColor theme="0"/>
        </patternFill>
      </fill>
    </dxf>
    <dxf>
      <fill>
        <patternFill>
          <bgColor theme="0"/>
        </patternFill>
      </fill>
    </dxf>
    <dxf>
      <font>
        <color theme="0" tint="-0.14996795556505021"/>
      </font>
      <fill>
        <patternFill>
          <bgColor theme="0"/>
        </patternFill>
      </fill>
    </dxf>
    <dxf>
      <fill>
        <patternFill>
          <bgColor theme="0"/>
        </patternFill>
      </fill>
    </dxf>
    <dxf>
      <font>
        <color theme="0" tint="-0.14996795556505021"/>
      </font>
      <fill>
        <patternFill>
          <bgColor theme="0"/>
        </patternFill>
      </fill>
    </dxf>
    <dxf>
      <fill>
        <patternFill>
          <bgColor theme="0"/>
        </patternFill>
      </fill>
    </dxf>
    <dxf>
      <fill>
        <patternFill>
          <bgColor theme="0"/>
        </patternFill>
      </fill>
    </dxf>
    <dxf>
      <font>
        <b/>
        <i val="0"/>
      </font>
      <fill>
        <patternFill>
          <bgColor rgb="FFFF0000"/>
        </patternFill>
      </fill>
    </dxf>
    <dxf>
      <font>
        <b/>
        <i val="0"/>
      </font>
      <fill>
        <patternFill>
          <bgColor rgb="FFFF0000"/>
        </patternFill>
      </fill>
    </dxf>
    <dxf>
      <font>
        <b/>
        <i val="0"/>
      </font>
      <fill>
        <patternFill>
          <bgColor rgb="FFFF00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ont>
        <color theme="0" tint="-0.14996795556505021"/>
      </font>
      <fill>
        <patternFill>
          <bgColor theme="0"/>
        </patternFill>
      </fill>
    </dxf>
    <dxf>
      <fill>
        <patternFill>
          <bgColor theme="0"/>
        </patternFill>
      </fill>
    </dxf>
    <dxf>
      <font>
        <color theme="0" tint="-0.14996795556505021"/>
      </font>
      <fill>
        <patternFill>
          <bgColor theme="0"/>
        </patternFill>
      </fill>
    </dxf>
    <dxf>
      <fill>
        <patternFill>
          <bgColor theme="0"/>
        </patternFill>
      </fill>
    </dxf>
    <dxf>
      <font>
        <color theme="0" tint="-0.14996795556505021"/>
      </font>
      <fill>
        <patternFill>
          <bgColor theme="0"/>
        </patternFill>
      </fill>
    </dxf>
    <dxf>
      <fill>
        <patternFill>
          <bgColor theme="0"/>
        </patternFill>
      </fill>
    </dxf>
    <dxf>
      <font>
        <color theme="0" tint="-0.14996795556505021"/>
      </font>
      <fill>
        <patternFill>
          <bgColor theme="0"/>
        </patternFill>
      </fill>
    </dxf>
    <dxf>
      <fill>
        <patternFill>
          <bgColor theme="0"/>
        </patternFill>
      </fill>
    </dxf>
    <dxf>
      <font>
        <color theme="0" tint="-0.14996795556505021"/>
      </font>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ont>
        <color theme="0" tint="-0.14996795556505021"/>
      </font>
      <fill>
        <patternFill>
          <bgColor theme="0"/>
        </patternFill>
      </fill>
    </dxf>
    <dxf>
      <fill>
        <patternFill>
          <bgColor theme="0"/>
        </patternFill>
      </fill>
    </dxf>
    <dxf>
      <font>
        <color theme="0" tint="-0.14996795556505021"/>
      </font>
      <fill>
        <patternFill>
          <bgColor theme="0"/>
        </patternFill>
      </fill>
    </dxf>
    <dxf>
      <fill>
        <patternFill>
          <bgColor theme="0"/>
        </patternFill>
      </fill>
    </dxf>
    <dxf>
      <font>
        <color theme="0" tint="-0.14996795556505021"/>
      </font>
      <fill>
        <patternFill>
          <bgColor theme="0"/>
        </patternFill>
      </fill>
    </dxf>
    <dxf>
      <fill>
        <patternFill>
          <bgColor theme="0"/>
        </patternFill>
      </fill>
    </dxf>
    <dxf>
      <font>
        <color theme="0" tint="-0.14996795556505021"/>
      </font>
      <fill>
        <patternFill>
          <bgColor theme="0"/>
        </patternFill>
      </fill>
    </dxf>
    <dxf>
      <fill>
        <patternFill>
          <bgColor theme="0"/>
        </patternFill>
      </fill>
    </dxf>
    <dxf>
      <font>
        <color theme="0" tint="-0.14996795556505021"/>
      </font>
      <fill>
        <patternFill>
          <bgColor theme="0"/>
        </patternFill>
      </fill>
    </dxf>
    <dxf>
      <fill>
        <patternFill>
          <bgColor theme="0"/>
        </patternFill>
      </fill>
    </dxf>
    <dxf>
      <font>
        <color theme="0" tint="-0.14996795556505021"/>
      </font>
      <fill>
        <patternFill>
          <bgColor theme="0"/>
        </patternFill>
      </fill>
    </dxf>
    <dxf>
      <fill>
        <patternFill>
          <bgColor theme="0"/>
        </patternFill>
      </fill>
    </dxf>
    <dxf>
      <fill>
        <patternFill>
          <bgColor theme="0"/>
        </patternFill>
      </fill>
    </dxf>
    <dxf>
      <font>
        <color theme="0" tint="-0.14996795556505021"/>
      </font>
      <fill>
        <patternFill>
          <bgColor theme="0"/>
        </patternFill>
      </fill>
    </dxf>
    <dxf>
      <fill>
        <patternFill>
          <bgColor theme="0"/>
        </patternFill>
      </fill>
    </dxf>
    <dxf>
      <font>
        <color theme="0" tint="-0.14996795556505021"/>
      </font>
      <fill>
        <patternFill>
          <bgColor theme="0"/>
        </patternFill>
      </fill>
    </dxf>
    <dxf>
      <fill>
        <patternFill>
          <bgColor theme="0"/>
        </patternFill>
      </fill>
    </dxf>
    <dxf>
      <font>
        <color theme="0" tint="-0.14996795556505021"/>
      </font>
      <fill>
        <patternFill>
          <bgColor theme="0"/>
        </patternFill>
      </fill>
    </dxf>
    <dxf>
      <fill>
        <patternFill>
          <bgColor theme="0"/>
        </patternFill>
      </fill>
    </dxf>
    <dxf>
      <font>
        <color theme="0" tint="-0.14996795556505021"/>
      </font>
      <fill>
        <patternFill>
          <bgColor theme="0"/>
        </patternFill>
      </fill>
    </dxf>
    <dxf>
      <fill>
        <patternFill>
          <bgColor theme="0"/>
        </patternFill>
      </fill>
    </dxf>
    <dxf>
      <font>
        <color theme="0" tint="-0.14996795556505021"/>
      </font>
      <fill>
        <patternFill>
          <bgColor theme="0"/>
        </patternFill>
      </fill>
    </dxf>
    <dxf>
      <fill>
        <patternFill>
          <bgColor theme="0"/>
        </patternFill>
      </fill>
    </dxf>
    <dxf>
      <font>
        <color theme="0" tint="-0.14996795556505021"/>
      </font>
      <fill>
        <patternFill>
          <bgColor theme="0"/>
        </patternFill>
      </fill>
    </dxf>
    <dxf>
      <fill>
        <patternFill>
          <bgColor theme="0"/>
        </patternFill>
      </fill>
    </dxf>
    <dxf>
      <font>
        <color theme="0" tint="-0.14996795556505021"/>
      </font>
      <fill>
        <patternFill>
          <bgColor theme="0"/>
        </patternFill>
      </fill>
    </dxf>
    <dxf>
      <fill>
        <patternFill>
          <bgColor theme="0"/>
        </patternFill>
      </fill>
    </dxf>
    <dxf>
      <font>
        <color theme="0" tint="-0.14996795556505021"/>
      </font>
      <fill>
        <patternFill>
          <bgColor theme="0"/>
        </patternFill>
      </fill>
    </dxf>
    <dxf>
      <fill>
        <patternFill>
          <bgColor theme="0"/>
        </patternFill>
      </fill>
    </dxf>
    <dxf>
      <fill>
        <patternFill>
          <bgColor theme="0"/>
        </patternFill>
      </fill>
    </dxf>
    <dxf>
      <font>
        <color theme="0" tint="-0.14996795556505021"/>
      </font>
      <fill>
        <patternFill>
          <bgColor theme="0"/>
        </patternFill>
      </fill>
    </dxf>
    <dxf>
      <fill>
        <patternFill>
          <bgColor theme="0"/>
        </patternFill>
      </fill>
    </dxf>
    <dxf>
      <font>
        <color theme="0" tint="-0.14996795556505021"/>
      </font>
      <fill>
        <patternFill>
          <bgColor theme="0"/>
        </patternFill>
      </fill>
    </dxf>
    <dxf>
      <fill>
        <patternFill>
          <bgColor theme="0"/>
        </patternFill>
      </fill>
    </dxf>
    <dxf>
      <font>
        <color theme="0" tint="-0.14996795556505021"/>
      </font>
      <fill>
        <patternFill>
          <bgColor theme="0"/>
        </patternFill>
      </fill>
    </dxf>
    <dxf>
      <fill>
        <patternFill>
          <bgColor theme="0"/>
        </patternFill>
      </fill>
    </dxf>
    <dxf>
      <font>
        <color theme="0" tint="-0.14996795556505021"/>
      </font>
      <fill>
        <patternFill>
          <bgColor theme="0"/>
        </patternFill>
      </fill>
    </dxf>
    <dxf>
      <fill>
        <patternFill>
          <bgColor theme="0"/>
        </patternFill>
      </fill>
    </dxf>
    <dxf>
      <font>
        <color theme="0" tint="-0.14996795556505021"/>
      </font>
      <fill>
        <patternFill>
          <bgColor theme="0"/>
        </patternFill>
      </fill>
    </dxf>
    <dxf>
      <fill>
        <patternFill>
          <bgColor theme="0"/>
        </patternFill>
      </fill>
    </dxf>
    <dxf>
      <font>
        <color theme="0" tint="-0.14996795556505021"/>
      </font>
      <fill>
        <patternFill>
          <bgColor theme="0"/>
        </patternFill>
      </fill>
    </dxf>
    <dxf>
      <fill>
        <patternFill>
          <bgColor theme="0"/>
        </patternFill>
      </fill>
    </dxf>
    <dxf>
      <font>
        <color theme="0" tint="-0.14996795556505021"/>
      </font>
      <fill>
        <patternFill>
          <bgColor theme="0"/>
        </patternFill>
      </fill>
    </dxf>
    <dxf>
      <fill>
        <patternFill>
          <bgColor theme="0"/>
        </patternFill>
      </fill>
    </dxf>
    <dxf>
      <font>
        <color theme="0" tint="-0.14996795556505021"/>
      </font>
      <fill>
        <patternFill>
          <bgColor theme="0"/>
        </patternFill>
      </fill>
    </dxf>
    <dxf>
      <fill>
        <patternFill>
          <bgColor theme="0"/>
        </patternFill>
      </fill>
    </dxf>
    <dxf>
      <font>
        <color theme="0" tint="-0.14996795556505021"/>
      </font>
      <fill>
        <patternFill>
          <bgColor theme="0"/>
        </patternFill>
      </fill>
    </dxf>
    <dxf>
      <fill>
        <patternFill>
          <bgColor theme="0"/>
        </patternFill>
      </fill>
    </dxf>
    <dxf>
      <font>
        <color theme="0" tint="-0.14996795556505021"/>
      </font>
      <fill>
        <patternFill>
          <bgColor theme="0"/>
        </patternFill>
      </fill>
    </dxf>
    <dxf>
      <fill>
        <patternFill>
          <bgColor theme="0"/>
        </patternFill>
      </fill>
    </dxf>
    <dxf>
      <font>
        <color theme="0" tint="-0.14996795556505021"/>
      </font>
      <fill>
        <patternFill>
          <bgColor theme="0"/>
        </patternFill>
      </fill>
    </dxf>
    <dxf>
      <fill>
        <patternFill>
          <bgColor theme="0"/>
        </patternFill>
      </fill>
    </dxf>
    <dxf>
      <font>
        <color theme="0" tint="-0.14996795556505021"/>
      </font>
      <fill>
        <patternFill>
          <bgColor theme="0"/>
        </patternFill>
      </fill>
    </dxf>
    <dxf>
      <fill>
        <patternFill>
          <bgColor theme="0"/>
        </patternFill>
      </fill>
    </dxf>
    <dxf>
      <font>
        <color theme="0" tint="-0.14996795556505021"/>
      </font>
      <fill>
        <patternFill>
          <bgColor theme="0"/>
        </patternFill>
      </fill>
    </dxf>
    <dxf>
      <fill>
        <patternFill>
          <bgColor theme="0"/>
        </patternFill>
      </fill>
    </dxf>
    <dxf>
      <fill>
        <patternFill>
          <bgColor theme="0"/>
        </patternFill>
      </fill>
    </dxf>
    <dxf>
      <font>
        <color theme="0" tint="-0.14996795556505021"/>
      </font>
      <fill>
        <patternFill>
          <bgColor theme="0"/>
        </patternFill>
      </fill>
    </dxf>
    <dxf>
      <fill>
        <patternFill>
          <bgColor theme="0"/>
        </patternFill>
      </fill>
    </dxf>
    <dxf>
      <font>
        <color theme="0" tint="-0.14996795556505021"/>
      </font>
      <fill>
        <patternFill>
          <bgColor theme="0"/>
        </patternFill>
      </fill>
    </dxf>
    <dxf>
      <fill>
        <patternFill>
          <bgColor theme="0"/>
        </patternFill>
      </fill>
    </dxf>
    <dxf>
      <font>
        <color theme="0" tint="-0.14996795556505021"/>
      </font>
      <fill>
        <patternFill>
          <bgColor theme="0"/>
        </patternFill>
      </fill>
    </dxf>
    <dxf>
      <fill>
        <patternFill>
          <bgColor theme="0"/>
        </patternFill>
      </fill>
    </dxf>
    <dxf>
      <fill>
        <patternFill>
          <bgColor theme="0"/>
        </patternFill>
      </fill>
    </dxf>
    <dxf>
      <fill>
        <patternFill>
          <bgColor theme="0"/>
        </patternFill>
      </fill>
    </dxf>
    <dxf>
      <font>
        <color theme="0" tint="-0.14996795556505021"/>
      </font>
      <fill>
        <patternFill>
          <bgColor theme="0"/>
        </patternFill>
      </fill>
    </dxf>
    <dxf>
      <fill>
        <patternFill>
          <bgColor theme="0"/>
        </patternFill>
      </fill>
    </dxf>
    <dxf>
      <fill>
        <patternFill>
          <bgColor rgb="FFFF0000"/>
        </patternFill>
      </fill>
    </dxf>
    <dxf>
      <font>
        <color theme="0" tint="-0.14996795556505021"/>
      </font>
      <fill>
        <patternFill>
          <bgColor theme="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theme="0"/>
        </patternFill>
      </fill>
    </dxf>
    <dxf>
      <font>
        <color theme="0" tint="-0.14996795556505021"/>
      </font>
      <fill>
        <patternFill>
          <bgColor theme="0"/>
        </patternFill>
      </fill>
    </dxf>
    <dxf>
      <fill>
        <patternFill>
          <bgColor theme="0"/>
        </patternFill>
      </fill>
    </dxf>
    <dxf>
      <font>
        <color theme="0" tint="-0.14996795556505021"/>
      </font>
      <fill>
        <patternFill>
          <bgColor theme="0"/>
        </patternFill>
      </fill>
    </dxf>
    <dxf>
      <fill>
        <patternFill>
          <bgColor theme="0"/>
        </patternFill>
      </fill>
    </dxf>
    <dxf>
      <font>
        <color theme="0" tint="-0.14996795556505021"/>
      </font>
      <fill>
        <patternFill>
          <bgColor theme="0"/>
        </patternFill>
      </fill>
    </dxf>
    <dxf>
      <fill>
        <patternFill>
          <bgColor theme="0"/>
        </patternFill>
      </fill>
    </dxf>
    <dxf>
      <font>
        <color theme="0" tint="-0.14996795556505021"/>
      </font>
      <fill>
        <patternFill>
          <bgColor theme="0"/>
        </patternFill>
      </fill>
    </dxf>
    <dxf>
      <fill>
        <patternFill>
          <bgColor theme="0"/>
        </patternFill>
      </fill>
    </dxf>
    <dxf>
      <font>
        <color theme="0" tint="-0.14996795556505021"/>
      </font>
      <fill>
        <patternFill>
          <bgColor theme="0"/>
        </patternFill>
      </fill>
    </dxf>
    <dxf>
      <fill>
        <patternFill>
          <bgColor theme="0"/>
        </patternFill>
      </fill>
    </dxf>
    <dxf>
      <font>
        <color theme="0" tint="-0.14996795556505021"/>
      </font>
      <fill>
        <patternFill>
          <bgColor theme="0"/>
        </patternFill>
      </fill>
    </dxf>
    <dxf>
      <fill>
        <patternFill>
          <bgColor theme="0"/>
        </patternFill>
      </fill>
    </dxf>
    <dxf>
      <font>
        <color theme="0" tint="-0.14996795556505021"/>
      </font>
      <fill>
        <patternFill>
          <bgColor theme="0"/>
        </patternFill>
      </fill>
    </dxf>
    <dxf>
      <fill>
        <patternFill>
          <bgColor theme="0"/>
        </patternFill>
      </fill>
    </dxf>
    <dxf>
      <font>
        <color theme="0" tint="-0.14996795556505021"/>
      </font>
      <fill>
        <patternFill>
          <bgColor theme="0"/>
        </patternFill>
      </fill>
    </dxf>
    <dxf>
      <font>
        <color theme="0" tint="-0.14996795556505021"/>
      </font>
      <fill>
        <patternFill>
          <bgColor theme="0"/>
        </patternFill>
      </fill>
    </dxf>
    <dxf>
      <fill>
        <patternFill>
          <bgColor theme="0"/>
        </patternFill>
      </fill>
    </dxf>
    <dxf>
      <font>
        <color theme="0" tint="-0.14996795556505021"/>
      </font>
      <fill>
        <patternFill>
          <bgColor theme="0"/>
        </patternFill>
      </fill>
    </dxf>
    <dxf>
      <fill>
        <patternFill>
          <bgColor theme="0"/>
        </patternFill>
      </fill>
    </dxf>
    <dxf>
      <font>
        <color theme="0" tint="-0.14996795556505021"/>
      </font>
      <fill>
        <patternFill>
          <bgColor theme="0"/>
        </patternFill>
      </fill>
    </dxf>
    <dxf>
      <fill>
        <patternFill>
          <bgColor theme="0"/>
        </patternFill>
      </fill>
    </dxf>
    <dxf>
      <font>
        <color theme="0" tint="-0.14996795556505021"/>
      </font>
      <fill>
        <patternFill>
          <bgColor theme="0"/>
        </patternFill>
      </fill>
    </dxf>
    <dxf>
      <fill>
        <patternFill>
          <bgColor theme="0"/>
        </patternFill>
      </fill>
    </dxf>
    <dxf>
      <font>
        <color theme="0" tint="-0.14996795556505021"/>
      </font>
      <fill>
        <patternFill>
          <bgColor theme="0"/>
        </patternFill>
      </fill>
    </dxf>
    <dxf>
      <fill>
        <patternFill>
          <bgColor theme="0"/>
        </patternFill>
      </fill>
    </dxf>
    <dxf>
      <font>
        <color theme="0" tint="-0.14996795556505021"/>
      </font>
      <fill>
        <patternFill>
          <bgColor theme="0"/>
        </patternFill>
      </fill>
    </dxf>
    <dxf>
      <fill>
        <patternFill>
          <bgColor theme="0"/>
        </patternFill>
      </fill>
    </dxf>
    <dxf>
      <font>
        <b/>
        <i val="0"/>
      </font>
      <fill>
        <patternFill>
          <bgColor rgb="FFFF0000"/>
        </patternFill>
      </fill>
    </dxf>
    <dxf>
      <fill>
        <patternFill>
          <bgColor theme="0"/>
        </patternFill>
      </fill>
    </dxf>
    <dxf>
      <font>
        <color theme="0" tint="-0.14996795556505021"/>
      </font>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0379357992823384E-2"/>
          <c:y val="0.40212519635839128"/>
          <c:w val="0.86921838191051581"/>
          <c:h val="0.47372190367737665"/>
        </c:manualLayout>
      </c:layout>
      <c:scatterChart>
        <c:scatterStyle val="lineMarker"/>
        <c:varyColors val="0"/>
        <c:ser>
          <c:idx val="1"/>
          <c:order val="0"/>
          <c:tx>
            <c:strRef>
              <c:f>SATURS!$A$51</c:f>
              <c:strCache>
                <c:ptCount val="1"/>
                <c:pt idx="0">
                  <c:v>0,0</c:v>
                </c:pt>
              </c:strCache>
            </c:strRef>
          </c:tx>
          <c:spPr>
            <a:ln w="28575">
              <a:noFill/>
            </a:ln>
          </c:spPr>
          <c:marker>
            <c:symbol val="triangle"/>
            <c:size val="25"/>
            <c:spPr>
              <a:solidFill>
                <a:srgbClr val="C0C0C0"/>
              </a:solidFill>
              <a:ln>
                <a:solidFill>
                  <a:srgbClr val="000000"/>
                </a:solidFill>
                <a:prstDash val="solid"/>
              </a:ln>
            </c:spPr>
          </c:marker>
          <c:dLbls>
            <c:spPr>
              <a:noFill/>
              <a:ln w="25400">
                <a:noFill/>
              </a:ln>
            </c:spPr>
            <c:txPr>
              <a:bodyPr/>
              <a:lstStyle/>
              <a:p>
                <a:pPr>
                  <a:defRPr sz="800" b="0" i="0" u="none" strike="noStrike" baseline="0">
                    <a:solidFill>
                      <a:srgbClr val="000000"/>
                    </a:solidFill>
                    <a:latin typeface="Arial"/>
                    <a:ea typeface="Arial"/>
                    <a:cs typeface="Arial"/>
                  </a:defRPr>
                </a:pPr>
                <a:endParaRPr lang="lv-LV"/>
              </a:p>
            </c:txPr>
            <c:dLblPos val="b"/>
            <c:showLegendKey val="0"/>
            <c:showVal val="0"/>
            <c:showCatName val="0"/>
            <c:showSerName val="1"/>
            <c:showPercent val="0"/>
            <c:showBubbleSize val="0"/>
            <c:showLeaderLines val="0"/>
            <c:extLst>
              <c:ext xmlns:c15="http://schemas.microsoft.com/office/drawing/2012/chart" uri="{CE6537A1-D6FC-4f65-9D91-7224C49458BB}">
                <c15:layout/>
                <c15:showLeaderLines val="0"/>
              </c:ext>
            </c:extLst>
          </c:dLbls>
          <c:xVal>
            <c:numRef>
              <c:f>SATURS!$A$52</c:f>
              <c:numCache>
                <c:formatCode>0.0</c:formatCode>
                <c:ptCount val="1"/>
                <c:pt idx="0">
                  <c:v>0</c:v>
                </c:pt>
              </c:numCache>
            </c:numRef>
          </c:xVal>
          <c:yVal>
            <c:numLit>
              <c:formatCode>General</c:formatCode>
              <c:ptCount val="1"/>
              <c:pt idx="0">
                <c:v>1</c:v>
              </c:pt>
            </c:numLit>
          </c:yVal>
          <c:smooth val="0"/>
        </c:ser>
        <c:dLbls>
          <c:showLegendKey val="0"/>
          <c:showVal val="0"/>
          <c:showCatName val="0"/>
          <c:showSerName val="0"/>
          <c:showPercent val="0"/>
          <c:showBubbleSize val="0"/>
        </c:dLbls>
        <c:axId val="279855144"/>
        <c:axId val="279854752"/>
      </c:scatterChart>
      <c:valAx>
        <c:axId val="279855144"/>
        <c:scaling>
          <c:orientation val="minMax"/>
          <c:max val="420"/>
          <c:min val="0"/>
        </c:scaling>
        <c:delete val="1"/>
        <c:axPos val="b"/>
        <c:numFmt formatCode="0.0" sourceLinked="1"/>
        <c:majorTickMark val="out"/>
        <c:minorTickMark val="none"/>
        <c:tickLblPos val="nextTo"/>
        <c:crossAx val="279854752"/>
        <c:crosses val="autoZero"/>
        <c:crossBetween val="midCat"/>
      </c:valAx>
      <c:valAx>
        <c:axId val="279854752"/>
        <c:scaling>
          <c:orientation val="minMax"/>
          <c:max val="1.5"/>
          <c:min val="0"/>
        </c:scaling>
        <c:delete val="1"/>
        <c:axPos val="l"/>
        <c:numFmt formatCode="General" sourceLinked="1"/>
        <c:majorTickMark val="out"/>
        <c:minorTickMark val="none"/>
        <c:tickLblPos val="nextTo"/>
        <c:crossAx val="279855144"/>
        <c:crosses val="autoZero"/>
        <c:crossBetween val="midCat"/>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lv-LV"/>
    </a:p>
  </c:txPr>
  <c:printSettings>
    <c:headerFooter alignWithMargins="0"/>
    <c:pageMargins b="1" l="0.75000000000000011" r="0.75000000000000011" t="1" header="0.5" footer="0.5"/>
    <c:pageSetup paperSize="9"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3146149</xdr:colOff>
      <xdr:row>55</xdr:row>
      <xdr:rowOff>181804</xdr:rowOff>
    </xdr:from>
    <xdr:to>
      <xdr:col>1</xdr:col>
      <xdr:colOff>4624593</xdr:colOff>
      <xdr:row>57</xdr:row>
      <xdr:rowOff>2072</xdr:rowOff>
    </xdr:to>
    <xdr:sp macro="" textlink="">
      <xdr:nvSpPr>
        <xdr:cNvPr id="2" name="TextBox 1"/>
        <xdr:cNvSpPr txBox="1"/>
      </xdr:nvSpPr>
      <xdr:spPr>
        <a:xfrm>
          <a:off x="3755749" y="2553529"/>
          <a:ext cx="1478444" cy="2012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r>
            <a:rPr lang="lv-LV" sz="800">
              <a:solidFill>
                <a:schemeClr val="dk1"/>
              </a:solidFill>
              <a:latin typeface="Times New Roman" pitchFamily="18" charset="0"/>
              <a:ea typeface="+mn-ea"/>
              <a:cs typeface="Times New Roman" pitchFamily="18" charset="0"/>
            </a:rPr>
            <a:t>kWh/m</a:t>
          </a:r>
          <a:r>
            <a:rPr lang="lv-LV" sz="800" baseline="30000">
              <a:solidFill>
                <a:schemeClr val="dk1"/>
              </a:solidFill>
              <a:latin typeface="Times New Roman" pitchFamily="18" charset="0"/>
              <a:ea typeface="+mn-ea"/>
              <a:cs typeface="Times New Roman" pitchFamily="18" charset="0"/>
            </a:rPr>
            <a:t>2</a:t>
          </a:r>
          <a:r>
            <a:rPr lang="lv-LV" sz="800">
              <a:solidFill>
                <a:schemeClr val="dk1"/>
              </a:solidFill>
              <a:latin typeface="Times New Roman" pitchFamily="18" charset="0"/>
              <a:ea typeface="+mn-ea"/>
              <a:cs typeface="Times New Roman" pitchFamily="18" charset="0"/>
            </a:rPr>
            <a:t> gadā</a:t>
          </a:r>
          <a:endParaRPr lang="lv-LV" sz="800">
            <a:latin typeface="Times New Roman" pitchFamily="18" charset="0"/>
            <a:cs typeface="Times New Roman" pitchFamily="18" charset="0"/>
          </a:endParaRPr>
        </a:p>
      </xdr:txBody>
    </xdr:sp>
    <xdr:clientData/>
  </xdr:twoCellAnchor>
  <xdr:twoCellAnchor>
    <xdr:from>
      <xdr:col>1</xdr:col>
      <xdr:colOff>285750</xdr:colOff>
      <xdr:row>53</xdr:row>
      <xdr:rowOff>19050</xdr:rowOff>
    </xdr:from>
    <xdr:to>
      <xdr:col>1</xdr:col>
      <xdr:colOff>4610100</xdr:colOff>
      <xdr:row>55</xdr:row>
      <xdr:rowOff>142875</xdr:rowOff>
    </xdr:to>
    <xdr:grpSp>
      <xdr:nvGrpSpPr>
        <xdr:cNvPr id="3" name="Group 73"/>
        <xdr:cNvGrpSpPr>
          <a:grpSpLocks/>
        </xdr:cNvGrpSpPr>
      </xdr:nvGrpSpPr>
      <xdr:grpSpPr bwMode="auto">
        <a:xfrm>
          <a:off x="1123950" y="11458575"/>
          <a:ext cx="4324350" cy="523875"/>
          <a:chOff x="3140" y="11208"/>
          <a:chExt cx="4320" cy="864"/>
        </a:xfrm>
      </xdr:grpSpPr>
      <xdr:sp macro="" textlink="">
        <xdr:nvSpPr>
          <xdr:cNvPr id="4" name="Rectangle 74"/>
          <xdr:cNvSpPr>
            <a:spLocks noChangeArrowheads="1"/>
          </xdr:cNvSpPr>
        </xdr:nvSpPr>
        <xdr:spPr bwMode="auto">
          <a:xfrm>
            <a:off x="3140" y="11208"/>
            <a:ext cx="2160" cy="864"/>
          </a:xfrm>
          <a:prstGeom prst="rect">
            <a:avLst/>
          </a:prstGeom>
          <a:gradFill rotWithShape="1">
            <a:gsLst>
              <a:gs pos="0">
                <a:srgbClr val="008000"/>
              </a:gs>
              <a:gs pos="100000">
                <a:srgbClr val="FFFF00"/>
              </a:gs>
            </a:gsLst>
            <a:lin ang="0" scaled="1"/>
          </a:gra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 name="Rectangle 75"/>
          <xdr:cNvSpPr>
            <a:spLocks noChangeArrowheads="1"/>
          </xdr:cNvSpPr>
        </xdr:nvSpPr>
        <xdr:spPr bwMode="auto">
          <a:xfrm>
            <a:off x="5300" y="11208"/>
            <a:ext cx="2160" cy="864"/>
          </a:xfrm>
          <a:prstGeom prst="rect">
            <a:avLst/>
          </a:prstGeom>
          <a:gradFill rotWithShape="1">
            <a:gsLst>
              <a:gs pos="0">
                <a:srgbClr val="FFFF00"/>
              </a:gs>
              <a:gs pos="100000">
                <a:srgbClr val="FF0000"/>
              </a:gs>
            </a:gsLst>
            <a:lin ang="0" scaled="1"/>
          </a:gradFill>
          <a:ln>
            <a:noFill/>
          </a:ln>
          <a:extLst>
            <a:ext uri="{91240B29-F687-4F45-9708-019B960494DF}">
              <a14:hiddenLine xmlns:a14="http://schemas.microsoft.com/office/drawing/2010/main" w="9525">
                <a:solidFill>
                  <a:srgbClr val="000000"/>
                </a:solidFill>
                <a:miter lim="800000"/>
                <a:headEnd/>
                <a:tailEnd/>
              </a14:hiddenLine>
            </a:ext>
          </a:extLst>
        </xdr:spPr>
      </xdr:sp>
    </xdr:grpSp>
    <xdr:clientData/>
  </xdr:twoCellAnchor>
  <xdr:twoCellAnchor>
    <xdr:from>
      <xdr:col>1</xdr:col>
      <xdr:colOff>292950</xdr:colOff>
      <xdr:row>51</xdr:row>
      <xdr:rowOff>104576</xdr:rowOff>
    </xdr:from>
    <xdr:to>
      <xdr:col>1</xdr:col>
      <xdr:colOff>4612950</xdr:colOff>
      <xdr:row>53</xdr:row>
      <xdr:rowOff>246</xdr:rowOff>
    </xdr:to>
    <xdr:sp macro="" textlink="">
      <xdr:nvSpPr>
        <xdr:cNvPr id="6" name="Text Box 76"/>
        <xdr:cNvSpPr txBox="1">
          <a:spLocks noChangeArrowheads="1"/>
        </xdr:cNvSpPr>
      </xdr:nvSpPr>
      <xdr:spPr bwMode="auto">
        <a:xfrm>
          <a:off x="902550" y="1695251"/>
          <a:ext cx="4320000" cy="286195"/>
        </a:xfrm>
        <a:prstGeom prst="rect">
          <a:avLst/>
        </a:prstGeom>
        <a:solidFill>
          <a:srgbClr val="FFFFFF"/>
        </a:solidFill>
        <a:ln w="9525">
          <a:noFill/>
          <a:miter lim="800000"/>
          <a:headEnd/>
          <a:tailEnd/>
        </a:ln>
      </xdr:spPr>
      <xdr:txBody>
        <a:bodyPr vertOverflow="clip" wrap="square" lIns="0" tIns="46800" rIns="0" bIns="46800" anchor="t" upright="1"/>
        <a:lstStyle/>
        <a:p>
          <a:pPr algn="l" rtl="0">
            <a:defRPr sz="1000"/>
          </a:pPr>
          <a:r>
            <a:rPr lang="lv-LV" sz="900" b="0" i="0" u="none" strike="noStrike" baseline="0">
              <a:solidFill>
                <a:srgbClr val="000000"/>
              </a:solidFill>
              <a:latin typeface="Times New Roman"/>
              <a:cs typeface="Times New Roman"/>
            </a:rPr>
            <a:t>0              50            100           150          200           250           300          350           400+       </a:t>
          </a:r>
        </a:p>
      </xdr:txBody>
    </xdr:sp>
    <xdr:clientData/>
  </xdr:twoCellAnchor>
  <xdr:twoCellAnchor>
    <xdr:from>
      <xdr:col>1</xdr:col>
      <xdr:colOff>114300</xdr:colOff>
      <xdr:row>50</xdr:row>
      <xdr:rowOff>161925</xdr:rowOff>
    </xdr:from>
    <xdr:to>
      <xdr:col>2</xdr:col>
      <xdr:colOff>66675</xdr:colOff>
      <xdr:row>56</xdr:row>
      <xdr:rowOff>152400</xdr:rowOff>
    </xdr:to>
    <xdr:graphicFrame macro="">
      <xdr:nvGraphicFramePr>
        <xdr:cNvPr id="7" name="Chart 8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L90"/>
  <sheetViews>
    <sheetView tabSelected="1" view="pageBreakPreview" zoomScaleNormal="100" zoomScaleSheetLayoutView="100" workbookViewId="0">
      <selection activeCell="B24" sqref="B24"/>
    </sheetView>
  </sheetViews>
  <sheetFormatPr defaultRowHeight="15.75" x14ac:dyDescent="0.25"/>
  <cols>
    <col min="1" max="1" width="12.5703125" style="3" customWidth="1"/>
    <col min="2" max="2" width="104.42578125" style="3" customWidth="1"/>
    <col min="3" max="3" width="25.28515625" style="3" customWidth="1"/>
    <col min="4" max="4" width="26.7109375" style="3" customWidth="1"/>
    <col min="5" max="5" width="19.42578125" style="3" customWidth="1"/>
    <col min="6" max="16384" width="9.140625" style="3"/>
  </cols>
  <sheetData>
    <row r="1" spans="1:9" x14ac:dyDescent="0.25">
      <c r="C1" s="132"/>
      <c r="D1" s="132"/>
      <c r="E1" s="132"/>
      <c r="F1" s="132"/>
      <c r="G1" s="132"/>
      <c r="H1" s="132"/>
      <c r="I1" s="132"/>
    </row>
    <row r="2" spans="1:9" x14ac:dyDescent="0.25">
      <c r="B2" s="133"/>
      <c r="C2" s="132"/>
      <c r="D2" s="132"/>
      <c r="E2" s="132"/>
      <c r="F2" s="132"/>
      <c r="G2" s="132"/>
      <c r="H2" s="132"/>
      <c r="I2" s="132"/>
    </row>
    <row r="3" spans="1:9" x14ac:dyDescent="0.25">
      <c r="A3" s="226"/>
      <c r="B3" s="4"/>
      <c r="D3" s="132">
        <f>IF(A3="JĀ",1,0)</f>
        <v>0</v>
      </c>
      <c r="E3" s="132"/>
      <c r="F3" s="132"/>
      <c r="G3" s="132"/>
      <c r="H3" s="132"/>
      <c r="I3" s="132"/>
    </row>
    <row r="4" spans="1:9" x14ac:dyDescent="0.25">
      <c r="D4" s="132"/>
      <c r="E4" s="132"/>
      <c r="F4" s="132"/>
      <c r="G4" s="132"/>
      <c r="H4" s="132"/>
      <c r="I4" s="132"/>
    </row>
    <row r="5" spans="1:9" x14ac:dyDescent="0.25">
      <c r="A5" s="226" t="s">
        <v>493</v>
      </c>
      <c r="B5" s="4" t="s">
        <v>233</v>
      </c>
      <c r="D5" s="132">
        <f>IF(A5="LABOT",1,0)</f>
        <v>1</v>
      </c>
      <c r="E5" s="132"/>
      <c r="F5" s="132"/>
      <c r="G5" s="132"/>
      <c r="H5" s="132"/>
      <c r="I5" s="132"/>
    </row>
    <row r="6" spans="1:9" x14ac:dyDescent="0.25">
      <c r="C6" s="132"/>
      <c r="D6" s="132"/>
      <c r="E6" s="132"/>
      <c r="F6" s="132"/>
      <c r="G6" s="132"/>
      <c r="H6" s="132"/>
      <c r="I6" s="132"/>
    </row>
    <row r="8" spans="1:9" x14ac:dyDescent="0.25">
      <c r="B8" s="133"/>
      <c r="C8" s="132"/>
      <c r="D8" s="30"/>
      <c r="E8" s="30"/>
      <c r="F8" s="30"/>
      <c r="G8" s="30"/>
      <c r="H8" s="30"/>
      <c r="I8" s="30"/>
    </row>
    <row r="9" spans="1:9" x14ac:dyDescent="0.25">
      <c r="A9" s="368"/>
      <c r="B9" s="374" t="s">
        <v>359</v>
      </c>
      <c r="C9" s="375"/>
      <c r="D9" s="30"/>
      <c r="E9" s="30"/>
      <c r="F9" s="30"/>
      <c r="G9" s="30"/>
      <c r="H9" s="30"/>
      <c r="I9" s="30"/>
    </row>
    <row r="10" spans="1:9" x14ac:dyDescent="0.25">
      <c r="A10" s="368"/>
      <c r="B10" s="374" t="s">
        <v>360</v>
      </c>
      <c r="C10" s="376" t="str">
        <f>IF(ISNA(VLOOKUP(C9,SATURS!B74:E83,4,FALSE)),"",VLOOKUP(C9,SATURS!B74:E83,4,FALSE))</f>
        <v/>
      </c>
      <c r="D10" s="30"/>
      <c r="E10" s="30"/>
      <c r="F10" s="30"/>
      <c r="G10" s="30"/>
      <c r="H10" s="30"/>
      <c r="I10" s="30"/>
    </row>
    <row r="11" spans="1:9" x14ac:dyDescent="0.25">
      <c r="A11" s="368"/>
      <c r="B11" s="374" t="s">
        <v>361</v>
      </c>
      <c r="C11" s="376" t="str">
        <f>IF(ISNA(VLOOKUP(C9,SATURS!B74:E83,2,FALSE)),"",VLOOKUP(C9,SATURS!B74:E83,2,FALSE))</f>
        <v/>
      </c>
      <c r="D11" s="30"/>
      <c r="E11" s="30"/>
      <c r="F11" s="30"/>
      <c r="G11" s="30"/>
      <c r="H11" s="30"/>
      <c r="I11" s="30"/>
    </row>
    <row r="12" spans="1:9" x14ac:dyDescent="0.25">
      <c r="A12" s="368"/>
      <c r="B12" s="374" t="s">
        <v>668</v>
      </c>
      <c r="C12" s="375"/>
      <c r="D12" s="30"/>
      <c r="E12" s="30"/>
      <c r="F12" s="30"/>
      <c r="G12" s="30"/>
      <c r="H12" s="30"/>
      <c r="I12" s="30"/>
    </row>
    <row r="13" spans="1:9" x14ac:dyDescent="0.25">
      <c r="A13" s="30"/>
      <c r="B13" s="133"/>
      <c r="C13" s="30"/>
      <c r="D13" s="30"/>
      <c r="E13" s="30"/>
      <c r="F13" s="30"/>
      <c r="G13" s="30"/>
      <c r="H13" s="30"/>
      <c r="I13" s="30"/>
    </row>
    <row r="14" spans="1:9" x14ac:dyDescent="0.25">
      <c r="B14" s="133" t="s">
        <v>85</v>
      </c>
      <c r="C14" s="132"/>
      <c r="D14" s="30"/>
      <c r="E14" s="30"/>
      <c r="F14" s="30"/>
      <c r="G14" s="30"/>
      <c r="H14" s="30"/>
      <c r="I14" s="30"/>
    </row>
    <row r="15" spans="1:9" x14ac:dyDescent="0.25">
      <c r="A15" s="30"/>
      <c r="B15" s="133"/>
      <c r="C15" s="30"/>
      <c r="D15" s="30"/>
      <c r="E15" s="30"/>
      <c r="F15" s="30"/>
      <c r="G15" s="30"/>
      <c r="H15" s="30"/>
      <c r="I15" s="30"/>
    </row>
    <row r="16" spans="1:9" x14ac:dyDescent="0.25">
      <c r="A16" s="31"/>
      <c r="B16" s="353" t="s">
        <v>199</v>
      </c>
      <c r="C16" s="30"/>
      <c r="D16" s="132"/>
      <c r="E16" s="30"/>
      <c r="F16" s="30"/>
      <c r="G16" s="30"/>
      <c r="H16" s="30"/>
      <c r="I16" s="30"/>
    </row>
    <row r="17" spans="1:12" x14ac:dyDescent="0.25">
      <c r="A17" s="31"/>
      <c r="B17" s="353" t="s">
        <v>420</v>
      </c>
      <c r="C17" s="30"/>
      <c r="D17" s="132"/>
      <c r="E17" s="30"/>
      <c r="F17" s="30"/>
      <c r="G17" s="30"/>
      <c r="H17" s="30"/>
      <c r="I17" s="30"/>
    </row>
    <row r="18" spans="1:12" x14ac:dyDescent="0.25">
      <c r="A18" s="31"/>
      <c r="B18" s="353" t="s">
        <v>437</v>
      </c>
      <c r="C18" s="30"/>
      <c r="D18" s="132"/>
      <c r="E18" s="30"/>
      <c r="F18" s="30"/>
      <c r="G18" s="30"/>
      <c r="H18" s="30"/>
      <c r="I18" s="30"/>
    </row>
    <row r="19" spans="1:12" x14ac:dyDescent="0.25">
      <c r="A19" s="31"/>
      <c r="B19" s="353" t="s">
        <v>438</v>
      </c>
      <c r="C19" s="30"/>
      <c r="D19" s="30"/>
      <c r="E19" s="30"/>
      <c r="F19" s="30"/>
      <c r="G19" s="30"/>
      <c r="H19" s="30"/>
      <c r="I19" s="30"/>
      <c r="J19" s="30"/>
      <c r="K19" s="30"/>
      <c r="L19" s="30"/>
    </row>
    <row r="20" spans="1:12" x14ac:dyDescent="0.25">
      <c r="A20" s="31"/>
      <c r="B20" s="353" t="s">
        <v>464</v>
      </c>
      <c r="C20" s="30"/>
      <c r="D20" s="30"/>
      <c r="E20" s="30"/>
      <c r="F20" s="30"/>
      <c r="G20" s="30"/>
      <c r="H20" s="30"/>
      <c r="I20" s="30"/>
      <c r="J20" s="30"/>
      <c r="K20" s="30"/>
      <c r="L20" s="30"/>
    </row>
    <row r="21" spans="1:12" x14ac:dyDescent="0.25">
      <c r="A21" s="31"/>
      <c r="B21" s="353" t="s">
        <v>479</v>
      </c>
      <c r="C21" s="30"/>
      <c r="D21" s="30"/>
      <c r="E21" s="30"/>
      <c r="F21" s="30"/>
      <c r="G21" s="30"/>
      <c r="H21" s="30"/>
      <c r="I21" s="30"/>
      <c r="J21" s="30"/>
      <c r="K21" s="30"/>
      <c r="L21" s="30"/>
    </row>
    <row r="22" spans="1:12" x14ac:dyDescent="0.25">
      <c r="A22" s="32"/>
      <c r="B22" s="353" t="s">
        <v>481</v>
      </c>
      <c r="C22" s="30"/>
      <c r="D22" s="30"/>
      <c r="E22" s="30"/>
      <c r="F22" s="30"/>
      <c r="G22" s="30"/>
      <c r="H22" s="30"/>
      <c r="I22" s="30"/>
      <c r="J22" s="30"/>
      <c r="K22" s="30"/>
      <c r="L22" s="30"/>
    </row>
    <row r="23" spans="1:12" x14ac:dyDescent="0.25">
      <c r="A23" s="32"/>
      <c r="B23" s="353" t="s">
        <v>568</v>
      </c>
      <c r="C23" s="30"/>
      <c r="D23" s="30"/>
      <c r="E23" s="30"/>
      <c r="F23" s="30"/>
      <c r="G23" s="30"/>
      <c r="H23" s="30"/>
      <c r="I23" s="30"/>
      <c r="J23" s="30"/>
      <c r="K23" s="30"/>
      <c r="L23" s="30"/>
    </row>
    <row r="24" spans="1:12" x14ac:dyDescent="0.25">
      <c r="A24" s="32"/>
      <c r="B24" s="353" t="s">
        <v>503</v>
      </c>
      <c r="C24" s="30"/>
      <c r="D24" s="30"/>
      <c r="E24" s="30"/>
      <c r="F24" s="30"/>
      <c r="G24" s="30"/>
      <c r="H24" s="30"/>
      <c r="I24" s="30"/>
      <c r="J24" s="30"/>
      <c r="K24" s="30"/>
      <c r="L24" s="30"/>
    </row>
    <row r="25" spans="1:12" x14ac:dyDescent="0.25">
      <c r="A25" s="31"/>
      <c r="B25" s="84"/>
      <c r="C25" s="30"/>
      <c r="D25" s="30"/>
      <c r="E25" s="30"/>
      <c r="F25" s="30"/>
      <c r="G25" s="30"/>
      <c r="H25" s="30"/>
      <c r="I25" s="30"/>
      <c r="J25" s="30"/>
      <c r="K25" s="30"/>
      <c r="L25" s="30"/>
    </row>
    <row r="26" spans="1:12" x14ac:dyDescent="0.25">
      <c r="A26" s="30"/>
      <c r="B26" s="113" t="s">
        <v>86</v>
      </c>
      <c r="C26" s="30"/>
      <c r="D26" s="30"/>
      <c r="E26" s="30"/>
      <c r="F26" s="30"/>
      <c r="G26" s="30"/>
      <c r="H26" s="30"/>
      <c r="I26" s="30"/>
      <c r="J26" s="30"/>
      <c r="K26" s="30"/>
      <c r="L26" s="30"/>
    </row>
    <row r="27" spans="1:12" x14ac:dyDescent="0.25">
      <c r="A27" s="87"/>
      <c r="B27" s="30"/>
      <c r="C27" s="30"/>
      <c r="D27" s="30"/>
      <c r="E27" s="30"/>
      <c r="F27" s="30"/>
      <c r="G27" s="30"/>
      <c r="H27" s="30"/>
      <c r="I27" s="30"/>
      <c r="J27" s="30"/>
      <c r="K27" s="30"/>
      <c r="L27" s="30"/>
    </row>
    <row r="28" spans="1:12" x14ac:dyDescent="0.25">
      <c r="B28" s="4" t="s">
        <v>111</v>
      </c>
      <c r="C28" s="30"/>
      <c r="D28" s="30"/>
      <c r="E28" s="30"/>
      <c r="F28" s="30"/>
      <c r="G28" s="30"/>
      <c r="H28" s="30"/>
      <c r="I28" s="30"/>
      <c r="J28" s="30"/>
      <c r="K28" s="30"/>
      <c r="L28" s="30"/>
    </row>
    <row r="29" spans="1:12" x14ac:dyDescent="0.25">
      <c r="A29" s="38" t="s">
        <v>244</v>
      </c>
      <c r="B29" s="144" t="s">
        <v>112</v>
      </c>
      <c r="C29" s="30"/>
      <c r="D29" s="30"/>
      <c r="E29" s="30"/>
      <c r="F29" s="30"/>
      <c r="G29" s="30"/>
      <c r="H29" s="30"/>
      <c r="I29" s="30"/>
      <c r="J29" s="30"/>
      <c r="K29" s="30"/>
      <c r="L29" s="30"/>
    </row>
    <row r="30" spans="1:12" x14ac:dyDescent="0.25">
      <c r="C30" s="30"/>
      <c r="D30" s="30"/>
      <c r="E30" s="30"/>
      <c r="F30" s="30"/>
      <c r="G30" s="30"/>
      <c r="H30" s="30"/>
      <c r="I30" s="30"/>
      <c r="J30" s="30"/>
      <c r="K30" s="30"/>
      <c r="L30" s="30"/>
    </row>
    <row r="31" spans="1:12" x14ac:dyDescent="0.25">
      <c r="A31" s="337"/>
      <c r="B31" s="3" t="s">
        <v>234</v>
      </c>
      <c r="C31" s="30"/>
      <c r="D31" s="30"/>
      <c r="E31" s="30"/>
      <c r="F31" s="30"/>
      <c r="G31" s="30"/>
      <c r="H31" s="30"/>
      <c r="I31" s="30"/>
      <c r="J31" s="30"/>
      <c r="K31" s="30"/>
      <c r="L31" s="30"/>
    </row>
    <row r="32" spans="1:12" x14ac:dyDescent="0.25">
      <c r="A32" s="79"/>
      <c r="B32" s="3" t="s">
        <v>235</v>
      </c>
      <c r="C32" s="30"/>
      <c r="D32" s="30"/>
      <c r="E32" s="30"/>
      <c r="F32" s="30"/>
      <c r="G32" s="30"/>
      <c r="H32" s="30"/>
      <c r="I32" s="30"/>
      <c r="J32" s="30"/>
      <c r="K32" s="30"/>
      <c r="L32" s="30"/>
    </row>
    <row r="33" spans="1:12" x14ac:dyDescent="0.25">
      <c r="A33" s="164"/>
      <c r="B33" s="3" t="s">
        <v>236</v>
      </c>
      <c r="C33" s="30"/>
      <c r="D33" s="30"/>
      <c r="E33" s="30"/>
      <c r="F33" s="30"/>
      <c r="G33" s="30"/>
      <c r="H33" s="30"/>
      <c r="I33" s="30"/>
      <c r="J33" s="30"/>
      <c r="K33" s="30"/>
      <c r="L33" s="30"/>
    </row>
    <row r="34" spans="1:12" x14ac:dyDescent="0.25">
      <c r="A34" s="163"/>
      <c r="B34" s="3" t="s">
        <v>237</v>
      </c>
      <c r="C34" s="30"/>
      <c r="D34" s="30"/>
      <c r="E34" s="30"/>
      <c r="F34" s="30"/>
      <c r="G34" s="30"/>
      <c r="H34" s="30"/>
      <c r="I34" s="30"/>
      <c r="J34" s="30"/>
      <c r="K34" s="30"/>
      <c r="L34" s="30"/>
    </row>
    <row r="35" spans="1:12" x14ac:dyDescent="0.25">
      <c r="A35" s="295"/>
      <c r="B35" s="3" t="s">
        <v>238</v>
      </c>
      <c r="C35" s="30"/>
      <c r="D35" s="30"/>
      <c r="E35" s="30"/>
      <c r="F35" s="30"/>
      <c r="G35" s="30"/>
      <c r="H35" s="30"/>
      <c r="I35" s="30"/>
      <c r="J35" s="30"/>
      <c r="K35" s="30"/>
      <c r="L35" s="30"/>
    </row>
    <row r="36" spans="1:12" x14ac:dyDescent="0.25">
      <c r="C36" s="30"/>
      <c r="D36" s="30"/>
      <c r="E36" s="30"/>
      <c r="F36" s="30"/>
      <c r="G36" s="30"/>
      <c r="H36" s="30"/>
      <c r="I36" s="30"/>
      <c r="J36" s="30"/>
      <c r="K36" s="30"/>
      <c r="L36" s="30"/>
    </row>
    <row r="38" spans="1:12" x14ac:dyDescent="0.25">
      <c r="A38" s="3" t="s">
        <v>494</v>
      </c>
    </row>
    <row r="39" spans="1:12" x14ac:dyDescent="0.25">
      <c r="A39" s="3" t="s">
        <v>442</v>
      </c>
      <c r="B39" s="3" t="s">
        <v>203</v>
      </c>
      <c r="C39" s="341" t="e">
        <f>IF(SUM('4'!D39:D48)&gt;'5'!O10,"PĀRSNIEDZ PIEĻAUJAMO APJOMU","OK")</f>
        <v>#DIV/0!</v>
      </c>
    </row>
    <row r="40" spans="1:12" ht="31.5" x14ac:dyDescent="0.25">
      <c r="A40" s="3" t="s">
        <v>201</v>
      </c>
      <c r="B40" s="15" t="s">
        <v>495</v>
      </c>
      <c r="C40" s="342" t="str">
        <f>IF(('5'!F6+'5'!F7)&gt;SUM('4'!I58:I60),"KĻŪDA, JA SILTUMU SARAŽO LOKĀLI","OK")</f>
        <v>OK</v>
      </c>
    </row>
    <row r="41" spans="1:12" ht="31.5" x14ac:dyDescent="0.25">
      <c r="A41" s="3" t="s">
        <v>201</v>
      </c>
      <c r="B41" s="15" t="s">
        <v>496</v>
      </c>
      <c r="C41" s="341" t="e">
        <f>IF(ABS((('3'!I61+'4'!L17)/1000-SUM('4'!K39:K48))/('5'!L6+'5'!L7)-1)&gt;0.1,"KĻŪDA","OK")</f>
        <v>#DIV/0!</v>
      </c>
    </row>
    <row r="44" spans="1:12" ht="50.25" x14ac:dyDescent="0.25">
      <c r="A44" s="44"/>
      <c r="B44" s="319"/>
      <c r="C44" s="321" t="s">
        <v>411</v>
      </c>
      <c r="D44" s="321" t="s">
        <v>412</v>
      </c>
      <c r="E44" s="321" t="s">
        <v>413</v>
      </c>
      <c r="F44" s="321" t="s">
        <v>415</v>
      </c>
    </row>
    <row r="45" spans="1:12" x14ac:dyDescent="0.25">
      <c r="A45" s="182"/>
      <c r="B45" s="319" t="s">
        <v>407</v>
      </c>
      <c r="C45" s="320">
        <f>'7'!F7-'7'!C7+'7'!F8-'7'!C8</f>
        <v>0</v>
      </c>
      <c r="D45" s="322" t="str">
        <f>IF(E45&gt;0,E45/C45,"")</f>
        <v/>
      </c>
      <c r="E45" s="320">
        <f>'7'!I7+'7'!I8</f>
        <v>0</v>
      </c>
      <c r="F45" s="320" t="e">
        <f>'7'!G7</f>
        <v>#DIV/0!</v>
      </c>
      <c r="G45" s="44"/>
    </row>
    <row r="46" spans="1:12" x14ac:dyDescent="0.25">
      <c r="A46" s="44"/>
      <c r="B46" s="319" t="s">
        <v>408</v>
      </c>
      <c r="C46" s="320">
        <f>'7'!F9-'7'!C9+'7'!F10-'7'!C10+'7'!F11-'7'!C11</f>
        <v>0</v>
      </c>
      <c r="D46" s="322" t="str">
        <f>IF(E46&gt;0,E46/C46,"")</f>
        <v/>
      </c>
      <c r="E46" s="320">
        <f>'7'!I9+'7'!I10+'7'!I11</f>
        <v>0</v>
      </c>
      <c r="F46" s="44"/>
      <c r="G46" s="44"/>
    </row>
    <row r="47" spans="1:12" x14ac:dyDescent="0.25">
      <c r="A47" s="44"/>
      <c r="B47" s="319" t="s">
        <v>409</v>
      </c>
      <c r="C47" s="320">
        <f>'7'!F13-'7'!C13</f>
        <v>0</v>
      </c>
      <c r="D47" s="322" t="str">
        <f>IF(E47&gt;0,E47/C47,"")</f>
        <v/>
      </c>
      <c r="E47" s="320">
        <f>'7'!I13</f>
        <v>0</v>
      </c>
      <c r="F47" s="44"/>
    </row>
    <row r="48" spans="1:12" x14ac:dyDescent="0.25">
      <c r="A48" s="44"/>
      <c r="B48" s="319" t="s">
        <v>410</v>
      </c>
      <c r="C48" s="320">
        <f>'7'!F16</f>
        <v>0</v>
      </c>
      <c r="D48" s="322" t="str">
        <f>IF(E48&gt;0,E48/C48,"")</f>
        <v/>
      </c>
      <c r="E48" s="320">
        <f>'7'!I16</f>
        <v>0</v>
      </c>
      <c r="F48" s="44"/>
    </row>
    <row r="49" spans="1:6" x14ac:dyDescent="0.25">
      <c r="A49" s="44"/>
      <c r="B49" s="44"/>
      <c r="C49" s="44"/>
      <c r="D49" s="44"/>
      <c r="E49" s="44"/>
      <c r="F49" s="44"/>
    </row>
    <row r="50" spans="1:6" x14ac:dyDescent="0.25">
      <c r="A50" s="44"/>
      <c r="B50" s="44"/>
      <c r="C50" s="44"/>
      <c r="D50" s="44"/>
      <c r="E50" s="44"/>
      <c r="F50" s="44"/>
    </row>
    <row r="51" spans="1:6" x14ac:dyDescent="0.25">
      <c r="A51" s="296">
        <f>IF('7'!F14&lt;&gt;0,'7'!F14/('2'!E10),0)</f>
        <v>0</v>
      </c>
      <c r="B51" s="300" t="s">
        <v>414</v>
      </c>
      <c r="C51" s="44"/>
      <c r="D51" s="44"/>
      <c r="E51" s="44"/>
      <c r="F51" s="44"/>
    </row>
    <row r="52" spans="1:6" x14ac:dyDescent="0.25">
      <c r="A52" s="296">
        <f>IF(A51&gt;410,410,A51)</f>
        <v>0</v>
      </c>
      <c r="B52" s="297"/>
      <c r="C52" s="44"/>
      <c r="D52" s="44"/>
      <c r="E52" s="44"/>
      <c r="F52" s="44"/>
    </row>
    <row r="53" spans="1:6" x14ac:dyDescent="0.25">
      <c r="A53" s="44"/>
      <c r="B53" s="298"/>
      <c r="C53" s="44"/>
      <c r="D53" s="44"/>
      <c r="E53" s="44"/>
      <c r="F53" s="44"/>
    </row>
    <row r="54" spans="1:6" x14ac:dyDescent="0.25">
      <c r="A54" s="44"/>
      <c r="B54" s="298"/>
      <c r="C54" s="44"/>
      <c r="D54" s="44"/>
      <c r="E54" s="44"/>
      <c r="F54" s="44"/>
    </row>
    <row r="55" spans="1:6" x14ac:dyDescent="0.25">
      <c r="A55" s="44"/>
      <c r="B55" s="298"/>
      <c r="C55" s="44"/>
      <c r="D55" s="44"/>
      <c r="E55" s="44"/>
      <c r="F55" s="44"/>
    </row>
    <row r="56" spans="1:6" x14ac:dyDescent="0.25">
      <c r="A56" s="44"/>
      <c r="B56" s="298"/>
      <c r="C56" s="44"/>
      <c r="D56" s="44"/>
      <c r="E56" s="44"/>
      <c r="F56" s="44"/>
    </row>
    <row r="57" spans="1:6" x14ac:dyDescent="0.25">
      <c r="A57" s="44"/>
      <c r="B57" s="299"/>
      <c r="C57" s="44"/>
      <c r="D57" s="44"/>
      <c r="E57" s="44"/>
      <c r="F57" s="44"/>
    </row>
    <row r="58" spans="1:6" x14ac:dyDescent="0.25">
      <c r="A58" s="44"/>
      <c r="B58" s="44"/>
      <c r="C58" s="44"/>
      <c r="D58" s="44"/>
      <c r="E58" s="44"/>
      <c r="F58" s="44"/>
    </row>
    <row r="73" spans="2:5" x14ac:dyDescent="0.25">
      <c r="B73" s="304"/>
      <c r="C73" s="305" t="s">
        <v>363</v>
      </c>
      <c r="D73" s="103"/>
      <c r="E73" s="305" t="s">
        <v>362</v>
      </c>
    </row>
    <row r="74" spans="2:5" x14ac:dyDescent="0.25">
      <c r="B74" s="306" t="s">
        <v>100</v>
      </c>
      <c r="C74" s="306">
        <v>205</v>
      </c>
      <c r="D74" s="103"/>
      <c r="E74" s="306">
        <v>-0.5</v>
      </c>
    </row>
    <row r="75" spans="2:5" x14ac:dyDescent="0.25">
      <c r="B75" s="306" t="s">
        <v>101</v>
      </c>
      <c r="C75" s="306">
        <v>214</v>
      </c>
      <c r="D75" s="103"/>
      <c r="E75" s="306">
        <v>-1.9</v>
      </c>
    </row>
    <row r="76" spans="2:5" x14ac:dyDescent="0.25">
      <c r="B76" s="306" t="s">
        <v>102</v>
      </c>
      <c r="C76" s="306">
        <v>205</v>
      </c>
      <c r="D76" s="103"/>
      <c r="E76" s="306">
        <v>-1.3</v>
      </c>
    </row>
    <row r="77" spans="2:5" x14ac:dyDescent="0.25">
      <c r="B77" s="306" t="s">
        <v>103</v>
      </c>
      <c r="C77" s="306">
        <v>204</v>
      </c>
      <c r="D77" s="103"/>
      <c r="E77" s="306">
        <v>-0.4</v>
      </c>
    </row>
    <row r="78" spans="2:5" x14ac:dyDescent="0.25">
      <c r="B78" s="306" t="s">
        <v>104</v>
      </c>
      <c r="C78" s="306">
        <v>193</v>
      </c>
      <c r="D78" s="103"/>
      <c r="E78" s="306">
        <v>0.6</v>
      </c>
    </row>
    <row r="79" spans="2:5" x14ac:dyDescent="0.25">
      <c r="B79" s="306" t="s">
        <v>105</v>
      </c>
      <c r="C79" s="306">
        <v>211</v>
      </c>
      <c r="D79" s="103"/>
      <c r="E79" s="306">
        <v>0.4</v>
      </c>
    </row>
    <row r="80" spans="2:5" x14ac:dyDescent="0.25">
      <c r="B80" s="306" t="s">
        <v>106</v>
      </c>
      <c r="C80" s="306">
        <v>208</v>
      </c>
      <c r="D80" s="103"/>
      <c r="E80" s="306">
        <v>-1.1000000000000001</v>
      </c>
    </row>
    <row r="81" spans="2:5" x14ac:dyDescent="0.25">
      <c r="B81" s="306" t="s">
        <v>107</v>
      </c>
      <c r="C81" s="306">
        <v>203</v>
      </c>
      <c r="D81" s="103"/>
      <c r="E81" s="306">
        <v>0</v>
      </c>
    </row>
    <row r="82" spans="2:5" x14ac:dyDescent="0.25">
      <c r="B82" s="306" t="s">
        <v>108</v>
      </c>
      <c r="C82" s="306">
        <v>209</v>
      </c>
      <c r="D82" s="103"/>
      <c r="E82" s="306">
        <v>-0.2</v>
      </c>
    </row>
    <row r="83" spans="2:5" x14ac:dyDescent="0.25">
      <c r="B83" s="306" t="s">
        <v>109</v>
      </c>
      <c r="C83" s="306">
        <v>206</v>
      </c>
      <c r="D83" s="103"/>
      <c r="E83" s="306">
        <v>-1.3</v>
      </c>
    </row>
    <row r="88" spans="2:5" x14ac:dyDescent="0.25">
      <c r="B88" s="13" t="s">
        <v>416</v>
      </c>
      <c r="C88" s="13"/>
    </row>
    <row r="89" spans="2:5" x14ac:dyDescent="0.25">
      <c r="B89" s="13" t="s">
        <v>417</v>
      </c>
      <c r="C89" s="13"/>
    </row>
    <row r="90" spans="2:5" x14ac:dyDescent="0.25">
      <c r="B90" s="13" t="s">
        <v>418</v>
      </c>
      <c r="C90" s="13"/>
    </row>
  </sheetData>
  <conditionalFormatting sqref="A9:C11">
    <cfRule type="expression" dxfId="342" priority="6">
      <formula>$D$5=0</formula>
    </cfRule>
  </conditionalFormatting>
  <conditionalFormatting sqref="A12:C12">
    <cfRule type="expression" dxfId="341" priority="1">
      <formula>$D$5=0</formula>
    </cfRule>
  </conditionalFormatting>
  <dataValidations count="3">
    <dataValidation type="list" allowBlank="1" showInputMessage="1" showErrorMessage="1" sqref="A5">
      <formula1>"LABOT,DRUKĀT"</formula1>
    </dataValidation>
    <dataValidation type="list" allowBlank="1" showInputMessage="1" showErrorMessage="1" sqref="C9">
      <formula1>$B$74:$B$83</formula1>
    </dataValidation>
    <dataValidation type="list" showInputMessage="1" showErrorMessage="1" errorTitle="Kļūda" sqref="C12:C13">
      <formula1>$B$88:$B$90</formula1>
    </dataValidation>
  </dataValidations>
  <hyperlinks>
    <hyperlink ref="B21" location="'6'!A1" display="6. Energoefektivitātes uzlabošanas priekšlikumi"/>
    <hyperlink ref="B22" location="'7'!A1" display="7. Energoefektivitātes rādītāji un izmaiņu prognoze pēc energoefektivitātes uzlabošanas priekšlikumu īstenošanas"/>
    <hyperlink ref="B26" location="PIELIKUMS!A1" display="PIELIKUMS"/>
    <hyperlink ref="B17" location="'2'!A1" display="2. Pamatinformācija par ražošanas sniegšanas tehnoloģisko procesu"/>
    <hyperlink ref="B16" location="'1'!A1" display="1. Vispārīgā informācija"/>
    <hyperlink ref="B18" location="'3'!A1" display="3. Pamatinformācija par ēku"/>
    <hyperlink ref="B19" location="'4'!A1" display="4. Ēkas tehniskās sistēmas un enerģijas sadalījums"/>
    <hyperlink ref="B20" location="'5'!A1" display="5. Enerģijas patēriņš un uzskaite"/>
    <hyperlink ref="B23" location="'8'!A1" display="8. Ēkai aprēķinātais enerģijas patēriņš apkurei pirms un pēc pārbūves vai atjaunošanas pasākumu īstenošanas"/>
    <hyperlink ref="B24" location="Link9" display="9. Apkures patēriņa korekcija"/>
  </hyperlinks>
  <printOptions horizontalCentered="1"/>
  <pageMargins left="0.59055118110236227" right="0.59055118110236227" top="0.78740157480314965" bottom="0.78740157480314965" header="0.39370078740157483" footer="0.39370078740157483"/>
  <pageSetup paperSize="9" scale="54" orientation="landscape" horizontalDpi="4294967293"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sheetPr>
  <dimension ref="A1:T22"/>
  <sheetViews>
    <sheetView view="pageBreakPreview" zoomScaleNormal="100" zoomScaleSheetLayoutView="100" workbookViewId="0">
      <selection activeCell="R38" sqref="R38:V38"/>
    </sheetView>
  </sheetViews>
  <sheetFormatPr defaultRowHeight="15" x14ac:dyDescent="0.25"/>
  <cols>
    <col min="1" max="1" width="27.28515625" style="356" customWidth="1"/>
    <col min="2" max="2" width="16.140625" style="356" customWidth="1"/>
    <col min="3" max="3" width="20.28515625" style="356" customWidth="1"/>
    <col min="4" max="4" width="9" style="356" customWidth="1"/>
    <col min="5" max="5" width="15.28515625" style="356" customWidth="1"/>
    <col min="6" max="6" width="17" style="356" customWidth="1"/>
    <col min="7" max="7" width="20.28515625" style="356" customWidth="1"/>
    <col min="8" max="8" width="9" style="356" customWidth="1"/>
    <col min="9" max="9" width="14.85546875" style="356" customWidth="1"/>
    <col min="10" max="11" width="9.140625" style="356"/>
    <col min="12" max="19" width="0" style="356" hidden="1" customWidth="1"/>
    <col min="20" max="16384" width="9.140625" style="356"/>
  </cols>
  <sheetData>
    <row r="1" spans="1:20" s="20" customFormat="1" ht="15.75" x14ac:dyDescent="0.25">
      <c r="A1" s="582" t="s">
        <v>568</v>
      </c>
      <c r="B1" s="583"/>
      <c r="C1" s="583"/>
      <c r="D1" s="583"/>
      <c r="E1" s="583"/>
      <c r="F1" s="583"/>
      <c r="G1" s="583"/>
      <c r="H1" s="583"/>
      <c r="I1" s="583"/>
      <c r="J1" s="19"/>
      <c r="K1" s="90"/>
      <c r="L1" s="57"/>
      <c r="M1" s="57"/>
      <c r="T1" s="20">
        <f>SATURS!$D$3</f>
        <v>0</v>
      </c>
    </row>
    <row r="2" spans="1:20" s="122" customFormat="1" ht="28.5" customHeight="1" x14ac:dyDescent="0.2">
      <c r="A2" s="355"/>
      <c r="B2" s="584" t="s">
        <v>555</v>
      </c>
      <c r="C2" s="584"/>
      <c r="D2" s="584"/>
      <c r="E2" s="584"/>
      <c r="F2" s="584" t="s">
        <v>556</v>
      </c>
      <c r="G2" s="584"/>
      <c r="H2" s="584"/>
      <c r="I2" s="584"/>
      <c r="T2" s="122">
        <f>SATURS!$D$5</f>
        <v>1</v>
      </c>
    </row>
    <row r="3" spans="1:20" s="360" customFormat="1" ht="25.5" x14ac:dyDescent="0.2">
      <c r="A3" s="359" t="s">
        <v>584</v>
      </c>
      <c r="B3" s="571"/>
      <c r="C3" s="571"/>
      <c r="D3" s="571"/>
      <c r="E3" s="364">
        <f>E8+E13+E18</f>
        <v>0</v>
      </c>
      <c r="F3" s="571"/>
      <c r="G3" s="571"/>
      <c r="H3" s="571"/>
      <c r="I3" s="363">
        <f>I8+I13+I18</f>
        <v>0</v>
      </c>
    </row>
    <row r="4" spans="1:20" s="122" customFormat="1" ht="52.5" x14ac:dyDescent="0.2">
      <c r="A4" s="359" t="s">
        <v>585</v>
      </c>
      <c r="B4" s="357" t="s">
        <v>581</v>
      </c>
      <c r="C4" s="580" t="s">
        <v>557</v>
      </c>
      <c r="D4" s="581"/>
      <c r="E4" s="357" t="s">
        <v>558</v>
      </c>
      <c r="F4" s="357" t="s">
        <v>581</v>
      </c>
      <c r="G4" s="580" t="s">
        <v>557</v>
      </c>
      <c r="H4" s="581"/>
      <c r="I4" s="357" t="s">
        <v>558</v>
      </c>
    </row>
    <row r="5" spans="1:20" s="122" customFormat="1" ht="15.75" x14ac:dyDescent="0.2">
      <c r="A5" s="255"/>
      <c r="B5" s="350"/>
      <c r="C5" s="578"/>
      <c r="D5" s="579"/>
      <c r="E5" s="365"/>
      <c r="F5" s="350"/>
      <c r="G5" s="578"/>
      <c r="H5" s="579"/>
      <c r="I5" s="365"/>
    </row>
    <row r="6" spans="1:20" s="122" customFormat="1" ht="15.75" x14ac:dyDescent="0.2">
      <c r="A6" s="255"/>
      <c r="B6" s="350"/>
      <c r="C6" s="578"/>
      <c r="D6" s="579"/>
      <c r="E6" s="365"/>
      <c r="F6" s="350"/>
      <c r="G6" s="578"/>
      <c r="H6" s="579"/>
      <c r="I6" s="365"/>
    </row>
    <row r="7" spans="1:20" s="122" customFormat="1" ht="15.75" x14ac:dyDescent="0.2">
      <c r="A7" s="255"/>
      <c r="B7" s="350"/>
      <c r="C7" s="578"/>
      <c r="D7" s="579"/>
      <c r="E7" s="365"/>
      <c r="F7" s="350"/>
      <c r="G7" s="578"/>
      <c r="H7" s="579"/>
      <c r="I7" s="365"/>
    </row>
    <row r="8" spans="1:20" s="360" customFormat="1" ht="13.5" x14ac:dyDescent="0.2">
      <c r="A8" s="362" t="s">
        <v>559</v>
      </c>
      <c r="B8" s="576"/>
      <c r="C8" s="576"/>
      <c r="D8" s="576"/>
      <c r="E8" s="364">
        <f>SUM(E5:E7)</f>
        <v>0</v>
      </c>
      <c r="F8" s="576"/>
      <c r="G8" s="576"/>
      <c r="H8" s="576"/>
      <c r="I8" s="364">
        <f>SUM(I5:I7)</f>
        <v>0</v>
      </c>
    </row>
    <row r="9" spans="1:20" s="122" customFormat="1" ht="52.5" x14ac:dyDescent="0.2">
      <c r="A9" s="361" t="s">
        <v>586</v>
      </c>
      <c r="B9" s="357" t="s">
        <v>581</v>
      </c>
      <c r="C9" s="580" t="s">
        <v>557</v>
      </c>
      <c r="D9" s="581"/>
      <c r="E9" s="357" t="s">
        <v>558</v>
      </c>
      <c r="F9" s="357" t="s">
        <v>581</v>
      </c>
      <c r="G9" s="580" t="s">
        <v>557</v>
      </c>
      <c r="H9" s="581"/>
      <c r="I9" s="357" t="s">
        <v>560</v>
      </c>
    </row>
    <row r="10" spans="1:20" s="122" customFormat="1" ht="15.75" x14ac:dyDescent="0.2">
      <c r="A10" s="255"/>
      <c r="B10" s="350"/>
      <c r="C10" s="578"/>
      <c r="D10" s="579"/>
      <c r="E10" s="365"/>
      <c r="F10" s="350"/>
      <c r="G10" s="578"/>
      <c r="H10" s="579"/>
      <c r="I10" s="365"/>
    </row>
    <row r="11" spans="1:20" s="122" customFormat="1" ht="15.75" x14ac:dyDescent="0.2">
      <c r="A11" s="255"/>
      <c r="B11" s="350"/>
      <c r="C11" s="578"/>
      <c r="D11" s="579"/>
      <c r="E11" s="365"/>
      <c r="F11" s="350"/>
      <c r="G11" s="578"/>
      <c r="H11" s="579"/>
      <c r="I11" s="365"/>
    </row>
    <row r="12" spans="1:20" s="122" customFormat="1" ht="15.75" x14ac:dyDescent="0.2">
      <c r="A12" s="255"/>
      <c r="B12" s="350"/>
      <c r="C12" s="578"/>
      <c r="D12" s="579"/>
      <c r="E12" s="365"/>
      <c r="F12" s="350"/>
      <c r="G12" s="578"/>
      <c r="H12" s="579"/>
      <c r="I12" s="365"/>
    </row>
    <row r="13" spans="1:20" s="360" customFormat="1" ht="13.5" x14ac:dyDescent="0.2">
      <c r="A13" s="362" t="s">
        <v>561</v>
      </c>
      <c r="B13" s="577"/>
      <c r="C13" s="577"/>
      <c r="D13" s="577"/>
      <c r="E13" s="364">
        <f>SUM(E10:E12)</f>
        <v>0</v>
      </c>
      <c r="F13" s="577"/>
      <c r="G13" s="577"/>
      <c r="H13" s="577"/>
      <c r="I13" s="363">
        <f>SUM(I10:I12)</f>
        <v>0</v>
      </c>
    </row>
    <row r="14" spans="1:20" s="122" customFormat="1" ht="63.75" x14ac:dyDescent="0.2">
      <c r="A14" s="361" t="s">
        <v>587</v>
      </c>
      <c r="B14" s="357" t="s">
        <v>582</v>
      </c>
      <c r="C14" s="357" t="s">
        <v>562</v>
      </c>
      <c r="D14" s="357" t="s">
        <v>563</v>
      </c>
      <c r="E14" s="357" t="s">
        <v>564</v>
      </c>
      <c r="F14" s="357" t="s">
        <v>583</v>
      </c>
      <c r="G14" s="357" t="s">
        <v>562</v>
      </c>
      <c r="H14" s="357" t="s">
        <v>563</v>
      </c>
      <c r="I14" s="357" t="s">
        <v>564</v>
      </c>
    </row>
    <row r="15" spans="1:20" s="122" customFormat="1" ht="15.75" x14ac:dyDescent="0.2">
      <c r="A15" s="255"/>
      <c r="B15" s="350"/>
      <c r="C15" s="350"/>
      <c r="D15" s="350"/>
      <c r="E15" s="350"/>
      <c r="F15" s="350"/>
      <c r="G15" s="350"/>
      <c r="H15" s="350"/>
      <c r="I15" s="350"/>
    </row>
    <row r="16" spans="1:20" s="122" customFormat="1" ht="15.75" x14ac:dyDescent="0.2">
      <c r="A16" s="255"/>
      <c r="B16" s="350"/>
      <c r="C16" s="350"/>
      <c r="D16" s="350"/>
      <c r="E16" s="350"/>
      <c r="F16" s="350"/>
      <c r="G16" s="350"/>
      <c r="H16" s="350"/>
      <c r="I16" s="350"/>
    </row>
    <row r="17" spans="1:9" s="122" customFormat="1" ht="15.75" x14ac:dyDescent="0.2">
      <c r="A17" s="255"/>
      <c r="B17" s="350"/>
      <c r="C17" s="350"/>
      <c r="D17" s="350"/>
      <c r="E17" s="350"/>
      <c r="F17" s="350"/>
      <c r="G17" s="350"/>
      <c r="H17" s="350"/>
      <c r="I17" s="350"/>
    </row>
    <row r="18" spans="1:9" s="360" customFormat="1" ht="13.5" x14ac:dyDescent="0.2">
      <c r="A18" s="362" t="s">
        <v>565</v>
      </c>
      <c r="B18" s="576"/>
      <c r="C18" s="576"/>
      <c r="D18" s="576"/>
      <c r="E18" s="363">
        <f>SUM(E15:E17)</f>
        <v>0</v>
      </c>
      <c r="F18" s="577"/>
      <c r="G18" s="577"/>
      <c r="H18" s="577"/>
      <c r="I18" s="363">
        <f>SUM(I15:I17)</f>
        <v>0</v>
      </c>
    </row>
    <row r="19" spans="1:9" s="360" customFormat="1" ht="25.5" x14ac:dyDescent="0.2">
      <c r="A19" s="359" t="s">
        <v>588</v>
      </c>
      <c r="B19" s="572"/>
      <c r="C19" s="572"/>
      <c r="D19" s="572"/>
      <c r="E19" s="364">
        <f>E20+E21</f>
        <v>0</v>
      </c>
      <c r="F19" s="573"/>
      <c r="G19" s="573"/>
      <c r="H19" s="573"/>
      <c r="I19" s="364">
        <f>I20+I21</f>
        <v>0</v>
      </c>
    </row>
    <row r="20" spans="1:9" s="122" customFormat="1" ht="25.5" x14ac:dyDescent="0.2">
      <c r="A20" s="358" t="s">
        <v>566</v>
      </c>
      <c r="B20" s="574"/>
      <c r="C20" s="574"/>
      <c r="D20" s="574"/>
      <c r="E20" s="365"/>
      <c r="F20" s="575"/>
      <c r="G20" s="575"/>
      <c r="H20" s="575"/>
      <c r="I20" s="365"/>
    </row>
    <row r="21" spans="1:9" s="122" customFormat="1" ht="25.5" x14ac:dyDescent="0.2">
      <c r="A21" s="358" t="s">
        <v>567</v>
      </c>
      <c r="B21" s="574"/>
      <c r="C21" s="574"/>
      <c r="D21" s="574"/>
      <c r="E21" s="365"/>
      <c r="F21" s="575"/>
      <c r="G21" s="575"/>
      <c r="H21" s="575"/>
      <c r="I21" s="365"/>
    </row>
    <row r="22" spans="1:9" s="360" customFormat="1" ht="25.5" x14ac:dyDescent="0.2">
      <c r="A22" s="359" t="s">
        <v>589</v>
      </c>
      <c r="B22" s="571"/>
      <c r="C22" s="571"/>
      <c r="D22" s="571"/>
      <c r="E22" s="364">
        <f>E3-E19</f>
        <v>0</v>
      </c>
      <c r="F22" s="571"/>
      <c r="G22" s="571"/>
      <c r="H22" s="571"/>
      <c r="I22" s="364">
        <f>I3-I19</f>
        <v>0</v>
      </c>
    </row>
  </sheetData>
  <mergeCells count="35">
    <mergeCell ref="A1:I1"/>
    <mergeCell ref="C4:D4"/>
    <mergeCell ref="C5:D5"/>
    <mergeCell ref="C6:D6"/>
    <mergeCell ref="B2:E2"/>
    <mergeCell ref="F2:I2"/>
    <mergeCell ref="B3:D3"/>
    <mergeCell ref="F3:H3"/>
    <mergeCell ref="G4:H4"/>
    <mergeCell ref="G5:H5"/>
    <mergeCell ref="G6:H6"/>
    <mergeCell ref="B18:D18"/>
    <mergeCell ref="F18:H18"/>
    <mergeCell ref="B13:D13"/>
    <mergeCell ref="F13:H13"/>
    <mergeCell ref="G7:H7"/>
    <mergeCell ref="G10:H10"/>
    <mergeCell ref="G11:H11"/>
    <mergeCell ref="G12:H12"/>
    <mergeCell ref="G9:H9"/>
    <mergeCell ref="B8:D8"/>
    <mergeCell ref="F8:H8"/>
    <mergeCell ref="C7:D7"/>
    <mergeCell ref="C10:D10"/>
    <mergeCell ref="C11:D11"/>
    <mergeCell ref="C12:D12"/>
    <mergeCell ref="C9:D9"/>
    <mergeCell ref="B22:D22"/>
    <mergeCell ref="F22:H22"/>
    <mergeCell ref="B19:D19"/>
    <mergeCell ref="F19:H19"/>
    <mergeCell ref="B20:D20"/>
    <mergeCell ref="F20:H20"/>
    <mergeCell ref="B21:D21"/>
    <mergeCell ref="F21:H21"/>
  </mergeCells>
  <conditionalFormatting sqref="B5:C5 B6:B7">
    <cfRule type="expression" dxfId="199" priority="106">
      <formula>$T$1=1</formula>
    </cfRule>
  </conditionalFormatting>
  <conditionalFormatting sqref="B5:C5 B6:B7">
    <cfRule type="expression" dxfId="198" priority="105">
      <formula>$T$2=0</formula>
    </cfRule>
  </conditionalFormatting>
  <conditionalFormatting sqref="B10:B12">
    <cfRule type="expression" dxfId="197" priority="104">
      <formula>$T$1=1</formula>
    </cfRule>
  </conditionalFormatting>
  <conditionalFormatting sqref="B10:B12">
    <cfRule type="expression" dxfId="196" priority="103">
      <formula>$T$2=0</formula>
    </cfRule>
  </conditionalFormatting>
  <conditionalFormatting sqref="B15:D17">
    <cfRule type="expression" dxfId="195" priority="102">
      <formula>$T$1=1</formula>
    </cfRule>
  </conditionalFormatting>
  <conditionalFormatting sqref="B15:D17">
    <cfRule type="expression" dxfId="194" priority="101">
      <formula>$T$2=0</formula>
    </cfRule>
  </conditionalFormatting>
  <conditionalFormatting sqref="F5:F7">
    <cfRule type="expression" dxfId="193" priority="100">
      <formula>$T$1=1</formula>
    </cfRule>
  </conditionalFormatting>
  <conditionalFormatting sqref="F5:F7">
    <cfRule type="expression" dxfId="192" priority="99">
      <formula>$T$2=0</formula>
    </cfRule>
  </conditionalFormatting>
  <conditionalFormatting sqref="F10:F12">
    <cfRule type="expression" dxfId="191" priority="98">
      <formula>$T$1=1</formula>
    </cfRule>
  </conditionalFormatting>
  <conditionalFormatting sqref="F10:F12">
    <cfRule type="expression" dxfId="190" priority="97">
      <formula>$T$2=0</formula>
    </cfRule>
  </conditionalFormatting>
  <conditionalFormatting sqref="F15:F17">
    <cfRule type="expression" dxfId="189" priority="96">
      <formula>$T$1=1</formula>
    </cfRule>
  </conditionalFormatting>
  <conditionalFormatting sqref="F15:F17">
    <cfRule type="expression" dxfId="188" priority="95">
      <formula>$T$2=0</formula>
    </cfRule>
  </conditionalFormatting>
  <conditionalFormatting sqref="E15:E17">
    <cfRule type="expression" dxfId="187" priority="94">
      <formula>$T$1=1</formula>
    </cfRule>
  </conditionalFormatting>
  <conditionalFormatting sqref="E15:E17">
    <cfRule type="expression" dxfId="186" priority="93">
      <formula>$T$2=0</formula>
    </cfRule>
  </conditionalFormatting>
  <conditionalFormatting sqref="I15:I17">
    <cfRule type="expression" dxfId="185" priority="92">
      <formula>$T$1=1</formula>
    </cfRule>
  </conditionalFormatting>
  <conditionalFormatting sqref="I15:I17">
    <cfRule type="expression" dxfId="184" priority="91">
      <formula>$T$2=0</formula>
    </cfRule>
  </conditionalFormatting>
  <conditionalFormatting sqref="E5">
    <cfRule type="expression" dxfId="183" priority="80">
      <formula>$T$1=1</formula>
    </cfRule>
  </conditionalFormatting>
  <conditionalFormatting sqref="E5">
    <cfRule type="expression" dxfId="182" priority="79">
      <formula>$T$2=0</formula>
    </cfRule>
  </conditionalFormatting>
  <conditionalFormatting sqref="E10">
    <cfRule type="expression" dxfId="181" priority="86">
      <formula>$T$1=1</formula>
    </cfRule>
  </conditionalFormatting>
  <conditionalFormatting sqref="E10">
    <cfRule type="expression" dxfId="180" priority="85">
      <formula>$T$2=0</formula>
    </cfRule>
  </conditionalFormatting>
  <conditionalFormatting sqref="E11">
    <cfRule type="expression" dxfId="179" priority="84">
      <formula>$T$1=1</formula>
    </cfRule>
  </conditionalFormatting>
  <conditionalFormatting sqref="E11">
    <cfRule type="expression" dxfId="178" priority="83">
      <formula>$T$2=0</formula>
    </cfRule>
  </conditionalFormatting>
  <conditionalFormatting sqref="E12">
    <cfRule type="expression" dxfId="177" priority="82">
      <formula>$T$1=1</formula>
    </cfRule>
  </conditionalFormatting>
  <conditionalFormatting sqref="E12">
    <cfRule type="expression" dxfId="176" priority="81">
      <formula>$T$2=0</formula>
    </cfRule>
  </conditionalFormatting>
  <conditionalFormatting sqref="E6">
    <cfRule type="expression" dxfId="175" priority="78">
      <formula>$T$1=1</formula>
    </cfRule>
  </conditionalFormatting>
  <conditionalFormatting sqref="E6">
    <cfRule type="expression" dxfId="174" priority="77">
      <formula>$T$2=0</formula>
    </cfRule>
  </conditionalFormatting>
  <conditionalFormatting sqref="E7">
    <cfRule type="expression" dxfId="173" priority="76">
      <formula>$T$1=1</formula>
    </cfRule>
  </conditionalFormatting>
  <conditionalFormatting sqref="E7">
    <cfRule type="expression" dxfId="172" priority="75">
      <formula>$T$2=0</formula>
    </cfRule>
  </conditionalFormatting>
  <conditionalFormatting sqref="I5">
    <cfRule type="expression" dxfId="171" priority="74">
      <formula>$T$1=1</formula>
    </cfRule>
  </conditionalFormatting>
  <conditionalFormatting sqref="I5">
    <cfRule type="expression" dxfId="170" priority="73">
      <formula>$T$2=0</formula>
    </cfRule>
  </conditionalFormatting>
  <conditionalFormatting sqref="I6">
    <cfRule type="expression" dxfId="169" priority="72">
      <formula>$T$1=1</formula>
    </cfRule>
  </conditionalFormatting>
  <conditionalFormatting sqref="I6">
    <cfRule type="expression" dxfId="168" priority="71">
      <formula>$T$2=0</formula>
    </cfRule>
  </conditionalFormatting>
  <conditionalFormatting sqref="I7">
    <cfRule type="expression" dxfId="167" priority="70">
      <formula>$T$1=1</formula>
    </cfRule>
  </conditionalFormatting>
  <conditionalFormatting sqref="I7">
    <cfRule type="expression" dxfId="166" priority="69">
      <formula>$T$2=0</formula>
    </cfRule>
  </conditionalFormatting>
  <conditionalFormatting sqref="I10">
    <cfRule type="expression" dxfId="165" priority="68">
      <formula>$T$1=1</formula>
    </cfRule>
  </conditionalFormatting>
  <conditionalFormatting sqref="I10">
    <cfRule type="expression" dxfId="164" priority="67">
      <formula>$T$2=0</formula>
    </cfRule>
  </conditionalFormatting>
  <conditionalFormatting sqref="I11">
    <cfRule type="expression" dxfId="163" priority="66">
      <formula>$T$1=1</formula>
    </cfRule>
  </conditionalFormatting>
  <conditionalFormatting sqref="I11">
    <cfRule type="expression" dxfId="162" priority="65">
      <formula>$T$2=0</formula>
    </cfRule>
  </conditionalFormatting>
  <conditionalFormatting sqref="I12">
    <cfRule type="expression" dxfId="161" priority="64">
      <formula>$T$1=1</formula>
    </cfRule>
  </conditionalFormatting>
  <conditionalFormatting sqref="I12">
    <cfRule type="expression" dxfId="160" priority="63">
      <formula>$T$2=0</formula>
    </cfRule>
  </conditionalFormatting>
  <conditionalFormatting sqref="E20">
    <cfRule type="expression" dxfId="159" priority="62">
      <formula>$T$1=1</formula>
    </cfRule>
  </conditionalFormatting>
  <conditionalFormatting sqref="E20">
    <cfRule type="expression" dxfId="158" priority="61">
      <formula>$T$2=0</formula>
    </cfRule>
  </conditionalFormatting>
  <conditionalFormatting sqref="E21">
    <cfRule type="expression" dxfId="157" priority="60">
      <formula>$T$1=1</formula>
    </cfRule>
  </conditionalFormatting>
  <conditionalFormatting sqref="E21">
    <cfRule type="expression" dxfId="156" priority="59">
      <formula>$T$2=0</formula>
    </cfRule>
  </conditionalFormatting>
  <conditionalFormatting sqref="I20">
    <cfRule type="expression" dxfId="155" priority="58">
      <formula>$T$1=1</formula>
    </cfRule>
  </conditionalFormatting>
  <conditionalFormatting sqref="I20">
    <cfRule type="expression" dxfId="154" priority="57">
      <formula>$T$2=0</formula>
    </cfRule>
  </conditionalFormatting>
  <conditionalFormatting sqref="I21">
    <cfRule type="expression" dxfId="153" priority="54">
      <formula>$T$1=1</formula>
    </cfRule>
  </conditionalFormatting>
  <conditionalFormatting sqref="I21">
    <cfRule type="expression" dxfId="152" priority="53">
      <formula>$T$2=0</formula>
    </cfRule>
  </conditionalFormatting>
  <conditionalFormatting sqref="A5">
    <cfRule type="expression" dxfId="151" priority="51">
      <formula>$T$2=0</formula>
    </cfRule>
    <cfRule type="expression" dxfId="150" priority="52">
      <formula>$T$1=1</formula>
    </cfRule>
  </conditionalFormatting>
  <conditionalFormatting sqref="A6">
    <cfRule type="expression" dxfId="149" priority="45">
      <formula>$T$2=0</formula>
    </cfRule>
    <cfRule type="expression" dxfId="148" priority="46">
      <formula>$T$1=1</formula>
    </cfRule>
  </conditionalFormatting>
  <conditionalFormatting sqref="A7">
    <cfRule type="expression" dxfId="147" priority="43">
      <formula>$T$2=0</formula>
    </cfRule>
    <cfRule type="expression" dxfId="146" priority="44">
      <formula>$T$1=1</formula>
    </cfRule>
  </conditionalFormatting>
  <conditionalFormatting sqref="A10">
    <cfRule type="expression" dxfId="145" priority="41">
      <formula>$T$2=0</formula>
    </cfRule>
    <cfRule type="expression" dxfId="144" priority="42">
      <formula>$T$1=1</formula>
    </cfRule>
  </conditionalFormatting>
  <conditionalFormatting sqref="A11">
    <cfRule type="expression" dxfId="143" priority="39">
      <formula>$T$2=0</formula>
    </cfRule>
    <cfRule type="expression" dxfId="142" priority="40">
      <formula>$T$1=1</formula>
    </cfRule>
  </conditionalFormatting>
  <conditionalFormatting sqref="A12">
    <cfRule type="expression" dxfId="141" priority="37">
      <formula>$T$2=0</formula>
    </cfRule>
    <cfRule type="expression" dxfId="140" priority="38">
      <formula>$T$1=1</formula>
    </cfRule>
  </conditionalFormatting>
  <conditionalFormatting sqref="A15">
    <cfRule type="expression" dxfId="139" priority="35">
      <formula>$T$2=0</formula>
    </cfRule>
    <cfRule type="expression" dxfId="138" priority="36">
      <formula>$T$1=1</formula>
    </cfRule>
  </conditionalFormatting>
  <conditionalFormatting sqref="A16">
    <cfRule type="expression" dxfId="137" priority="33">
      <formula>$T$2=0</formula>
    </cfRule>
    <cfRule type="expression" dxfId="136" priority="34">
      <formula>$T$1=1</formula>
    </cfRule>
  </conditionalFormatting>
  <conditionalFormatting sqref="A17">
    <cfRule type="expression" dxfId="135" priority="31">
      <formula>$T$2=0</formula>
    </cfRule>
    <cfRule type="expression" dxfId="134" priority="32">
      <formula>$T$1=1</formula>
    </cfRule>
  </conditionalFormatting>
  <conditionalFormatting sqref="D15:D17">
    <cfRule type="expression" dxfId="133" priority="30">
      <formula>$T$1=1</formula>
    </cfRule>
  </conditionalFormatting>
  <conditionalFormatting sqref="D15:D17">
    <cfRule type="expression" dxfId="132" priority="29">
      <formula>$T$2=0</formula>
    </cfRule>
  </conditionalFormatting>
  <conditionalFormatting sqref="G5">
    <cfRule type="expression" dxfId="131" priority="28">
      <formula>$T$1=1</formula>
    </cfRule>
  </conditionalFormatting>
  <conditionalFormatting sqref="G5">
    <cfRule type="expression" dxfId="130" priority="27">
      <formula>$T$2=0</formula>
    </cfRule>
  </conditionalFormatting>
  <conditionalFormatting sqref="G15:G17">
    <cfRule type="expression" dxfId="129" priority="24">
      <formula>$T$1=1</formula>
    </cfRule>
  </conditionalFormatting>
  <conditionalFormatting sqref="G15:G17">
    <cfRule type="expression" dxfId="128" priority="23">
      <formula>$T$2=0</formula>
    </cfRule>
  </conditionalFormatting>
  <conditionalFormatting sqref="H15:H17">
    <cfRule type="expression" dxfId="127" priority="22">
      <formula>$T$1=1</formula>
    </cfRule>
  </conditionalFormatting>
  <conditionalFormatting sqref="H15:H17">
    <cfRule type="expression" dxfId="126" priority="21">
      <formula>$T$2=0</formula>
    </cfRule>
  </conditionalFormatting>
  <conditionalFormatting sqref="C6">
    <cfRule type="expression" dxfId="125" priority="20">
      <formula>$T$1=1</formula>
    </cfRule>
  </conditionalFormatting>
  <conditionalFormatting sqref="C6">
    <cfRule type="expression" dxfId="124" priority="19">
      <formula>$T$2=0</formula>
    </cfRule>
  </conditionalFormatting>
  <conditionalFormatting sqref="C7">
    <cfRule type="expression" dxfId="123" priority="18">
      <formula>$T$1=1</formula>
    </cfRule>
  </conditionalFormatting>
  <conditionalFormatting sqref="C7">
    <cfRule type="expression" dxfId="122" priority="17">
      <formula>$T$2=0</formula>
    </cfRule>
  </conditionalFormatting>
  <conditionalFormatting sqref="C10">
    <cfRule type="expression" dxfId="121" priority="16">
      <formula>$T$1=1</formula>
    </cfRule>
  </conditionalFormatting>
  <conditionalFormatting sqref="C10">
    <cfRule type="expression" dxfId="120" priority="15">
      <formula>$T$2=0</formula>
    </cfRule>
  </conditionalFormatting>
  <conditionalFormatting sqref="C11">
    <cfRule type="expression" dxfId="119" priority="14">
      <formula>$T$1=1</formula>
    </cfRule>
  </conditionalFormatting>
  <conditionalFormatting sqref="C11">
    <cfRule type="expression" dxfId="118" priority="13">
      <formula>$T$2=0</formula>
    </cfRule>
  </conditionalFormatting>
  <conditionalFormatting sqref="C12">
    <cfRule type="expression" dxfId="117" priority="12">
      <formula>$T$1=1</formula>
    </cfRule>
  </conditionalFormatting>
  <conditionalFormatting sqref="C12">
    <cfRule type="expression" dxfId="116" priority="11">
      <formula>$T$2=0</formula>
    </cfRule>
  </conditionalFormatting>
  <conditionalFormatting sqref="G6">
    <cfRule type="expression" dxfId="115" priority="10">
      <formula>$T$1=1</formula>
    </cfRule>
  </conditionalFormatting>
  <conditionalFormatting sqref="G6">
    <cfRule type="expression" dxfId="114" priority="9">
      <formula>$T$2=0</formula>
    </cfRule>
  </conditionalFormatting>
  <conditionalFormatting sqref="G7">
    <cfRule type="expression" dxfId="113" priority="8">
      <formula>$T$1=1</formula>
    </cfRule>
  </conditionalFormatting>
  <conditionalFormatting sqref="G7">
    <cfRule type="expression" dxfId="112" priority="7">
      <formula>$T$2=0</formula>
    </cfRule>
  </conditionalFormatting>
  <conditionalFormatting sqref="G10">
    <cfRule type="expression" dxfId="111" priority="6">
      <formula>$T$1=1</formula>
    </cfRule>
  </conditionalFormatting>
  <conditionalFormatting sqref="G10">
    <cfRule type="expression" dxfId="110" priority="5">
      <formula>$T$2=0</formula>
    </cfRule>
  </conditionalFormatting>
  <conditionalFormatting sqref="G11">
    <cfRule type="expression" dxfId="109" priority="4">
      <formula>$T$1=1</formula>
    </cfRule>
  </conditionalFormatting>
  <conditionalFormatting sqref="G11">
    <cfRule type="expression" dxfId="108" priority="3">
      <formula>$T$2=0</formula>
    </cfRule>
  </conditionalFormatting>
  <conditionalFormatting sqref="G12">
    <cfRule type="expression" dxfId="107" priority="2">
      <formula>$T$1=1</formula>
    </cfRule>
  </conditionalFormatting>
  <conditionalFormatting sqref="G12">
    <cfRule type="expression" dxfId="106" priority="1">
      <formula>$T$2=0</formula>
    </cfRule>
  </conditionalFormatting>
  <dataValidations count="1">
    <dataValidation type="whole" allowBlank="1" showErrorMessage="1" errorTitle="KĻŪDA" error="Tikai veseli skaitļi robežās no 0 līdz 10000000" sqref="I20:I21 E20:E21 B5:C7 B15:I17 B10:C12 E5:G7 I5:I7 I10:I12 E10:G12">
      <formula1>0</formula1>
      <formula2>10000000</formula2>
    </dataValidation>
  </dataValidations>
  <pageMargins left="0.39370078740157483" right="0.39370078740157483" top="0.78740157480314965" bottom="0.59055118110236227" header="0.31496062992125984" footer="0.31496062992125984"/>
  <pageSetup paperSize="9" scale="93"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sheetPr>
  <dimension ref="A1:O19"/>
  <sheetViews>
    <sheetView view="pageBreakPreview" zoomScaleNormal="90" zoomScaleSheetLayoutView="100" workbookViewId="0">
      <selection activeCell="A6" sqref="A6:I6"/>
    </sheetView>
  </sheetViews>
  <sheetFormatPr defaultRowHeight="15.75" x14ac:dyDescent="0.25"/>
  <cols>
    <col min="1" max="1" width="6.140625" style="20" customWidth="1"/>
    <col min="2" max="2" width="32.42578125" style="20" customWidth="1"/>
    <col min="3" max="3" width="17" style="20" customWidth="1"/>
    <col min="4" max="5" width="14" style="20" customWidth="1"/>
    <col min="6" max="6" width="17" style="20" customWidth="1"/>
    <col min="7" max="9" width="14" style="20" customWidth="1"/>
    <col min="10" max="10" width="14.42578125" style="20" customWidth="1"/>
    <col min="11" max="11" width="7.42578125" style="20" customWidth="1"/>
    <col min="12" max="12" width="9.7109375" style="20" customWidth="1"/>
    <col min="13" max="13" width="10.85546875" style="20" customWidth="1"/>
    <col min="14" max="14" width="14.42578125" style="20" customWidth="1"/>
    <col min="15" max="16384" width="9.140625" style="20"/>
  </cols>
  <sheetData>
    <row r="1" spans="1:15" x14ac:dyDescent="0.25">
      <c r="A1" s="592" t="s">
        <v>667</v>
      </c>
      <c r="B1" s="593"/>
      <c r="C1" s="593"/>
      <c r="D1" s="593"/>
      <c r="E1" s="593"/>
      <c r="F1" s="593"/>
      <c r="G1" s="593"/>
      <c r="H1" s="593"/>
      <c r="I1" s="593"/>
      <c r="J1" s="19"/>
      <c r="K1" s="90"/>
      <c r="L1" s="57"/>
      <c r="M1" s="57"/>
    </row>
    <row r="2" spans="1:15" ht="39" customHeight="1" x14ac:dyDescent="0.25">
      <c r="A2" s="566" t="s">
        <v>165</v>
      </c>
      <c r="B2" s="566"/>
      <c r="C2" s="566" t="s">
        <v>552</v>
      </c>
      <c r="D2" s="566"/>
      <c r="E2" s="566" t="s">
        <v>553</v>
      </c>
      <c r="F2" s="566"/>
      <c r="G2" s="566" t="s">
        <v>554</v>
      </c>
      <c r="H2" s="566"/>
      <c r="I2" s="566"/>
      <c r="J2" s="81"/>
      <c r="K2" s="19"/>
      <c r="L2" s="52"/>
      <c r="M2" s="52"/>
    </row>
    <row r="3" spans="1:15" x14ac:dyDescent="0.25">
      <c r="A3" s="566" t="s">
        <v>550</v>
      </c>
      <c r="B3" s="566"/>
      <c r="C3" s="566" t="s">
        <v>551</v>
      </c>
      <c r="D3" s="566"/>
      <c r="E3" s="566" t="s">
        <v>113</v>
      </c>
      <c r="F3" s="566"/>
      <c r="G3" s="566" t="s">
        <v>549</v>
      </c>
      <c r="H3" s="566"/>
      <c r="I3" s="566"/>
      <c r="J3" s="81"/>
      <c r="K3" s="19"/>
      <c r="L3" s="52"/>
      <c r="M3" s="52"/>
    </row>
    <row r="4" spans="1:15" ht="15.75" customHeight="1" x14ac:dyDescent="0.25">
      <c r="A4" s="588"/>
      <c r="B4" s="588"/>
      <c r="C4" s="589">
        <f>A4/3.5</f>
        <v>0</v>
      </c>
      <c r="D4" s="589"/>
      <c r="E4" s="590">
        <f>'7'!F7</f>
        <v>0</v>
      </c>
      <c r="F4" s="590"/>
      <c r="G4" s="591">
        <f>IF(C4=0,0,E4/C4)</f>
        <v>0</v>
      </c>
      <c r="H4" s="591"/>
      <c r="I4" s="591"/>
      <c r="J4" s="19"/>
      <c r="K4" s="19"/>
      <c r="L4" s="46"/>
    </row>
    <row r="5" spans="1:15" s="115" customFormat="1" ht="69.75" customHeight="1" x14ac:dyDescent="0.25">
      <c r="A5" s="476" t="s">
        <v>641</v>
      </c>
      <c r="B5" s="476"/>
      <c r="C5" s="476"/>
      <c r="D5" s="476"/>
      <c r="E5" s="476"/>
      <c r="F5" s="476"/>
      <c r="G5" s="476"/>
      <c r="H5" s="476"/>
      <c r="I5" s="476"/>
      <c r="J5" s="116"/>
      <c r="K5" s="120"/>
      <c r="L5" s="135"/>
      <c r="M5" s="136"/>
      <c r="N5" s="137"/>
      <c r="O5" s="138"/>
    </row>
    <row r="6" spans="1:15" s="115" customFormat="1" ht="30.75" customHeight="1" x14ac:dyDescent="0.25">
      <c r="A6" s="476" t="s">
        <v>642</v>
      </c>
      <c r="B6" s="476"/>
      <c r="C6" s="476"/>
      <c r="D6" s="476"/>
      <c r="E6" s="476"/>
      <c r="F6" s="476"/>
      <c r="G6" s="476"/>
      <c r="H6" s="476"/>
      <c r="I6" s="476"/>
      <c r="J6" s="116"/>
      <c r="K6" s="120"/>
      <c r="L6" s="135"/>
      <c r="M6" s="136"/>
      <c r="N6" s="137"/>
      <c r="O6" s="138"/>
    </row>
    <row r="7" spans="1:15" s="115" customFormat="1" ht="12.75" x14ac:dyDescent="0.25">
      <c r="A7" s="370"/>
      <c r="B7" s="370"/>
      <c r="C7" s="370"/>
      <c r="D7" s="370"/>
      <c r="E7" s="370"/>
      <c r="F7" s="370"/>
      <c r="G7" s="370"/>
      <c r="H7" s="370"/>
      <c r="I7" s="370"/>
      <c r="J7" s="116"/>
      <c r="K7" s="120"/>
      <c r="L7" s="135"/>
      <c r="M7" s="136"/>
      <c r="N7" s="137"/>
      <c r="O7" s="138"/>
    </row>
    <row r="8" spans="1:15" s="115" customFormat="1" ht="12.75" x14ac:dyDescent="0.25">
      <c r="A8" s="370"/>
      <c r="B8" s="370"/>
      <c r="C8" s="370"/>
      <c r="D8" s="370"/>
      <c r="E8" s="370"/>
      <c r="F8" s="370"/>
      <c r="G8" s="370"/>
      <c r="H8" s="370"/>
      <c r="I8" s="370"/>
      <c r="J8" s="116"/>
      <c r="K8" s="120"/>
      <c r="L8" s="135"/>
      <c r="M8" s="136"/>
      <c r="N8" s="137"/>
      <c r="O8" s="138"/>
    </row>
    <row r="9" spans="1:15" ht="15.75" customHeight="1" x14ac:dyDescent="0.25">
      <c r="A9" s="19"/>
      <c r="J9" s="90"/>
      <c r="K9" s="19"/>
      <c r="L9" s="19"/>
      <c r="M9" s="90"/>
    </row>
    <row r="10" spans="1:15" ht="15.75" customHeight="1" x14ac:dyDescent="0.25">
      <c r="A10" s="585" t="s">
        <v>505</v>
      </c>
      <c r="B10" s="585"/>
      <c r="C10" s="586">
        <f>'1'!E16</f>
        <v>0</v>
      </c>
      <c r="D10" s="586"/>
      <c r="F10" s="371"/>
      <c r="H10" s="284"/>
      <c r="J10" s="90"/>
      <c r="K10" s="19"/>
      <c r="L10" s="19"/>
      <c r="M10" s="90"/>
    </row>
    <row r="11" spans="1:15" ht="15.75" customHeight="1" x14ac:dyDescent="0.25">
      <c r="A11" s="585"/>
      <c r="B11" s="585"/>
      <c r="C11" s="587" t="s">
        <v>92</v>
      </c>
      <c r="D11" s="587"/>
      <c r="F11" s="372" t="s">
        <v>93</v>
      </c>
      <c r="H11" s="372" t="s">
        <v>94</v>
      </c>
      <c r="J11" s="90"/>
      <c r="K11" s="19"/>
      <c r="L11" s="19"/>
      <c r="M11" s="90"/>
    </row>
    <row r="12" spans="1:15" ht="15.75" customHeight="1" x14ac:dyDescent="0.25">
      <c r="A12" s="3"/>
      <c r="B12" s="3"/>
      <c r="C12" s="3"/>
      <c r="D12" s="3"/>
      <c r="E12" s="3"/>
      <c r="F12" s="19"/>
      <c r="G12" s="19"/>
      <c r="J12" s="90"/>
      <c r="K12" s="19"/>
      <c r="L12" s="19"/>
      <c r="M12" s="90"/>
    </row>
    <row r="13" spans="1:15" s="24" customFormat="1" ht="15.75" customHeight="1" x14ac:dyDescent="0.25">
      <c r="D13" s="206"/>
      <c r="E13" s="206"/>
      <c r="F13" s="48"/>
      <c r="G13" s="48"/>
      <c r="H13" s="206"/>
      <c r="I13" s="206"/>
      <c r="J13" s="206"/>
      <c r="K13" s="48"/>
      <c r="L13" s="48"/>
      <c r="M13" s="93"/>
    </row>
    <row r="14" spans="1:15" ht="15.75" customHeight="1" x14ac:dyDescent="0.25"/>
    <row r="16" spans="1:15" x14ac:dyDescent="0.25">
      <c r="B16" s="24"/>
      <c r="C16" s="24"/>
      <c r="D16" s="24"/>
      <c r="E16" s="24"/>
      <c r="F16" s="93"/>
      <c r="G16" s="24"/>
      <c r="H16" s="24"/>
      <c r="I16" s="24"/>
      <c r="J16" s="24"/>
      <c r="K16" s="24"/>
      <c r="L16" s="24"/>
      <c r="M16" s="93"/>
      <c r="N16" s="24"/>
    </row>
    <row r="17" spans="1:13" x14ac:dyDescent="0.25">
      <c r="A17" s="90"/>
      <c r="F17" s="369"/>
      <c r="M17" s="369"/>
    </row>
    <row r="18" spans="1:13" x14ac:dyDescent="0.25">
      <c r="A18" s="90"/>
      <c r="F18" s="369"/>
      <c r="M18" s="369"/>
    </row>
    <row r="19" spans="1:13" x14ac:dyDescent="0.25">
      <c r="A19" s="90"/>
      <c r="F19" s="369"/>
      <c r="M19" s="369"/>
    </row>
  </sheetData>
  <mergeCells count="18">
    <mergeCell ref="A1:I1"/>
    <mergeCell ref="A2:B2"/>
    <mergeCell ref="C2:D2"/>
    <mergeCell ref="E2:F2"/>
    <mergeCell ref="G2:I2"/>
    <mergeCell ref="A3:B3"/>
    <mergeCell ref="C3:D3"/>
    <mergeCell ref="E3:F3"/>
    <mergeCell ref="G3:I3"/>
    <mergeCell ref="A4:B4"/>
    <mergeCell ref="C4:D4"/>
    <mergeCell ref="E4:F4"/>
    <mergeCell ref="G4:I4"/>
    <mergeCell ref="A5:I5"/>
    <mergeCell ref="A6:I6"/>
    <mergeCell ref="A10:B11"/>
    <mergeCell ref="C10:D10"/>
    <mergeCell ref="C11:D11"/>
  </mergeCells>
  <conditionalFormatting sqref="A4:B4 H10">
    <cfRule type="expression" dxfId="105" priority="6">
      <formula>#REF!=0</formula>
    </cfRule>
  </conditionalFormatting>
  <dataValidations count="1">
    <dataValidation type="decimal" allowBlank="1" showErrorMessage="1" errorTitle="KĻŪDA" error="Ievadiet veselu skaitli robežās no 0 līdz 1000000" sqref="A4:B4">
      <formula1>0</formula1>
      <formula2>1000000</formula2>
    </dataValidation>
  </dataValidations>
  <printOptions horizontalCentered="1"/>
  <pageMargins left="0.59055118110236227" right="0.59055118110236227" top="0.78740157480314965" bottom="0.78740157480314965" header="0.39370078740157483" footer="0.39370078740157483"/>
  <pageSetup paperSize="9" scale="93" orientation="landscape" r:id="rId1"/>
  <headerFooter>
    <evenFooter>&amp;C&amp;"Times New Roman,Regular"&amp;12 14</evenFooter>
    <firstFooter>&amp;C&amp;"Times New Roman,Regular"&amp;12 13</firstFooter>
  </headerFooter>
  <colBreaks count="1" manualBreakCount="1">
    <brk id="14"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P143"/>
  <sheetViews>
    <sheetView view="pageBreakPreview" topLeftCell="A7" zoomScale="85" zoomScaleNormal="90" zoomScaleSheetLayoutView="85" workbookViewId="0">
      <selection activeCell="R38" sqref="R38:V38"/>
    </sheetView>
  </sheetViews>
  <sheetFormatPr defaultRowHeight="15.75" x14ac:dyDescent="0.25"/>
  <cols>
    <col min="1" max="1" width="7.42578125" style="20" customWidth="1"/>
    <col min="2" max="2" width="16.140625" style="20" customWidth="1"/>
    <col min="3" max="4" width="11" style="20" customWidth="1"/>
    <col min="5" max="5" width="13.7109375" style="20" customWidth="1"/>
    <col min="6" max="6" width="11.140625" style="20" customWidth="1"/>
    <col min="7" max="7" width="14" style="20" customWidth="1"/>
    <col min="8" max="8" width="14.140625" style="20" customWidth="1"/>
    <col min="9" max="9" width="11.85546875" style="20" customWidth="1"/>
    <col min="10" max="11" width="11.140625" style="20" customWidth="1"/>
    <col min="12" max="12" width="14.140625" style="20" customWidth="1"/>
    <col min="13" max="13" width="13.85546875" style="90" customWidth="1"/>
    <col min="14" max="14" width="9.7109375" style="20" customWidth="1"/>
    <col min="15" max="15" width="10.85546875" style="20" customWidth="1"/>
    <col min="16" max="16" width="14.42578125" style="20" customWidth="1"/>
    <col min="17" max="16384" width="9.140625" style="20"/>
  </cols>
  <sheetData>
    <row r="1" spans="1:15" ht="15.75" customHeight="1" x14ac:dyDescent="0.25">
      <c r="A1" s="61" t="s">
        <v>86</v>
      </c>
      <c r="B1" s="24"/>
      <c r="C1" s="24"/>
      <c r="D1" s="24"/>
      <c r="E1" s="24"/>
      <c r="F1" s="24"/>
      <c r="G1" s="24"/>
      <c r="H1" s="24"/>
      <c r="I1" s="24"/>
      <c r="J1" s="24"/>
      <c r="K1" s="24"/>
      <c r="L1" s="24"/>
      <c r="M1" s="206"/>
      <c r="N1" s="24"/>
      <c r="O1" s="106">
        <f>SATURS!$D$3</f>
        <v>0</v>
      </c>
    </row>
    <row r="2" spans="1:15" ht="15.75" customHeight="1" x14ac:dyDescent="0.25">
      <c r="A2" s="61"/>
      <c r="B2" s="24"/>
      <c r="C2" s="24"/>
      <c r="D2" s="24"/>
      <c r="E2" s="24"/>
      <c r="F2" s="24"/>
      <c r="G2" s="24"/>
      <c r="H2" s="24"/>
      <c r="I2" s="24"/>
      <c r="J2" s="24"/>
      <c r="K2" s="24"/>
      <c r="L2" s="24"/>
      <c r="M2" s="206"/>
      <c r="N2" s="24"/>
      <c r="O2" s="103">
        <f>SATURS!$D$5</f>
        <v>1</v>
      </c>
    </row>
    <row r="3" spans="1:15" s="27" customFormat="1" x14ac:dyDescent="0.25">
      <c r="A3" s="633" t="s">
        <v>569</v>
      </c>
      <c r="B3" s="633"/>
      <c r="C3" s="633"/>
      <c r="D3" s="633"/>
      <c r="E3" s="633"/>
      <c r="F3" s="633"/>
      <c r="G3" s="633"/>
      <c r="H3" s="633"/>
      <c r="I3" s="633"/>
      <c r="J3" s="633"/>
      <c r="K3" s="633"/>
      <c r="L3" s="633"/>
      <c r="M3" s="633"/>
      <c r="N3" s="76"/>
      <c r="O3" s="50"/>
    </row>
    <row r="4" spans="1:15" x14ac:dyDescent="0.25">
      <c r="A4" s="641" t="s">
        <v>570</v>
      </c>
      <c r="B4" s="641"/>
      <c r="C4" s="641"/>
      <c r="D4" s="641"/>
      <c r="E4" s="641"/>
      <c r="F4" s="641"/>
      <c r="G4" s="641"/>
      <c r="H4" s="641"/>
      <c r="I4" s="641"/>
      <c r="J4" s="641"/>
      <c r="K4" s="641"/>
      <c r="L4" s="641"/>
      <c r="M4" s="641"/>
      <c r="O4" s="188"/>
    </row>
    <row r="5" spans="1:15" ht="15.75" customHeight="1" x14ac:dyDescent="0.25">
      <c r="A5" s="642" t="str">
        <f>'2'!B35</f>
        <v>1. ZONA</v>
      </c>
      <c r="B5" s="642"/>
      <c r="C5" s="642"/>
      <c r="D5" s="642"/>
      <c r="E5" s="642"/>
      <c r="F5" s="642"/>
      <c r="G5" s="642"/>
      <c r="H5" s="642"/>
      <c r="I5" s="642"/>
      <c r="J5" s="642"/>
      <c r="K5" s="642"/>
      <c r="L5" s="642"/>
      <c r="M5" s="642"/>
      <c r="N5" s="66"/>
      <c r="O5" s="57"/>
    </row>
    <row r="6" spans="1:15" ht="38.25" x14ac:dyDescent="0.25">
      <c r="A6" s="516" t="s">
        <v>34</v>
      </c>
      <c r="B6" s="634" t="s">
        <v>35</v>
      </c>
      <c r="C6" s="635"/>
      <c r="D6" s="636"/>
      <c r="E6" s="516" t="s">
        <v>36</v>
      </c>
      <c r="F6" s="516"/>
      <c r="G6" s="201" t="s">
        <v>43</v>
      </c>
      <c r="H6" s="201" t="s">
        <v>42</v>
      </c>
      <c r="I6" s="597" t="s">
        <v>225</v>
      </c>
      <c r="J6" s="599"/>
      <c r="K6" s="600" t="s">
        <v>37</v>
      </c>
      <c r="L6" s="601"/>
      <c r="M6" s="201" t="s">
        <v>38</v>
      </c>
    </row>
    <row r="7" spans="1:15" ht="21.75" customHeight="1" x14ac:dyDescent="0.25">
      <c r="A7" s="516"/>
      <c r="B7" s="637"/>
      <c r="C7" s="638"/>
      <c r="D7" s="639"/>
      <c r="E7" s="516"/>
      <c r="F7" s="516"/>
      <c r="G7" s="201" t="s">
        <v>39</v>
      </c>
      <c r="H7" s="201" t="s">
        <v>226</v>
      </c>
      <c r="I7" s="597" t="s">
        <v>227</v>
      </c>
      <c r="J7" s="599"/>
      <c r="K7" s="600" t="s">
        <v>121</v>
      </c>
      <c r="L7" s="601"/>
      <c r="M7" s="201" t="s">
        <v>41</v>
      </c>
    </row>
    <row r="8" spans="1:15" ht="15.75" customHeight="1" x14ac:dyDescent="0.25">
      <c r="A8" s="244"/>
      <c r="B8" s="602" t="str">
        <f>IF('3'!B6="","",'3'!B6)</f>
        <v/>
      </c>
      <c r="C8" s="602"/>
      <c r="D8" s="602"/>
      <c r="E8" s="602" t="str">
        <f>IF('3'!C6="","",'3'!C6)</f>
        <v/>
      </c>
      <c r="F8" s="602"/>
      <c r="G8" s="332" t="str">
        <f>IF('3'!D6="","",'3'!D6)</f>
        <v/>
      </c>
      <c r="H8" s="332" t="str">
        <f>IF('3'!E6="","",'3'!E6)</f>
        <v/>
      </c>
      <c r="I8" s="594" t="str">
        <f>IF('3'!F6="","",'3'!F6)</f>
        <v/>
      </c>
      <c r="J8" s="594"/>
      <c r="K8" s="632" t="str">
        <f>IF(SATURS!$C$12="","",'2'!$G$35-'2'!$H$35)</f>
        <v/>
      </c>
      <c r="L8" s="632"/>
      <c r="M8" s="162">
        <f t="shared" ref="M8:M17" si="0">IF(H8="",0,H8*I8)</f>
        <v>0</v>
      </c>
      <c r="N8" s="80"/>
    </row>
    <row r="9" spans="1:15" ht="15.75" customHeight="1" x14ac:dyDescent="0.25">
      <c r="A9" s="244"/>
      <c r="B9" s="602" t="str">
        <f>IF('3'!B7="","",'3'!B7)</f>
        <v/>
      </c>
      <c r="C9" s="602"/>
      <c r="D9" s="602"/>
      <c r="E9" s="602" t="str">
        <f>IF('3'!C7="","",'3'!C7)</f>
        <v/>
      </c>
      <c r="F9" s="602"/>
      <c r="G9" s="332" t="str">
        <f>IF('3'!D7="","",'3'!D7)</f>
        <v/>
      </c>
      <c r="H9" s="332" t="str">
        <f>IF('3'!E7="","",'3'!E7)</f>
        <v/>
      </c>
      <c r="I9" s="594" t="str">
        <f>IF('3'!F7="","",'3'!F7)</f>
        <v/>
      </c>
      <c r="J9" s="594"/>
      <c r="K9" s="632" t="str">
        <f>IF(SATURS!$C$12="","",'2'!$G$35-'2'!$H$35)</f>
        <v/>
      </c>
      <c r="L9" s="632"/>
      <c r="M9" s="162">
        <f t="shared" si="0"/>
        <v>0</v>
      </c>
    </row>
    <row r="10" spans="1:15" ht="15.75" customHeight="1" x14ac:dyDescent="0.25">
      <c r="A10" s="244"/>
      <c r="B10" s="602" t="str">
        <f>IF('3'!B8="","",'3'!B8)</f>
        <v/>
      </c>
      <c r="C10" s="602"/>
      <c r="D10" s="602"/>
      <c r="E10" s="602" t="str">
        <f>IF('3'!C8="","",'3'!C8)</f>
        <v/>
      </c>
      <c r="F10" s="602"/>
      <c r="G10" s="332" t="str">
        <f>IF('3'!D8="","",'3'!D8)</f>
        <v/>
      </c>
      <c r="H10" s="332" t="str">
        <f>IF('3'!E8="","",'3'!E8)</f>
        <v/>
      </c>
      <c r="I10" s="594" t="str">
        <f>IF('3'!F8="","",'3'!F8)</f>
        <v/>
      </c>
      <c r="J10" s="594"/>
      <c r="K10" s="632" t="str">
        <f>IF(SATURS!$C$12="","",'2'!$G$35-'2'!$H$35)</f>
        <v/>
      </c>
      <c r="L10" s="632"/>
      <c r="M10" s="162">
        <f t="shared" si="0"/>
        <v>0</v>
      </c>
    </row>
    <row r="11" spans="1:15" ht="15.75" customHeight="1" x14ac:dyDescent="0.25">
      <c r="A11" s="244"/>
      <c r="B11" s="602" t="str">
        <f>IF('3'!B9="","",'3'!B9)</f>
        <v/>
      </c>
      <c r="C11" s="602"/>
      <c r="D11" s="602"/>
      <c r="E11" s="602" t="str">
        <f>IF('3'!C9="","",'3'!C9)</f>
        <v/>
      </c>
      <c r="F11" s="602"/>
      <c r="G11" s="332" t="str">
        <f>IF('3'!D9="","",'3'!D9)</f>
        <v/>
      </c>
      <c r="H11" s="332" t="str">
        <f>IF('3'!E9="","",'3'!E9)</f>
        <v/>
      </c>
      <c r="I11" s="594" t="str">
        <f>IF('3'!F9="","",'3'!F9)</f>
        <v/>
      </c>
      <c r="J11" s="594"/>
      <c r="K11" s="632" t="str">
        <f>IF(SATURS!$C$12="","",'2'!$G$35-'2'!$H$35)</f>
        <v/>
      </c>
      <c r="L11" s="632"/>
      <c r="M11" s="162">
        <f t="shared" si="0"/>
        <v>0</v>
      </c>
    </row>
    <row r="12" spans="1:15" ht="15.75" customHeight="1" x14ac:dyDescent="0.25">
      <c r="A12" s="244"/>
      <c r="B12" s="602" t="str">
        <f>IF('3'!B10="","",'3'!B10)</f>
        <v/>
      </c>
      <c r="C12" s="602"/>
      <c r="D12" s="602"/>
      <c r="E12" s="602" t="str">
        <f>IF('3'!C10="","",'3'!C10)</f>
        <v/>
      </c>
      <c r="F12" s="602"/>
      <c r="G12" s="332" t="str">
        <f>IF('3'!D10="","",'3'!D10)</f>
        <v/>
      </c>
      <c r="H12" s="332" t="str">
        <f>IF('3'!E10="","",'3'!E10)</f>
        <v/>
      </c>
      <c r="I12" s="594" t="str">
        <f>IF('3'!F10="","",'3'!F10)</f>
        <v/>
      </c>
      <c r="J12" s="594"/>
      <c r="K12" s="632" t="str">
        <f>IF(SATURS!$C$12="","",'2'!$G$35-'2'!$H$35)</f>
        <v/>
      </c>
      <c r="L12" s="632"/>
      <c r="M12" s="162">
        <f t="shared" si="0"/>
        <v>0</v>
      </c>
    </row>
    <row r="13" spans="1:15" ht="15.75" customHeight="1" x14ac:dyDescent="0.25">
      <c r="A13" s="244"/>
      <c r="B13" s="602" t="str">
        <f>IF('3'!B11="","",'3'!B11)</f>
        <v/>
      </c>
      <c r="C13" s="602"/>
      <c r="D13" s="602"/>
      <c r="E13" s="602" t="str">
        <f>IF('3'!C11="","",'3'!C11)</f>
        <v/>
      </c>
      <c r="F13" s="602"/>
      <c r="G13" s="332" t="str">
        <f>IF('3'!D11="","",'3'!D11)</f>
        <v/>
      </c>
      <c r="H13" s="332" t="str">
        <f>IF('3'!E11="","",'3'!E11)</f>
        <v/>
      </c>
      <c r="I13" s="594" t="str">
        <f>IF('3'!F11="","",'3'!F11)</f>
        <v/>
      </c>
      <c r="J13" s="594"/>
      <c r="K13" s="632" t="str">
        <f>IF(SATURS!$C$12="","",'2'!$G$35-'2'!$H$35)</f>
        <v/>
      </c>
      <c r="L13" s="632"/>
      <c r="M13" s="162">
        <f t="shared" si="0"/>
        <v>0</v>
      </c>
    </row>
    <row r="14" spans="1:15" ht="15.75" customHeight="1" x14ac:dyDescent="0.25">
      <c r="A14" s="244"/>
      <c r="B14" s="602" t="str">
        <f>IF('3'!B12="","",'3'!B12)</f>
        <v/>
      </c>
      <c r="C14" s="602"/>
      <c r="D14" s="602"/>
      <c r="E14" s="602" t="str">
        <f>IF('3'!C12="","",'3'!C12)</f>
        <v/>
      </c>
      <c r="F14" s="602"/>
      <c r="G14" s="332" t="str">
        <f>IF('3'!D12="","",'3'!D12)</f>
        <v/>
      </c>
      <c r="H14" s="332" t="str">
        <f>IF('3'!E12="","",'3'!E12)</f>
        <v/>
      </c>
      <c r="I14" s="594" t="str">
        <f>IF('3'!F12="","",'3'!F12)</f>
        <v/>
      </c>
      <c r="J14" s="594"/>
      <c r="K14" s="632" t="str">
        <f>IF(SATURS!$C$12="","",'2'!$G$35-'2'!$H$35)</f>
        <v/>
      </c>
      <c r="L14" s="632"/>
      <c r="M14" s="162">
        <f t="shared" si="0"/>
        <v>0</v>
      </c>
    </row>
    <row r="15" spans="1:15" ht="15.75" customHeight="1" x14ac:dyDescent="0.25">
      <c r="A15" s="244"/>
      <c r="B15" s="602" t="str">
        <f>IF('3'!B13="","",'3'!B13)</f>
        <v/>
      </c>
      <c r="C15" s="602"/>
      <c r="D15" s="602"/>
      <c r="E15" s="602" t="str">
        <f>IF('3'!C13="","",'3'!C13)</f>
        <v/>
      </c>
      <c r="F15" s="602"/>
      <c r="G15" s="332" t="str">
        <f>IF('3'!D13="","",'3'!D13)</f>
        <v/>
      </c>
      <c r="H15" s="332" t="str">
        <f>IF('3'!E13="","",'3'!E13)</f>
        <v/>
      </c>
      <c r="I15" s="594" t="str">
        <f>IF('3'!F13="","",'3'!F13)</f>
        <v/>
      </c>
      <c r="J15" s="594"/>
      <c r="K15" s="632" t="str">
        <f>IF(SATURS!$C$12="","",'2'!$G$35-'2'!$H$35)</f>
        <v/>
      </c>
      <c r="L15" s="632"/>
      <c r="M15" s="162">
        <f t="shared" si="0"/>
        <v>0</v>
      </c>
    </row>
    <row r="16" spans="1:15" ht="15.75" customHeight="1" x14ac:dyDescent="0.25">
      <c r="A16" s="244"/>
      <c r="B16" s="602" t="str">
        <f>IF('3'!B14="","",'3'!B14)</f>
        <v/>
      </c>
      <c r="C16" s="602"/>
      <c r="D16" s="602"/>
      <c r="E16" s="602" t="str">
        <f>IF('3'!C14="","",'3'!C14)</f>
        <v/>
      </c>
      <c r="F16" s="602"/>
      <c r="G16" s="332" t="str">
        <f>IF('3'!D14="","",'3'!D14)</f>
        <v/>
      </c>
      <c r="H16" s="332" t="str">
        <f>IF('3'!E14="","",'3'!E14)</f>
        <v/>
      </c>
      <c r="I16" s="594" t="str">
        <f>IF('3'!F14="","",'3'!F14)</f>
        <v/>
      </c>
      <c r="J16" s="594"/>
      <c r="K16" s="632" t="str">
        <f>IF(SATURS!$C$12="","",'2'!$G$35-'2'!$H$35)</f>
        <v/>
      </c>
      <c r="L16" s="632"/>
      <c r="M16" s="162">
        <f t="shared" si="0"/>
        <v>0</v>
      </c>
    </row>
    <row r="17" spans="1:15" s="24" customFormat="1" ht="15.75" customHeight="1" x14ac:dyDescent="0.25">
      <c r="A17" s="244"/>
      <c r="B17" s="602" t="str">
        <f>IF('3'!B15="","",'3'!B15)</f>
        <v/>
      </c>
      <c r="C17" s="602"/>
      <c r="D17" s="602"/>
      <c r="E17" s="602" t="str">
        <f>IF('3'!C15="","",'3'!C15)</f>
        <v/>
      </c>
      <c r="F17" s="602"/>
      <c r="G17" s="332" t="str">
        <f>IF('3'!D15="","",'3'!D15)</f>
        <v/>
      </c>
      <c r="H17" s="332" t="str">
        <f>IF('3'!E15="","",'3'!E15)</f>
        <v/>
      </c>
      <c r="I17" s="594" t="str">
        <f>IF('3'!F15="","",'3'!F15)</f>
        <v/>
      </c>
      <c r="J17" s="594"/>
      <c r="K17" s="632" t="str">
        <f>IF(SATURS!$C$12="","",'2'!$G$35-'2'!$H$35)</f>
        <v/>
      </c>
      <c r="L17" s="632"/>
      <c r="M17" s="162">
        <f t="shared" si="0"/>
        <v>0</v>
      </c>
    </row>
    <row r="18" spans="1:15" ht="38.25" x14ac:dyDescent="0.25">
      <c r="A18" s="601" t="s">
        <v>34</v>
      </c>
      <c r="B18" s="616" t="s">
        <v>83</v>
      </c>
      <c r="C18" s="617"/>
      <c r="D18" s="617"/>
      <c r="E18" s="516" t="s">
        <v>11</v>
      </c>
      <c r="F18" s="516"/>
      <c r="G18" s="201" t="s">
        <v>122</v>
      </c>
      <c r="H18" s="597" t="s">
        <v>123</v>
      </c>
      <c r="I18" s="598"/>
      <c r="J18" s="599"/>
      <c r="K18" s="600" t="s">
        <v>37</v>
      </c>
      <c r="L18" s="601"/>
      <c r="M18" s="201" t="s">
        <v>38</v>
      </c>
    </row>
    <row r="19" spans="1:15" ht="15.75" customHeight="1" x14ac:dyDescent="0.25">
      <c r="A19" s="640"/>
      <c r="B19" s="618"/>
      <c r="C19" s="619"/>
      <c r="D19" s="619"/>
      <c r="E19" s="516"/>
      <c r="F19" s="516"/>
      <c r="G19" s="201" t="s">
        <v>40</v>
      </c>
      <c r="H19" s="597" t="s">
        <v>124</v>
      </c>
      <c r="I19" s="598"/>
      <c r="J19" s="599"/>
      <c r="K19" s="600" t="s">
        <v>121</v>
      </c>
      <c r="L19" s="601"/>
      <c r="M19" s="201" t="s">
        <v>41</v>
      </c>
    </row>
    <row r="20" spans="1:15" ht="15.75" customHeight="1" x14ac:dyDescent="0.25">
      <c r="A20" s="244"/>
      <c r="B20" s="602" t="str">
        <f>IF('3'!B18="","",'3'!B18)</f>
        <v/>
      </c>
      <c r="C20" s="602"/>
      <c r="D20" s="602"/>
      <c r="E20" s="602" t="str">
        <f>IF('3'!C18="","",'3'!C18)</f>
        <v/>
      </c>
      <c r="F20" s="602"/>
      <c r="G20" s="332" t="str">
        <f>IF('3'!D18="","",'3'!D18)</f>
        <v/>
      </c>
      <c r="H20" s="613" t="str">
        <f>IF('3'!E18="","",'3'!E18)</f>
        <v/>
      </c>
      <c r="I20" s="614"/>
      <c r="J20" s="615"/>
      <c r="K20" s="632" t="str">
        <f>IF(SATURS!$C$12="","",'2'!$G$35-'2'!$H$35)</f>
        <v/>
      </c>
      <c r="L20" s="632"/>
      <c r="M20" s="162">
        <f>IF(G20="",0,G20*H20)</f>
        <v>0</v>
      </c>
    </row>
    <row r="21" spans="1:15" ht="15.75" customHeight="1" x14ac:dyDescent="0.25">
      <c r="A21" s="244"/>
      <c r="B21" s="602" t="str">
        <f>IF('3'!B19="","",'3'!B19)</f>
        <v/>
      </c>
      <c r="C21" s="602"/>
      <c r="D21" s="602"/>
      <c r="E21" s="602" t="str">
        <f>IF('3'!C19="","",'3'!C19)</f>
        <v/>
      </c>
      <c r="F21" s="602"/>
      <c r="G21" s="332" t="str">
        <f>IF('3'!D19="","",'3'!D19)</f>
        <v/>
      </c>
      <c r="H21" s="613" t="str">
        <f>IF('3'!E19="","",'3'!E19)</f>
        <v/>
      </c>
      <c r="I21" s="614"/>
      <c r="J21" s="615"/>
      <c r="K21" s="632" t="str">
        <f>IF(SATURS!$C$12="","",'2'!$G$35-'2'!$H$35)</f>
        <v/>
      </c>
      <c r="L21" s="632"/>
      <c r="M21" s="162">
        <f>IF(G21="",0,G21*H21)</f>
        <v>0</v>
      </c>
    </row>
    <row r="22" spans="1:15" ht="15.75" customHeight="1" x14ac:dyDescent="0.25">
      <c r="A22" s="244"/>
      <c r="B22" s="602" t="str">
        <f>IF('3'!B20="","",'3'!B20)</f>
        <v/>
      </c>
      <c r="C22" s="602"/>
      <c r="D22" s="602"/>
      <c r="E22" s="602" t="str">
        <f>IF('3'!C20="","",'3'!C20)</f>
        <v/>
      </c>
      <c r="F22" s="602"/>
      <c r="G22" s="332" t="str">
        <f>IF('3'!D20="","",'3'!D20)</f>
        <v/>
      </c>
      <c r="H22" s="613" t="str">
        <f>IF('3'!E20="","",'3'!E20)</f>
        <v/>
      </c>
      <c r="I22" s="614"/>
      <c r="J22" s="615"/>
      <c r="K22" s="632" t="str">
        <f>IF(SATURS!$C$12="","",'2'!$G$35-'2'!$H$35)</f>
        <v/>
      </c>
      <c r="L22" s="632"/>
      <c r="M22" s="162">
        <f>IF(G22="",0,G22*H22)</f>
        <v>0</v>
      </c>
    </row>
    <row r="23" spans="1:15" ht="15.75" customHeight="1" x14ac:dyDescent="0.25">
      <c r="A23" s="643" t="str">
        <f>CONCATENATE("Kopā ",'2'!B35)</f>
        <v>Kopā 1. ZONA</v>
      </c>
      <c r="B23" s="644"/>
      <c r="C23" s="644"/>
      <c r="D23" s="644"/>
      <c r="E23" s="644"/>
      <c r="F23" s="644"/>
      <c r="G23" s="644"/>
      <c r="H23" s="644"/>
      <c r="I23" s="644"/>
      <c r="J23" s="644"/>
      <c r="K23" s="644"/>
      <c r="L23" s="645"/>
      <c r="M23" s="166">
        <f>SUM(M20:M22)+SUM(M8:M17)</f>
        <v>0</v>
      </c>
      <c r="N23" s="19"/>
      <c r="O23" s="90"/>
    </row>
    <row r="24" spans="1:15" ht="15.75" customHeight="1" x14ac:dyDescent="0.25">
      <c r="A24" s="642" t="str">
        <f>'2'!B38</f>
        <v>2. ZONA</v>
      </c>
      <c r="B24" s="642"/>
      <c r="C24" s="642"/>
      <c r="D24" s="642"/>
      <c r="E24" s="642"/>
      <c r="F24" s="642"/>
      <c r="G24" s="642"/>
      <c r="H24" s="642"/>
      <c r="I24" s="642"/>
      <c r="J24" s="642"/>
      <c r="K24" s="642"/>
      <c r="L24" s="642"/>
      <c r="M24" s="642"/>
      <c r="N24" s="19"/>
      <c r="O24" s="90"/>
    </row>
    <row r="25" spans="1:15" ht="38.25" x14ac:dyDescent="0.25">
      <c r="A25" s="516" t="s">
        <v>34</v>
      </c>
      <c r="B25" s="634" t="s">
        <v>35</v>
      </c>
      <c r="C25" s="635"/>
      <c r="D25" s="636"/>
      <c r="E25" s="516" t="s">
        <v>36</v>
      </c>
      <c r="F25" s="516"/>
      <c r="G25" s="201" t="s">
        <v>43</v>
      </c>
      <c r="H25" s="201" t="s">
        <v>42</v>
      </c>
      <c r="I25" s="597" t="s">
        <v>225</v>
      </c>
      <c r="J25" s="599"/>
      <c r="K25" s="600" t="s">
        <v>37</v>
      </c>
      <c r="L25" s="601"/>
      <c r="M25" s="201" t="s">
        <v>38</v>
      </c>
      <c r="N25" s="19"/>
      <c r="O25" s="90"/>
    </row>
    <row r="26" spans="1:15" ht="18" customHeight="1" x14ac:dyDescent="0.25">
      <c r="A26" s="516"/>
      <c r="B26" s="637"/>
      <c r="C26" s="638"/>
      <c r="D26" s="639"/>
      <c r="E26" s="516"/>
      <c r="F26" s="516"/>
      <c r="G26" s="201" t="s">
        <v>39</v>
      </c>
      <c r="H26" s="201" t="s">
        <v>226</v>
      </c>
      <c r="I26" s="597" t="s">
        <v>227</v>
      </c>
      <c r="J26" s="599"/>
      <c r="K26" s="600" t="s">
        <v>121</v>
      </c>
      <c r="L26" s="601"/>
      <c r="M26" s="201" t="s">
        <v>41</v>
      </c>
      <c r="N26" s="19"/>
      <c r="O26" s="90"/>
    </row>
    <row r="27" spans="1:15" s="24" customFormat="1" ht="15.75" customHeight="1" x14ac:dyDescent="0.25">
      <c r="A27" s="244"/>
      <c r="B27" s="602" t="str">
        <f>IF('3'!B25="","",'3'!B25)</f>
        <v/>
      </c>
      <c r="C27" s="602"/>
      <c r="D27" s="602"/>
      <c r="E27" s="602" t="str">
        <f>IF('3'!C25="","",'3'!C25)</f>
        <v/>
      </c>
      <c r="F27" s="602"/>
      <c r="G27" s="332" t="str">
        <f>IF('3'!D25="","",'3'!D25)</f>
        <v/>
      </c>
      <c r="H27" s="332" t="str">
        <f>IF('3'!E25="","",'3'!E25)</f>
        <v/>
      </c>
      <c r="I27" s="594" t="str">
        <f>IF('3'!F25="","",'3'!F25)</f>
        <v/>
      </c>
      <c r="J27" s="594"/>
      <c r="K27" s="595" t="str">
        <f>IF(SATURS!$C$12="","",'2'!$G$38-'2'!$H$38)</f>
        <v/>
      </c>
      <c r="L27" s="596"/>
      <c r="M27" s="162">
        <f t="shared" ref="M27:M36" si="1">IF(H27="",0,H27*I27)</f>
        <v>0</v>
      </c>
      <c r="N27" s="48"/>
      <c r="O27" s="93"/>
    </row>
    <row r="28" spans="1:15" ht="15.75" customHeight="1" x14ac:dyDescent="0.25">
      <c r="A28" s="244"/>
      <c r="B28" s="602" t="str">
        <f>IF('3'!B26="","",'3'!B26)</f>
        <v/>
      </c>
      <c r="C28" s="602"/>
      <c r="D28" s="602"/>
      <c r="E28" s="602" t="str">
        <f>IF('3'!C26="","",'3'!C26)</f>
        <v/>
      </c>
      <c r="F28" s="602"/>
      <c r="G28" s="332" t="str">
        <f>IF('3'!D26="","",'3'!D26)</f>
        <v/>
      </c>
      <c r="H28" s="332" t="str">
        <f>IF('3'!E26="","",'3'!E26)</f>
        <v/>
      </c>
      <c r="I28" s="594" t="str">
        <f>IF('3'!F26="","",'3'!F26)</f>
        <v/>
      </c>
      <c r="J28" s="594"/>
      <c r="K28" s="595" t="str">
        <f>IF(SATURS!$C$12="","",'2'!$G$38-'2'!$H$38)</f>
        <v/>
      </c>
      <c r="L28" s="596"/>
      <c r="M28" s="162">
        <f t="shared" si="1"/>
        <v>0</v>
      </c>
    </row>
    <row r="29" spans="1:15" ht="15.75" customHeight="1" x14ac:dyDescent="0.25">
      <c r="A29" s="244"/>
      <c r="B29" s="602" t="str">
        <f>IF('3'!B27="","",'3'!B27)</f>
        <v/>
      </c>
      <c r="C29" s="602"/>
      <c r="D29" s="602"/>
      <c r="E29" s="602" t="str">
        <f>IF('3'!C27="","",'3'!C27)</f>
        <v/>
      </c>
      <c r="F29" s="602"/>
      <c r="G29" s="332" t="str">
        <f>IF('3'!D27="","",'3'!D27)</f>
        <v/>
      </c>
      <c r="H29" s="332" t="str">
        <f>IF('3'!E27="","",'3'!E27)</f>
        <v/>
      </c>
      <c r="I29" s="594" t="str">
        <f>IF('3'!F27="","",'3'!F27)</f>
        <v/>
      </c>
      <c r="J29" s="594"/>
      <c r="K29" s="595" t="str">
        <f>IF(SATURS!$C$12="","",'2'!$G$38-'2'!$H$38)</f>
        <v/>
      </c>
      <c r="L29" s="596"/>
      <c r="M29" s="162">
        <f t="shared" si="1"/>
        <v>0</v>
      </c>
    </row>
    <row r="30" spans="1:15" ht="15.75" customHeight="1" x14ac:dyDescent="0.25">
      <c r="A30" s="244"/>
      <c r="B30" s="602" t="str">
        <f>IF('3'!B28="","",'3'!B28)</f>
        <v/>
      </c>
      <c r="C30" s="602"/>
      <c r="D30" s="602"/>
      <c r="E30" s="602" t="str">
        <f>IF('3'!C28="","",'3'!C28)</f>
        <v/>
      </c>
      <c r="F30" s="602"/>
      <c r="G30" s="332" t="str">
        <f>IF('3'!D28="","",'3'!D28)</f>
        <v/>
      </c>
      <c r="H30" s="332" t="str">
        <f>IF('3'!E28="","",'3'!E28)</f>
        <v/>
      </c>
      <c r="I30" s="594" t="str">
        <f>IF('3'!F28="","",'3'!F28)</f>
        <v/>
      </c>
      <c r="J30" s="594"/>
      <c r="K30" s="595" t="str">
        <f>IF(SATURS!$C$12="","",'2'!$G$38-'2'!$H$38)</f>
        <v/>
      </c>
      <c r="L30" s="596"/>
      <c r="M30" s="162">
        <f t="shared" si="1"/>
        <v>0</v>
      </c>
    </row>
    <row r="31" spans="1:15" ht="15.75" customHeight="1" x14ac:dyDescent="0.25">
      <c r="A31" s="244"/>
      <c r="B31" s="602" t="str">
        <f>IF('3'!B29="","",'3'!B29)</f>
        <v/>
      </c>
      <c r="C31" s="602"/>
      <c r="D31" s="602"/>
      <c r="E31" s="602" t="str">
        <f>IF('3'!C29="","",'3'!C29)</f>
        <v/>
      </c>
      <c r="F31" s="602"/>
      <c r="G31" s="332" t="str">
        <f>IF('3'!D29="","",'3'!D29)</f>
        <v/>
      </c>
      <c r="H31" s="332" t="str">
        <f>IF('3'!E29="","",'3'!E29)</f>
        <v/>
      </c>
      <c r="I31" s="594" t="str">
        <f>IF('3'!F29="","",'3'!F29)</f>
        <v/>
      </c>
      <c r="J31" s="594"/>
      <c r="K31" s="595" t="str">
        <f>IF(SATURS!$C$12="","",'2'!$G$38-'2'!$H$38)</f>
        <v/>
      </c>
      <c r="L31" s="596"/>
      <c r="M31" s="162">
        <f t="shared" si="1"/>
        <v>0</v>
      </c>
    </row>
    <row r="32" spans="1:15" ht="15.75" customHeight="1" x14ac:dyDescent="0.25">
      <c r="A32" s="244"/>
      <c r="B32" s="602" t="str">
        <f>IF('3'!B30="","",'3'!B30)</f>
        <v/>
      </c>
      <c r="C32" s="602"/>
      <c r="D32" s="602"/>
      <c r="E32" s="602" t="str">
        <f>IF('3'!C30="","",'3'!C30)</f>
        <v/>
      </c>
      <c r="F32" s="602"/>
      <c r="G32" s="332" t="str">
        <f>IF('3'!D30="","",'3'!D30)</f>
        <v/>
      </c>
      <c r="H32" s="332" t="str">
        <f>IF('3'!E30="","",'3'!E30)</f>
        <v/>
      </c>
      <c r="I32" s="594" t="str">
        <f>IF('3'!F30="","",'3'!F30)</f>
        <v/>
      </c>
      <c r="J32" s="594"/>
      <c r="K32" s="595" t="str">
        <f>IF(SATURS!$C$12="","",'2'!$G$38-'2'!$H$38)</f>
        <v/>
      </c>
      <c r="L32" s="596"/>
      <c r="M32" s="162">
        <f t="shared" si="1"/>
        <v>0</v>
      </c>
    </row>
    <row r="33" spans="1:16" ht="15.75" customHeight="1" x14ac:dyDescent="0.25">
      <c r="A33" s="244"/>
      <c r="B33" s="602" t="str">
        <f>IF('3'!B31="","",'3'!B31)</f>
        <v/>
      </c>
      <c r="C33" s="602"/>
      <c r="D33" s="602"/>
      <c r="E33" s="602" t="str">
        <f>IF('3'!C31="","",'3'!C31)</f>
        <v/>
      </c>
      <c r="F33" s="602"/>
      <c r="G33" s="332" t="str">
        <f>IF('3'!D31="","",'3'!D31)</f>
        <v/>
      </c>
      <c r="H33" s="332" t="str">
        <f>IF('3'!E31="","",'3'!E31)</f>
        <v/>
      </c>
      <c r="I33" s="594" t="str">
        <f>IF('3'!F31="","",'3'!F31)</f>
        <v/>
      </c>
      <c r="J33" s="594"/>
      <c r="K33" s="595" t="str">
        <f>IF(SATURS!$C$12="","",'2'!$G$38-'2'!$H$38)</f>
        <v/>
      </c>
      <c r="L33" s="596"/>
      <c r="M33" s="162">
        <f t="shared" si="1"/>
        <v>0</v>
      </c>
    </row>
    <row r="34" spans="1:16" ht="15.75" customHeight="1" x14ac:dyDescent="0.25">
      <c r="A34" s="244"/>
      <c r="B34" s="602" t="str">
        <f>IF('3'!B32="","",'3'!B32)</f>
        <v/>
      </c>
      <c r="C34" s="602"/>
      <c r="D34" s="602"/>
      <c r="E34" s="602" t="str">
        <f>IF('3'!C32="","",'3'!C32)</f>
        <v/>
      </c>
      <c r="F34" s="602"/>
      <c r="G34" s="332" t="str">
        <f>IF('3'!D32="","",'3'!D32)</f>
        <v/>
      </c>
      <c r="H34" s="332" t="str">
        <f>IF('3'!E32="","",'3'!E32)</f>
        <v/>
      </c>
      <c r="I34" s="594" t="str">
        <f>IF('3'!F32="","",'3'!F32)</f>
        <v/>
      </c>
      <c r="J34" s="594"/>
      <c r="K34" s="595" t="str">
        <f>IF(SATURS!$C$12="","",'2'!$G$38-'2'!$H$38)</f>
        <v/>
      </c>
      <c r="L34" s="596"/>
      <c r="M34" s="162">
        <f t="shared" si="1"/>
        <v>0</v>
      </c>
    </row>
    <row r="35" spans="1:16" ht="15.75" customHeight="1" x14ac:dyDescent="0.25">
      <c r="A35" s="244"/>
      <c r="B35" s="602" t="str">
        <f>IF('3'!B33="","",'3'!B33)</f>
        <v/>
      </c>
      <c r="C35" s="602"/>
      <c r="D35" s="602"/>
      <c r="E35" s="602" t="str">
        <f>IF('3'!C33="","",'3'!C33)</f>
        <v/>
      </c>
      <c r="F35" s="602"/>
      <c r="G35" s="332" t="str">
        <f>IF('3'!D33="","",'3'!D33)</f>
        <v/>
      </c>
      <c r="H35" s="332" t="str">
        <f>IF('3'!E33="","",'3'!E33)</f>
        <v/>
      </c>
      <c r="I35" s="594" t="str">
        <f>IF('3'!F33="","",'3'!F33)</f>
        <v/>
      </c>
      <c r="J35" s="594"/>
      <c r="K35" s="595" t="str">
        <f>IF(SATURS!$C$12="","",'2'!$G$38-'2'!$H$38)</f>
        <v/>
      </c>
      <c r="L35" s="596"/>
      <c r="M35" s="162">
        <f t="shared" si="1"/>
        <v>0</v>
      </c>
    </row>
    <row r="36" spans="1:16" x14ac:dyDescent="0.25">
      <c r="A36" s="244"/>
      <c r="B36" s="602" t="str">
        <f>IF('3'!B34="","",'3'!B34)</f>
        <v/>
      </c>
      <c r="C36" s="602"/>
      <c r="D36" s="602"/>
      <c r="E36" s="602" t="str">
        <f>IF('3'!C34="","",'3'!C34)</f>
        <v/>
      </c>
      <c r="F36" s="602"/>
      <c r="G36" s="332" t="str">
        <f>IF('3'!D34="","",'3'!D34)</f>
        <v/>
      </c>
      <c r="H36" s="332" t="str">
        <f>IF('3'!E34="","",'3'!E34)</f>
        <v/>
      </c>
      <c r="I36" s="594" t="str">
        <f>IF('3'!F34="","",'3'!F34)</f>
        <v/>
      </c>
      <c r="J36" s="594"/>
      <c r="K36" s="595" t="str">
        <f>IF(SATURS!$C$12="","",'2'!$G$38-'2'!$H$38)</f>
        <v/>
      </c>
      <c r="L36" s="596"/>
      <c r="M36" s="162">
        <f t="shared" si="1"/>
        <v>0</v>
      </c>
    </row>
    <row r="37" spans="1:16" ht="38.25" x14ac:dyDescent="0.25">
      <c r="A37" s="601" t="s">
        <v>34</v>
      </c>
      <c r="B37" s="616" t="s">
        <v>83</v>
      </c>
      <c r="C37" s="617"/>
      <c r="D37" s="617"/>
      <c r="E37" s="516" t="s">
        <v>11</v>
      </c>
      <c r="F37" s="516"/>
      <c r="G37" s="201" t="s">
        <v>122</v>
      </c>
      <c r="H37" s="597" t="s">
        <v>123</v>
      </c>
      <c r="I37" s="598"/>
      <c r="J37" s="599"/>
      <c r="K37" s="600" t="s">
        <v>37</v>
      </c>
      <c r="L37" s="601"/>
      <c r="M37" s="201" t="s">
        <v>38</v>
      </c>
      <c r="N37" s="24"/>
      <c r="O37" s="93"/>
      <c r="P37" s="24"/>
    </row>
    <row r="38" spans="1:16" x14ac:dyDescent="0.25">
      <c r="A38" s="640"/>
      <c r="B38" s="618"/>
      <c r="C38" s="619"/>
      <c r="D38" s="619"/>
      <c r="E38" s="516"/>
      <c r="F38" s="516"/>
      <c r="G38" s="201" t="s">
        <v>40</v>
      </c>
      <c r="H38" s="597" t="s">
        <v>124</v>
      </c>
      <c r="I38" s="598"/>
      <c r="J38" s="599"/>
      <c r="K38" s="600" t="s">
        <v>121</v>
      </c>
      <c r="L38" s="601"/>
      <c r="M38" s="201" t="s">
        <v>41</v>
      </c>
      <c r="O38" s="188"/>
    </row>
    <row r="39" spans="1:16" x14ac:dyDescent="0.25">
      <c r="A39" s="244"/>
      <c r="B39" s="602" t="str">
        <f>IF('3'!B37="","",'3'!B37)</f>
        <v/>
      </c>
      <c r="C39" s="602"/>
      <c r="D39" s="602"/>
      <c r="E39" s="602" t="str">
        <f>IF('3'!C37="","",'3'!C37)</f>
        <v/>
      </c>
      <c r="F39" s="602"/>
      <c r="G39" s="332" t="str">
        <f>IF('3'!D37="","",'3'!D37)</f>
        <v/>
      </c>
      <c r="H39" s="613" t="str">
        <f>IF('3'!E37="","",'3'!E37)</f>
        <v/>
      </c>
      <c r="I39" s="614"/>
      <c r="J39" s="615"/>
      <c r="K39" s="595" t="str">
        <f>IF(SATURS!$C$12="","",'2'!$G$38-'2'!$H$38)</f>
        <v/>
      </c>
      <c r="L39" s="596"/>
      <c r="M39" s="162">
        <f>IF(G39="",0,G39*H39)</f>
        <v>0</v>
      </c>
      <c r="O39" s="188"/>
    </row>
    <row r="40" spans="1:16" x14ac:dyDescent="0.25">
      <c r="A40" s="244"/>
      <c r="B40" s="602" t="str">
        <f>IF('3'!B38="","",'3'!B38)</f>
        <v/>
      </c>
      <c r="C40" s="602"/>
      <c r="D40" s="602"/>
      <c r="E40" s="602" t="str">
        <f>IF('3'!C38="","",'3'!C38)</f>
        <v/>
      </c>
      <c r="F40" s="602"/>
      <c r="G40" s="332" t="str">
        <f>IF('3'!D38="","",'3'!D38)</f>
        <v/>
      </c>
      <c r="H40" s="613" t="str">
        <f>IF('3'!E38="","",'3'!E38)</f>
        <v/>
      </c>
      <c r="I40" s="614"/>
      <c r="J40" s="615"/>
      <c r="K40" s="595" t="str">
        <f>IF(SATURS!$C$12="","",'2'!$G$38-'2'!$H$38)</f>
        <v/>
      </c>
      <c r="L40" s="596"/>
      <c r="M40" s="162">
        <f>IF(G40="",0,G40*H40)</f>
        <v>0</v>
      </c>
      <c r="O40" s="188"/>
    </row>
    <row r="41" spans="1:16" x14ac:dyDescent="0.25">
      <c r="A41" s="244"/>
      <c r="B41" s="602" t="str">
        <f>IF('3'!B39="","",'3'!B39)</f>
        <v/>
      </c>
      <c r="C41" s="602"/>
      <c r="D41" s="602"/>
      <c r="E41" s="602" t="str">
        <f>IF('3'!C39="","",'3'!C39)</f>
        <v/>
      </c>
      <c r="F41" s="602"/>
      <c r="G41" s="332" t="str">
        <f>IF('3'!D39="","",'3'!D39)</f>
        <v/>
      </c>
      <c r="H41" s="613" t="str">
        <f>IF('3'!E39="","",'3'!E39)</f>
        <v/>
      </c>
      <c r="I41" s="614"/>
      <c r="J41" s="615"/>
      <c r="K41" s="595" t="str">
        <f>IF(SATURS!$C$12="","",'2'!$G$38-'2'!$H$38)</f>
        <v/>
      </c>
      <c r="L41" s="596"/>
      <c r="M41" s="162">
        <f>IF(G41="",0,G41*H41)</f>
        <v>0</v>
      </c>
      <c r="O41" s="188"/>
    </row>
    <row r="42" spans="1:16" ht="15.75" customHeight="1" x14ac:dyDescent="0.25">
      <c r="A42" s="643" t="str">
        <f>CONCATENATE("Kopā ",'2'!B38)</f>
        <v>Kopā 2. ZONA</v>
      </c>
      <c r="B42" s="644"/>
      <c r="C42" s="644"/>
      <c r="D42" s="644"/>
      <c r="E42" s="644"/>
      <c r="F42" s="644"/>
      <c r="G42" s="644"/>
      <c r="H42" s="644"/>
      <c r="I42" s="644"/>
      <c r="J42" s="644"/>
      <c r="K42" s="644"/>
      <c r="L42" s="645"/>
      <c r="M42" s="166">
        <f>SUM(M39:M41)+SUM(M27:M36)</f>
        <v>0</v>
      </c>
    </row>
    <row r="43" spans="1:16" x14ac:dyDescent="0.25">
      <c r="A43" s="642" t="str">
        <f>'2'!B41</f>
        <v>... ZONA</v>
      </c>
      <c r="B43" s="642"/>
      <c r="C43" s="642"/>
      <c r="D43" s="642"/>
      <c r="E43" s="642"/>
      <c r="F43" s="642"/>
      <c r="G43" s="642"/>
      <c r="H43" s="642"/>
      <c r="I43" s="642"/>
      <c r="J43" s="642"/>
      <c r="K43" s="642"/>
      <c r="L43" s="642"/>
      <c r="M43" s="642"/>
    </row>
    <row r="44" spans="1:16" ht="38.25" x14ac:dyDescent="0.25">
      <c r="A44" s="516" t="s">
        <v>34</v>
      </c>
      <c r="B44" s="634" t="s">
        <v>35</v>
      </c>
      <c r="C44" s="635"/>
      <c r="D44" s="636"/>
      <c r="E44" s="516" t="s">
        <v>36</v>
      </c>
      <c r="F44" s="516"/>
      <c r="G44" s="201" t="s">
        <v>43</v>
      </c>
      <c r="H44" s="201" t="s">
        <v>42</v>
      </c>
      <c r="I44" s="597" t="s">
        <v>225</v>
      </c>
      <c r="J44" s="599"/>
      <c r="K44" s="600" t="s">
        <v>37</v>
      </c>
      <c r="L44" s="601"/>
      <c r="M44" s="201" t="s">
        <v>38</v>
      </c>
    </row>
    <row r="45" spans="1:16" x14ac:dyDescent="0.25">
      <c r="A45" s="516"/>
      <c r="B45" s="637"/>
      <c r="C45" s="638"/>
      <c r="D45" s="639"/>
      <c r="E45" s="516"/>
      <c r="F45" s="516"/>
      <c r="G45" s="201" t="s">
        <v>39</v>
      </c>
      <c r="H45" s="201" t="s">
        <v>226</v>
      </c>
      <c r="I45" s="597" t="s">
        <v>227</v>
      </c>
      <c r="J45" s="599"/>
      <c r="K45" s="600" t="s">
        <v>121</v>
      </c>
      <c r="L45" s="601"/>
      <c r="M45" s="201" t="s">
        <v>41</v>
      </c>
    </row>
    <row r="46" spans="1:16" x14ac:dyDescent="0.25">
      <c r="A46" s="244"/>
      <c r="B46" s="602" t="str">
        <f>IF('3'!B44="","",'3'!B44)</f>
        <v/>
      </c>
      <c r="C46" s="602"/>
      <c r="D46" s="602"/>
      <c r="E46" s="602" t="str">
        <f>IF('3'!C44="","",'3'!C44)</f>
        <v/>
      </c>
      <c r="F46" s="602"/>
      <c r="G46" s="332" t="str">
        <f>IF('3'!D44="","",'3'!D44)</f>
        <v/>
      </c>
      <c r="H46" s="332" t="str">
        <f>IF('3'!E44="","",'3'!E44)</f>
        <v/>
      </c>
      <c r="I46" s="594" t="str">
        <f>IF('3'!F44="","",'3'!F44)</f>
        <v/>
      </c>
      <c r="J46" s="594"/>
      <c r="K46" s="595" t="str">
        <f>IF(SATURS!$C$12="","",'2'!$G$41-'2'!$H$41)</f>
        <v/>
      </c>
      <c r="L46" s="596"/>
      <c r="M46" s="162">
        <f t="shared" ref="M46:M55" si="2">IF(H46="",0,H46*I46)</f>
        <v>0</v>
      </c>
    </row>
    <row r="47" spans="1:16" x14ac:dyDescent="0.25">
      <c r="A47" s="244"/>
      <c r="B47" s="602" t="str">
        <f>IF('3'!B45="","",'3'!B45)</f>
        <v/>
      </c>
      <c r="C47" s="602"/>
      <c r="D47" s="602"/>
      <c r="E47" s="602" t="str">
        <f>IF('3'!C45="","",'3'!C45)</f>
        <v/>
      </c>
      <c r="F47" s="602"/>
      <c r="G47" s="332" t="str">
        <f>IF('3'!D45="","",'3'!D45)</f>
        <v/>
      </c>
      <c r="H47" s="332" t="str">
        <f>IF('3'!E45="","",'3'!E45)</f>
        <v/>
      </c>
      <c r="I47" s="594" t="str">
        <f>IF('3'!F45="","",'3'!F45)</f>
        <v/>
      </c>
      <c r="J47" s="594"/>
      <c r="K47" s="595" t="str">
        <f>IF(SATURS!$C$12="","",'2'!$G$41-'2'!$H$41)</f>
        <v/>
      </c>
      <c r="L47" s="596"/>
      <c r="M47" s="162">
        <f t="shared" si="2"/>
        <v>0</v>
      </c>
    </row>
    <row r="48" spans="1:16" x14ac:dyDescent="0.25">
      <c r="A48" s="244"/>
      <c r="B48" s="602" t="str">
        <f>IF('3'!B46="","",'3'!B46)</f>
        <v/>
      </c>
      <c r="C48" s="602"/>
      <c r="D48" s="602"/>
      <c r="E48" s="602" t="str">
        <f>IF('3'!C46="","",'3'!C46)</f>
        <v/>
      </c>
      <c r="F48" s="602"/>
      <c r="G48" s="332" t="str">
        <f>IF('3'!D46="","",'3'!D46)</f>
        <v/>
      </c>
      <c r="H48" s="332" t="str">
        <f>IF('3'!E46="","",'3'!E46)</f>
        <v/>
      </c>
      <c r="I48" s="594" t="str">
        <f>IF('3'!F46="","",'3'!F46)</f>
        <v/>
      </c>
      <c r="J48" s="594"/>
      <c r="K48" s="595" t="str">
        <f>IF(SATURS!$C$12="","",'2'!$G$41-'2'!$H$41)</f>
        <v/>
      </c>
      <c r="L48" s="596"/>
      <c r="M48" s="162">
        <f t="shared" si="2"/>
        <v>0</v>
      </c>
    </row>
    <row r="49" spans="1:13" x14ac:dyDescent="0.25">
      <c r="A49" s="244"/>
      <c r="B49" s="602" t="str">
        <f>IF('3'!B47="","",'3'!B47)</f>
        <v/>
      </c>
      <c r="C49" s="602"/>
      <c r="D49" s="602"/>
      <c r="E49" s="602" t="str">
        <f>IF('3'!C47="","",'3'!C47)</f>
        <v/>
      </c>
      <c r="F49" s="602"/>
      <c r="G49" s="332" t="str">
        <f>IF('3'!D47="","",'3'!D47)</f>
        <v/>
      </c>
      <c r="H49" s="332" t="str">
        <f>IF('3'!E47="","",'3'!E47)</f>
        <v/>
      </c>
      <c r="I49" s="594" t="str">
        <f>IF('3'!F47="","",'3'!F47)</f>
        <v/>
      </c>
      <c r="J49" s="594"/>
      <c r="K49" s="595" t="str">
        <f>IF(SATURS!$C$12="","",'2'!$G$41-'2'!$H$41)</f>
        <v/>
      </c>
      <c r="L49" s="596"/>
      <c r="M49" s="162">
        <f t="shared" si="2"/>
        <v>0</v>
      </c>
    </row>
    <row r="50" spans="1:13" x14ac:dyDescent="0.25">
      <c r="A50" s="244"/>
      <c r="B50" s="602" t="str">
        <f>IF('3'!B48="","",'3'!B48)</f>
        <v/>
      </c>
      <c r="C50" s="602"/>
      <c r="D50" s="602"/>
      <c r="E50" s="602" t="str">
        <f>IF('3'!C48="","",'3'!C48)</f>
        <v/>
      </c>
      <c r="F50" s="602"/>
      <c r="G50" s="332" t="str">
        <f>IF('3'!D48="","",'3'!D48)</f>
        <v/>
      </c>
      <c r="H50" s="332" t="str">
        <f>IF('3'!E48="","",'3'!E48)</f>
        <v/>
      </c>
      <c r="I50" s="594" t="str">
        <f>IF('3'!F48="","",'3'!F48)</f>
        <v/>
      </c>
      <c r="J50" s="594"/>
      <c r="K50" s="595" t="str">
        <f>IF(SATURS!$C$12="","",'2'!$G$41-'2'!$H$41)</f>
        <v/>
      </c>
      <c r="L50" s="596"/>
      <c r="M50" s="162">
        <f t="shared" si="2"/>
        <v>0</v>
      </c>
    </row>
    <row r="51" spans="1:13" x14ac:dyDescent="0.25">
      <c r="A51" s="244"/>
      <c r="B51" s="602" t="str">
        <f>IF('3'!B49="","",'3'!B49)</f>
        <v/>
      </c>
      <c r="C51" s="602"/>
      <c r="D51" s="602"/>
      <c r="E51" s="602" t="str">
        <f>IF('3'!C49="","",'3'!C49)</f>
        <v/>
      </c>
      <c r="F51" s="602"/>
      <c r="G51" s="332" t="str">
        <f>IF('3'!D49="","",'3'!D49)</f>
        <v/>
      </c>
      <c r="H51" s="332" t="str">
        <f>IF('3'!E49="","",'3'!E49)</f>
        <v/>
      </c>
      <c r="I51" s="594" t="str">
        <f>IF('3'!F49="","",'3'!F49)</f>
        <v/>
      </c>
      <c r="J51" s="594"/>
      <c r="K51" s="595" t="str">
        <f>IF(SATURS!$C$12="","",'2'!$G$41-'2'!$H$41)</f>
        <v/>
      </c>
      <c r="L51" s="596"/>
      <c r="M51" s="162">
        <f t="shared" si="2"/>
        <v>0</v>
      </c>
    </row>
    <row r="52" spans="1:13" x14ac:dyDescent="0.25">
      <c r="A52" s="244"/>
      <c r="B52" s="602" t="str">
        <f>IF('3'!B50="","",'3'!B50)</f>
        <v/>
      </c>
      <c r="C52" s="602"/>
      <c r="D52" s="602"/>
      <c r="E52" s="602" t="str">
        <f>IF('3'!C50="","",'3'!C50)</f>
        <v/>
      </c>
      <c r="F52" s="602"/>
      <c r="G52" s="332" t="str">
        <f>IF('3'!D50="","",'3'!D50)</f>
        <v/>
      </c>
      <c r="H52" s="332" t="str">
        <f>IF('3'!E50="","",'3'!E50)</f>
        <v/>
      </c>
      <c r="I52" s="594" t="str">
        <f>IF('3'!F50="","",'3'!F50)</f>
        <v/>
      </c>
      <c r="J52" s="594"/>
      <c r="K52" s="595" t="str">
        <f>IF(SATURS!$C$12="","",'2'!$G$41-'2'!$H$41)</f>
        <v/>
      </c>
      <c r="L52" s="596"/>
      <c r="M52" s="162">
        <f t="shared" si="2"/>
        <v>0</v>
      </c>
    </row>
    <row r="53" spans="1:13" x14ac:dyDescent="0.25">
      <c r="A53" s="244"/>
      <c r="B53" s="602" t="str">
        <f>IF('3'!B51="","",'3'!B51)</f>
        <v/>
      </c>
      <c r="C53" s="602"/>
      <c r="D53" s="602"/>
      <c r="E53" s="602" t="str">
        <f>IF('3'!C51="","",'3'!C51)</f>
        <v/>
      </c>
      <c r="F53" s="602"/>
      <c r="G53" s="332" t="str">
        <f>IF('3'!D51="","",'3'!D51)</f>
        <v/>
      </c>
      <c r="H53" s="332" t="str">
        <f>IF('3'!E51="","",'3'!E51)</f>
        <v/>
      </c>
      <c r="I53" s="594" t="str">
        <f>IF('3'!F51="","",'3'!F51)</f>
        <v/>
      </c>
      <c r="J53" s="594"/>
      <c r="K53" s="595" t="str">
        <f>IF(SATURS!$C$12="","",'2'!$G$41-'2'!$H$41)</f>
        <v/>
      </c>
      <c r="L53" s="596"/>
      <c r="M53" s="162">
        <f t="shared" si="2"/>
        <v>0</v>
      </c>
    </row>
    <row r="54" spans="1:13" x14ac:dyDescent="0.25">
      <c r="A54" s="244"/>
      <c r="B54" s="602" t="str">
        <f>IF('3'!B52="","",'3'!B52)</f>
        <v/>
      </c>
      <c r="C54" s="602"/>
      <c r="D54" s="602"/>
      <c r="E54" s="602" t="str">
        <f>IF('3'!C52="","",'3'!C52)</f>
        <v/>
      </c>
      <c r="F54" s="602"/>
      <c r="G54" s="332" t="str">
        <f>IF('3'!D52="","",'3'!D52)</f>
        <v/>
      </c>
      <c r="H54" s="332" t="str">
        <f>IF('3'!E52="","",'3'!E52)</f>
        <v/>
      </c>
      <c r="I54" s="594" t="str">
        <f>IF('3'!F52="","",'3'!F52)</f>
        <v/>
      </c>
      <c r="J54" s="594"/>
      <c r="K54" s="595" t="str">
        <f>IF(SATURS!$C$12="","",'2'!$G$41-'2'!$H$41)</f>
        <v/>
      </c>
      <c r="L54" s="596"/>
      <c r="M54" s="162">
        <f t="shared" si="2"/>
        <v>0</v>
      </c>
    </row>
    <row r="55" spans="1:13" x14ac:dyDescent="0.25">
      <c r="A55" s="244"/>
      <c r="B55" s="602" t="str">
        <f>IF('3'!B53="","",'3'!B53)</f>
        <v/>
      </c>
      <c r="C55" s="602"/>
      <c r="D55" s="602"/>
      <c r="E55" s="602" t="str">
        <f>IF('3'!C53="","",'3'!C53)</f>
        <v/>
      </c>
      <c r="F55" s="602"/>
      <c r="G55" s="332" t="str">
        <f>IF('3'!D53="","",'3'!D53)</f>
        <v/>
      </c>
      <c r="H55" s="332" t="str">
        <f>IF('3'!E53="","",'3'!E53)</f>
        <v/>
      </c>
      <c r="I55" s="594" t="str">
        <f>IF('3'!F53="","",'3'!F53)</f>
        <v/>
      </c>
      <c r="J55" s="594"/>
      <c r="K55" s="595" t="str">
        <f>IF(SATURS!$C$12="","",'2'!$G$41-'2'!$H$41)</f>
        <v/>
      </c>
      <c r="L55" s="596"/>
      <c r="M55" s="162">
        <f t="shared" si="2"/>
        <v>0</v>
      </c>
    </row>
    <row r="56" spans="1:13" ht="38.25" x14ac:dyDescent="0.25">
      <c r="A56" s="601" t="s">
        <v>34</v>
      </c>
      <c r="B56" s="616" t="s">
        <v>83</v>
      </c>
      <c r="C56" s="617"/>
      <c r="D56" s="617"/>
      <c r="E56" s="516" t="s">
        <v>11</v>
      </c>
      <c r="F56" s="516"/>
      <c r="G56" s="201" t="s">
        <v>122</v>
      </c>
      <c r="H56" s="597" t="s">
        <v>123</v>
      </c>
      <c r="I56" s="598"/>
      <c r="J56" s="599"/>
      <c r="K56" s="600" t="s">
        <v>37</v>
      </c>
      <c r="L56" s="601"/>
      <c r="M56" s="201" t="s">
        <v>38</v>
      </c>
    </row>
    <row r="57" spans="1:13" x14ac:dyDescent="0.25">
      <c r="A57" s="640"/>
      <c r="B57" s="618"/>
      <c r="C57" s="619"/>
      <c r="D57" s="619"/>
      <c r="E57" s="516"/>
      <c r="F57" s="516"/>
      <c r="G57" s="201" t="s">
        <v>40</v>
      </c>
      <c r="H57" s="597" t="s">
        <v>124</v>
      </c>
      <c r="I57" s="598"/>
      <c r="J57" s="599"/>
      <c r="K57" s="600" t="s">
        <v>121</v>
      </c>
      <c r="L57" s="601"/>
      <c r="M57" s="201" t="s">
        <v>41</v>
      </c>
    </row>
    <row r="58" spans="1:13" x14ac:dyDescent="0.25">
      <c r="A58" s="244"/>
      <c r="B58" s="602" t="str">
        <f>IF('3'!B56="","",'3'!B56)</f>
        <v/>
      </c>
      <c r="C58" s="602"/>
      <c r="D58" s="602"/>
      <c r="E58" s="602" t="str">
        <f>IF('3'!C56="","",'3'!C56)</f>
        <v/>
      </c>
      <c r="F58" s="602"/>
      <c r="G58" s="332" t="str">
        <f>IF('3'!D56="","",'3'!D56)</f>
        <v/>
      </c>
      <c r="H58" s="613" t="str">
        <f>IF('3'!E56="","",'3'!E56)</f>
        <v/>
      </c>
      <c r="I58" s="614"/>
      <c r="J58" s="615"/>
      <c r="K58" s="595" t="str">
        <f>IF(SATURS!$C$12="","",'2'!$G$41-'2'!$H$41)</f>
        <v/>
      </c>
      <c r="L58" s="596"/>
      <c r="M58" s="162">
        <f>IF(G58="",0,G58*H58)</f>
        <v>0</v>
      </c>
    </row>
    <row r="59" spans="1:13" x14ac:dyDescent="0.25">
      <c r="A59" s="244"/>
      <c r="B59" s="602" t="str">
        <f>IF('3'!B57="","",'3'!B57)</f>
        <v/>
      </c>
      <c r="C59" s="602"/>
      <c r="D59" s="602"/>
      <c r="E59" s="602" t="str">
        <f>IF('3'!C57="","",'3'!C57)</f>
        <v/>
      </c>
      <c r="F59" s="602"/>
      <c r="G59" s="332" t="str">
        <f>IF('3'!D57="","",'3'!D57)</f>
        <v/>
      </c>
      <c r="H59" s="613" t="str">
        <f>IF('3'!E57="","",'3'!E57)</f>
        <v/>
      </c>
      <c r="I59" s="614"/>
      <c r="J59" s="615"/>
      <c r="K59" s="595" t="str">
        <f>IF(SATURS!$C$12="","",'2'!$G$41-'2'!$H$41)</f>
        <v/>
      </c>
      <c r="L59" s="596"/>
      <c r="M59" s="162">
        <f>IF(G59="",0,G59*H59)</f>
        <v>0</v>
      </c>
    </row>
    <row r="60" spans="1:13" x14ac:dyDescent="0.25">
      <c r="A60" s="285"/>
      <c r="B60" s="602" t="str">
        <f>IF('3'!B58="","",'3'!B58)</f>
        <v/>
      </c>
      <c r="C60" s="602"/>
      <c r="D60" s="602"/>
      <c r="E60" s="602" t="str">
        <f>IF('3'!C58="","",'3'!C58)</f>
        <v/>
      </c>
      <c r="F60" s="602"/>
      <c r="G60" s="332" t="str">
        <f>IF('3'!D58="","",'3'!D58)</f>
        <v/>
      </c>
      <c r="H60" s="613" t="str">
        <f>IF('3'!E58="","",'3'!E58)</f>
        <v/>
      </c>
      <c r="I60" s="614"/>
      <c r="J60" s="615"/>
      <c r="K60" s="595" t="str">
        <f>IF(SATURS!$C$12="","",'2'!$G$41-'2'!$H$41)</f>
        <v/>
      </c>
      <c r="L60" s="596"/>
      <c r="M60" s="162">
        <f>IF(G60="",0,G60*H60)</f>
        <v>0</v>
      </c>
    </row>
    <row r="61" spans="1:13" ht="15.75" customHeight="1" x14ac:dyDescent="0.25">
      <c r="A61" s="657" t="str">
        <f>CONCATENATE("Kopā ",'2'!B41)</f>
        <v>Kopā ... ZONA</v>
      </c>
      <c r="B61" s="657"/>
      <c r="C61" s="657"/>
      <c r="D61" s="657"/>
      <c r="E61" s="657"/>
      <c r="F61" s="657"/>
      <c r="G61" s="657"/>
      <c r="H61" s="657"/>
      <c r="I61" s="657"/>
      <c r="J61" s="657"/>
      <c r="K61" s="657"/>
      <c r="L61" s="657"/>
      <c r="M61" s="166">
        <f>SUM(M58:M60)+SUM(M46:M55)</f>
        <v>0</v>
      </c>
    </row>
    <row r="62" spans="1:13" ht="15.75" customHeight="1" x14ac:dyDescent="0.25">
      <c r="A62" s="661" t="s">
        <v>571</v>
      </c>
      <c r="B62" s="662"/>
      <c r="C62" s="662"/>
      <c r="D62" s="662"/>
      <c r="E62" s="662"/>
      <c r="F62" s="662"/>
      <c r="G62" s="662"/>
      <c r="H62" s="662"/>
      <c r="I62" s="662"/>
      <c r="J62" s="662"/>
      <c r="K62" s="662"/>
      <c r="L62" s="663"/>
      <c r="M62" s="166">
        <f>M23+M42+M61</f>
        <v>0</v>
      </c>
    </row>
    <row r="63" spans="1:13" ht="15.75" customHeight="1" x14ac:dyDescent="0.25">
      <c r="A63" s="661" t="s">
        <v>572</v>
      </c>
      <c r="B63" s="662"/>
      <c r="C63" s="662"/>
      <c r="D63" s="662"/>
      <c r="E63" s="662"/>
      <c r="F63" s="662"/>
      <c r="G63" s="662"/>
      <c r="H63" s="662"/>
      <c r="I63" s="662"/>
      <c r="J63" s="662"/>
      <c r="K63" s="662"/>
      <c r="L63" s="663"/>
      <c r="M63" s="318">
        <f>'3'!H62</f>
        <v>0</v>
      </c>
    </row>
    <row r="64" spans="1:13" s="119" customFormat="1" ht="33" customHeight="1" x14ac:dyDescent="0.2">
      <c r="A64" s="469" t="s">
        <v>573</v>
      </c>
      <c r="B64" s="469"/>
      <c r="C64" s="469"/>
      <c r="D64" s="469"/>
      <c r="E64" s="469"/>
      <c r="F64" s="469"/>
      <c r="G64" s="469"/>
      <c r="H64" s="469"/>
      <c r="I64" s="469"/>
      <c r="J64" s="469"/>
      <c r="K64" s="469"/>
      <c r="L64" s="469"/>
      <c r="M64" s="469"/>
    </row>
    <row r="65" spans="1:13" x14ac:dyDescent="0.25">
      <c r="A65" s="3"/>
      <c r="B65" s="1"/>
      <c r="C65" s="1"/>
      <c r="D65" s="1"/>
      <c r="E65" s="1"/>
    </row>
    <row r="66" spans="1:13" x14ac:dyDescent="0.25">
      <c r="A66" s="4" t="s">
        <v>574</v>
      </c>
    </row>
    <row r="67" spans="1:13" x14ac:dyDescent="0.25">
      <c r="A67" s="3" t="s">
        <v>575</v>
      </c>
    </row>
    <row r="68" spans="1:13" s="19" customFormat="1" ht="38.25" x14ac:dyDescent="0.25">
      <c r="A68" s="610" t="s">
        <v>75</v>
      </c>
      <c r="B68" s="610" t="s">
        <v>116</v>
      </c>
      <c r="C68" s="610"/>
      <c r="D68" s="610"/>
      <c r="E68" s="610"/>
      <c r="F68" s="208" t="s">
        <v>118</v>
      </c>
      <c r="G68" s="208" t="s">
        <v>511</v>
      </c>
      <c r="H68" s="208" t="s">
        <v>125</v>
      </c>
      <c r="I68" s="610" t="s">
        <v>126</v>
      </c>
      <c r="J68" s="610"/>
      <c r="K68" s="194" t="s">
        <v>127</v>
      </c>
      <c r="L68" s="141" t="s">
        <v>128</v>
      </c>
      <c r="M68" s="208" t="s">
        <v>171</v>
      </c>
    </row>
    <row r="69" spans="1:13" x14ac:dyDescent="0.25">
      <c r="A69" s="610"/>
      <c r="B69" s="610"/>
      <c r="C69" s="610"/>
      <c r="D69" s="610"/>
      <c r="E69" s="610"/>
      <c r="F69" s="142" t="s">
        <v>224</v>
      </c>
      <c r="G69" s="142" t="s">
        <v>196</v>
      </c>
      <c r="H69" s="143" t="s">
        <v>82</v>
      </c>
      <c r="I69" s="611"/>
      <c r="J69" s="612"/>
      <c r="K69" s="142" t="s">
        <v>95</v>
      </c>
      <c r="L69" s="141" t="s">
        <v>87</v>
      </c>
      <c r="M69" s="142" t="s">
        <v>41</v>
      </c>
    </row>
    <row r="70" spans="1:13" x14ac:dyDescent="0.25">
      <c r="A70" s="514" t="s">
        <v>129</v>
      </c>
      <c r="B70" s="515"/>
      <c r="C70" s="515"/>
      <c r="D70" s="515"/>
      <c r="E70" s="515"/>
      <c r="F70" s="515"/>
      <c r="G70" s="515"/>
      <c r="H70" s="515"/>
      <c r="I70" s="515"/>
      <c r="J70" s="515"/>
      <c r="K70" s="515"/>
      <c r="L70" s="515"/>
      <c r="M70" s="609"/>
    </row>
    <row r="71" spans="1:13" x14ac:dyDescent="0.25">
      <c r="A71" s="244"/>
      <c r="B71" s="606" t="str">
        <f>'4'!B7</f>
        <v>1. ZONA, režīms 1**</v>
      </c>
      <c r="C71" s="607"/>
      <c r="D71" s="607"/>
      <c r="E71" s="608"/>
      <c r="F71" s="219" t="str">
        <f>'4'!E7</f>
        <v/>
      </c>
      <c r="G71" s="294" t="str">
        <f>'4'!F7</f>
        <v/>
      </c>
      <c r="H71" s="294" t="str">
        <f>'4'!G7</f>
        <v/>
      </c>
      <c r="I71" s="604"/>
      <c r="J71" s="605"/>
      <c r="K71" s="286"/>
      <c r="L71" s="287"/>
      <c r="M71" s="345" t="str">
        <f t="shared" ref="M71:M76" si="3">IF(ISNUMBER(F71*H71*0.34),F71*H71*0.34,"")</f>
        <v/>
      </c>
    </row>
    <row r="72" spans="1:13" x14ac:dyDescent="0.25">
      <c r="A72" s="244"/>
      <c r="B72" s="606" t="str">
        <f>'4'!B8</f>
        <v>1. ZONA, režīms 2**</v>
      </c>
      <c r="C72" s="607"/>
      <c r="D72" s="607"/>
      <c r="E72" s="608"/>
      <c r="F72" s="219" t="str">
        <f>'4'!E8</f>
        <v/>
      </c>
      <c r="G72" s="294" t="str">
        <f>'4'!F8</f>
        <v/>
      </c>
      <c r="H72" s="294" t="str">
        <f>'4'!G8</f>
        <v/>
      </c>
      <c r="I72" s="604"/>
      <c r="J72" s="605"/>
      <c r="K72" s="343" t="str">
        <f>IF(SATURS!$C$12="","",SATURS!$C$11*24-K71)</f>
        <v/>
      </c>
      <c r="L72" s="287"/>
      <c r="M72" s="345" t="str">
        <f t="shared" si="3"/>
        <v/>
      </c>
    </row>
    <row r="73" spans="1:13" x14ac:dyDescent="0.25">
      <c r="A73" s="244"/>
      <c r="B73" s="606" t="str">
        <f>'4'!B9</f>
        <v>2. ZONA, režīms 1**</v>
      </c>
      <c r="C73" s="607"/>
      <c r="D73" s="607"/>
      <c r="E73" s="608"/>
      <c r="F73" s="219" t="str">
        <f>'4'!E9</f>
        <v/>
      </c>
      <c r="G73" s="294" t="str">
        <f>'4'!F9</f>
        <v/>
      </c>
      <c r="H73" s="294" t="str">
        <f>'4'!G9</f>
        <v/>
      </c>
      <c r="I73" s="604"/>
      <c r="J73" s="605"/>
      <c r="K73" s="286"/>
      <c r="L73" s="287"/>
      <c r="M73" s="344" t="str">
        <f t="shared" si="3"/>
        <v/>
      </c>
    </row>
    <row r="74" spans="1:13" x14ac:dyDescent="0.25">
      <c r="A74" s="244"/>
      <c r="B74" s="606" t="str">
        <f>'4'!B10</f>
        <v>2. ZONA, režīms 2**</v>
      </c>
      <c r="C74" s="607"/>
      <c r="D74" s="607"/>
      <c r="E74" s="608"/>
      <c r="F74" s="219" t="str">
        <f>'4'!E10</f>
        <v/>
      </c>
      <c r="G74" s="294" t="str">
        <f>'4'!F10</f>
        <v/>
      </c>
      <c r="H74" s="294" t="str">
        <f>'4'!G10</f>
        <v/>
      </c>
      <c r="I74" s="604"/>
      <c r="J74" s="605"/>
      <c r="K74" s="343" t="str">
        <f>IF(SATURS!$C$12="","",SATURS!$C$11*24-K73)</f>
        <v/>
      </c>
      <c r="L74" s="287"/>
      <c r="M74" s="344" t="str">
        <f t="shared" si="3"/>
        <v/>
      </c>
    </row>
    <row r="75" spans="1:13" x14ac:dyDescent="0.25">
      <c r="A75" s="244"/>
      <c r="B75" s="606" t="str">
        <f>'4'!B11</f>
        <v>... ZONA, režīms 1**</v>
      </c>
      <c r="C75" s="607"/>
      <c r="D75" s="607"/>
      <c r="E75" s="608"/>
      <c r="F75" s="219" t="str">
        <f>'4'!E11</f>
        <v/>
      </c>
      <c r="G75" s="294" t="str">
        <f>'4'!F11</f>
        <v/>
      </c>
      <c r="H75" s="294" t="str">
        <f>'4'!G11</f>
        <v/>
      </c>
      <c r="I75" s="604"/>
      <c r="J75" s="605"/>
      <c r="K75" s="286"/>
      <c r="L75" s="287"/>
      <c r="M75" s="344" t="str">
        <f t="shared" si="3"/>
        <v/>
      </c>
    </row>
    <row r="76" spans="1:13" x14ac:dyDescent="0.25">
      <c r="A76" s="244"/>
      <c r="B76" s="606" t="str">
        <f>'4'!B12</f>
        <v>... ZONA, režīms 2**</v>
      </c>
      <c r="C76" s="607"/>
      <c r="D76" s="607"/>
      <c r="E76" s="608"/>
      <c r="F76" s="219" t="str">
        <f>'4'!E12</f>
        <v/>
      </c>
      <c r="G76" s="294" t="str">
        <f>'4'!F12</f>
        <v/>
      </c>
      <c r="H76" s="294" t="str">
        <f>'4'!G12</f>
        <v/>
      </c>
      <c r="I76" s="604"/>
      <c r="J76" s="605"/>
      <c r="K76" s="343" t="str">
        <f>IF(SATURS!$C$12="","",SATURS!$C$11*24-K75)</f>
        <v/>
      </c>
      <c r="L76" s="287"/>
      <c r="M76" s="344" t="str">
        <f t="shared" si="3"/>
        <v/>
      </c>
    </row>
    <row r="77" spans="1:13" x14ac:dyDescent="0.25">
      <c r="A77" s="514" t="s">
        <v>130</v>
      </c>
      <c r="B77" s="515"/>
      <c r="C77" s="515"/>
      <c r="D77" s="515"/>
      <c r="E77" s="515"/>
      <c r="F77" s="515"/>
      <c r="G77" s="515"/>
      <c r="H77" s="515"/>
      <c r="I77" s="515"/>
      <c r="J77" s="515"/>
      <c r="K77" s="515"/>
      <c r="L77" s="515"/>
      <c r="M77" s="609"/>
    </row>
    <row r="78" spans="1:13" x14ac:dyDescent="0.25">
      <c r="A78" s="244"/>
      <c r="B78" s="606" t="str">
        <f>'4'!B14</f>
        <v>1. ZONA</v>
      </c>
      <c r="C78" s="607"/>
      <c r="D78" s="607"/>
      <c r="E78" s="608"/>
      <c r="F78" s="219" t="str">
        <f>'4'!E14</f>
        <v/>
      </c>
      <c r="G78" s="294" t="str">
        <f>'4'!F14</f>
        <v/>
      </c>
      <c r="H78" s="294" t="str">
        <f>'4'!G14</f>
        <v/>
      </c>
      <c r="I78" s="604"/>
      <c r="J78" s="605"/>
      <c r="K78" s="286"/>
      <c r="L78" s="287"/>
      <c r="M78" s="288"/>
    </row>
    <row r="79" spans="1:13" x14ac:dyDescent="0.25">
      <c r="A79" s="244"/>
      <c r="B79" s="606" t="str">
        <f>'4'!B15</f>
        <v>2. ZONA</v>
      </c>
      <c r="C79" s="607"/>
      <c r="D79" s="607"/>
      <c r="E79" s="608"/>
      <c r="F79" s="219" t="str">
        <f>'4'!E15</f>
        <v/>
      </c>
      <c r="G79" s="294" t="str">
        <f>'4'!F15</f>
        <v/>
      </c>
      <c r="H79" s="294" t="str">
        <f>'4'!G15</f>
        <v/>
      </c>
      <c r="I79" s="604"/>
      <c r="J79" s="605"/>
      <c r="K79" s="286"/>
      <c r="L79" s="287"/>
      <c r="M79" s="289"/>
    </row>
    <row r="80" spans="1:13" x14ac:dyDescent="0.25">
      <c r="A80" s="244"/>
      <c r="B80" s="606" t="str">
        <f>'4'!B16</f>
        <v>... ZONA</v>
      </c>
      <c r="C80" s="607"/>
      <c r="D80" s="607"/>
      <c r="E80" s="608"/>
      <c r="F80" s="219" t="str">
        <f>'4'!E16</f>
        <v/>
      </c>
      <c r="G80" s="294" t="str">
        <f>'4'!F16</f>
        <v/>
      </c>
      <c r="H80" s="294" t="str">
        <f>'4'!G16</f>
        <v/>
      </c>
      <c r="I80" s="604"/>
      <c r="J80" s="605"/>
      <c r="K80" s="286"/>
      <c r="L80" s="287"/>
      <c r="M80" s="289"/>
    </row>
    <row r="81" spans="1:13" s="119" customFormat="1" ht="41.25" customHeight="1" x14ac:dyDescent="0.2">
      <c r="A81" s="469" t="s">
        <v>643</v>
      </c>
      <c r="B81" s="469"/>
      <c r="C81" s="469"/>
      <c r="D81" s="469"/>
      <c r="E81" s="469"/>
      <c r="F81" s="469"/>
      <c r="G81" s="469"/>
      <c r="H81" s="469"/>
      <c r="I81" s="469"/>
      <c r="J81" s="469"/>
      <c r="K81" s="469"/>
      <c r="L81" s="469"/>
      <c r="M81" s="469"/>
    </row>
    <row r="82" spans="1:13" x14ac:dyDescent="0.25">
      <c r="A82" s="3"/>
    </row>
    <row r="83" spans="1:13" x14ac:dyDescent="0.25">
      <c r="A83" s="3" t="s">
        <v>576</v>
      </c>
      <c r="B83" s="1"/>
      <c r="C83" s="1"/>
      <c r="D83" s="1"/>
      <c r="E83" s="1"/>
      <c r="F83" s="1"/>
      <c r="G83" s="1"/>
      <c r="H83" s="1"/>
      <c r="I83" s="1"/>
      <c r="J83" s="1"/>
    </row>
    <row r="84" spans="1:13" s="90" customFormat="1" ht="51" x14ac:dyDescent="0.25">
      <c r="A84" s="478" t="s">
        <v>32</v>
      </c>
      <c r="B84" s="616" t="s">
        <v>135</v>
      </c>
      <c r="C84" s="617"/>
      <c r="D84" s="464"/>
      <c r="E84" s="184" t="s">
        <v>176</v>
      </c>
      <c r="F84" s="184" t="s">
        <v>177</v>
      </c>
      <c r="G84" s="456" t="s">
        <v>178</v>
      </c>
      <c r="H84" s="456"/>
      <c r="I84" s="456" t="s">
        <v>172</v>
      </c>
      <c r="J84" s="456"/>
      <c r="K84" s="184" t="s">
        <v>173</v>
      </c>
      <c r="L84" s="456" t="s">
        <v>174</v>
      </c>
      <c r="M84" s="456"/>
    </row>
    <row r="85" spans="1:13" x14ac:dyDescent="0.25">
      <c r="A85" s="479"/>
      <c r="B85" s="618"/>
      <c r="C85" s="619"/>
      <c r="D85" s="465"/>
      <c r="E85" s="184" t="s">
        <v>175</v>
      </c>
      <c r="F85" s="184" t="s">
        <v>223</v>
      </c>
      <c r="G85" s="456" t="s">
        <v>87</v>
      </c>
      <c r="H85" s="456"/>
      <c r="I85" s="456" t="s">
        <v>179</v>
      </c>
      <c r="J85" s="456"/>
      <c r="K85" s="184" t="s">
        <v>179</v>
      </c>
      <c r="L85" s="456" t="s">
        <v>95</v>
      </c>
      <c r="M85" s="456"/>
    </row>
    <row r="86" spans="1:13" x14ac:dyDescent="0.25">
      <c r="A86" s="263"/>
      <c r="B86" s="531"/>
      <c r="C86" s="532"/>
      <c r="D86" s="533"/>
      <c r="E86" s="286"/>
      <c r="F86" s="286"/>
      <c r="G86" s="621"/>
      <c r="H86" s="621"/>
      <c r="I86" s="603"/>
      <c r="J86" s="603"/>
      <c r="K86" s="286"/>
      <c r="L86" s="603"/>
      <c r="M86" s="603"/>
    </row>
    <row r="87" spans="1:13" x14ac:dyDescent="0.25">
      <c r="A87" s="263"/>
      <c r="B87" s="531"/>
      <c r="C87" s="532"/>
      <c r="D87" s="533"/>
      <c r="E87" s="286"/>
      <c r="F87" s="286"/>
      <c r="G87" s="621"/>
      <c r="H87" s="621"/>
      <c r="I87" s="603"/>
      <c r="J87" s="603"/>
      <c r="K87" s="286"/>
      <c r="L87" s="603"/>
      <c r="M87" s="603"/>
    </row>
    <row r="88" spans="1:13" x14ac:dyDescent="0.25">
      <c r="A88" s="263"/>
      <c r="B88" s="531"/>
      <c r="C88" s="532"/>
      <c r="D88" s="533"/>
      <c r="E88" s="286"/>
      <c r="F88" s="286"/>
      <c r="G88" s="621"/>
      <c r="H88" s="621"/>
      <c r="I88" s="603"/>
      <c r="J88" s="603"/>
      <c r="K88" s="286"/>
      <c r="L88" s="603"/>
      <c r="M88" s="603"/>
    </row>
    <row r="89" spans="1:13" x14ac:dyDescent="0.25">
      <c r="A89" s="263"/>
      <c r="B89" s="531"/>
      <c r="C89" s="532"/>
      <c r="D89" s="533"/>
      <c r="E89" s="286"/>
      <c r="F89" s="286"/>
      <c r="G89" s="621"/>
      <c r="H89" s="621"/>
      <c r="I89" s="603"/>
      <c r="J89" s="603"/>
      <c r="K89" s="286"/>
      <c r="L89" s="603"/>
      <c r="M89" s="603"/>
    </row>
    <row r="90" spans="1:13" x14ac:dyDescent="0.25">
      <c r="A90" s="263"/>
      <c r="B90" s="531"/>
      <c r="C90" s="532"/>
      <c r="D90" s="533"/>
      <c r="E90" s="286"/>
      <c r="F90" s="286"/>
      <c r="G90" s="621"/>
      <c r="H90" s="621"/>
      <c r="I90" s="603"/>
      <c r="J90" s="603"/>
      <c r="K90" s="286"/>
      <c r="L90" s="603"/>
      <c r="M90" s="603"/>
    </row>
    <row r="91" spans="1:13" x14ac:dyDescent="0.25">
      <c r="A91" s="63"/>
      <c r="B91" s="1"/>
      <c r="C91" s="1"/>
      <c r="D91" s="1"/>
      <c r="E91" s="1"/>
      <c r="F91" s="1"/>
      <c r="G91" s="1"/>
      <c r="H91" s="1"/>
      <c r="I91" s="1"/>
      <c r="J91" s="1"/>
    </row>
    <row r="92" spans="1:13" x14ac:dyDescent="0.25">
      <c r="A92" s="631" t="s">
        <v>577</v>
      </c>
      <c r="B92" s="631"/>
      <c r="C92" s="631"/>
      <c r="D92" s="631"/>
      <c r="E92" s="631"/>
      <c r="F92" s="631"/>
      <c r="G92" s="631"/>
      <c r="H92" s="631"/>
      <c r="I92" s="631"/>
      <c r="J92" s="631"/>
      <c r="K92" s="631"/>
      <c r="L92" s="631"/>
      <c r="M92" s="631"/>
    </row>
    <row r="93" spans="1:13" ht="15.75" customHeight="1" x14ac:dyDescent="0.25">
      <c r="A93" s="478" t="s">
        <v>75</v>
      </c>
      <c r="B93" s="622" t="s">
        <v>116</v>
      </c>
      <c r="C93" s="623"/>
      <c r="D93" s="624"/>
      <c r="E93" s="456" t="s">
        <v>132</v>
      </c>
      <c r="F93" s="456"/>
      <c r="G93" s="456"/>
      <c r="H93" s="456"/>
      <c r="I93" s="456"/>
      <c r="J93" s="456" t="s">
        <v>84</v>
      </c>
      <c r="K93" s="456" t="s">
        <v>188</v>
      </c>
      <c r="L93" s="516" t="s">
        <v>133</v>
      </c>
      <c r="M93" s="516"/>
    </row>
    <row r="94" spans="1:13" ht="138.75" customHeight="1" x14ac:dyDescent="0.25">
      <c r="A94" s="482"/>
      <c r="B94" s="625"/>
      <c r="C94" s="626"/>
      <c r="D94" s="627"/>
      <c r="E94" s="184" t="s">
        <v>607</v>
      </c>
      <c r="F94" s="184" t="s">
        <v>608</v>
      </c>
      <c r="G94" s="184" t="s">
        <v>609</v>
      </c>
      <c r="H94" s="184" t="s">
        <v>610</v>
      </c>
      <c r="I94" s="184" t="s">
        <v>611</v>
      </c>
      <c r="J94" s="456"/>
      <c r="K94" s="456"/>
      <c r="L94" s="516"/>
      <c r="M94" s="516"/>
    </row>
    <row r="95" spans="1:13" s="19" customFormat="1" x14ac:dyDescent="0.25">
      <c r="A95" s="479"/>
      <c r="B95" s="628"/>
      <c r="C95" s="629"/>
      <c r="D95" s="630"/>
      <c r="E95" s="209" t="s">
        <v>221</v>
      </c>
      <c r="F95" s="209" t="s">
        <v>221</v>
      </c>
      <c r="G95" s="209" t="s">
        <v>221</v>
      </c>
      <c r="H95" s="209" t="s">
        <v>221</v>
      </c>
      <c r="I95" s="184" t="s">
        <v>221</v>
      </c>
      <c r="J95" s="184" t="s">
        <v>221</v>
      </c>
      <c r="K95" s="184"/>
      <c r="L95" s="201" t="s">
        <v>221</v>
      </c>
      <c r="M95" s="201" t="s">
        <v>222</v>
      </c>
    </row>
    <row r="96" spans="1:13" x14ac:dyDescent="0.25">
      <c r="A96" s="620" t="s">
        <v>129</v>
      </c>
      <c r="B96" s="620"/>
      <c r="C96" s="620"/>
      <c r="D96" s="620"/>
      <c r="E96" s="620"/>
      <c r="F96" s="620"/>
      <c r="G96" s="620"/>
      <c r="H96" s="620"/>
      <c r="I96" s="620"/>
      <c r="J96" s="620"/>
      <c r="K96" s="620"/>
      <c r="L96" s="64"/>
      <c r="M96" s="77"/>
    </row>
    <row r="97" spans="1:13" x14ac:dyDescent="0.25">
      <c r="A97" s="263"/>
      <c r="B97" s="653" t="str">
        <f>'4'!B39</f>
        <v>1. ZONA, režīms 1**</v>
      </c>
      <c r="C97" s="654"/>
      <c r="D97" s="655"/>
      <c r="E97" s="292" t="str">
        <f>IF(SATURS!$C$12="","",'4'!C39)</f>
        <v/>
      </c>
      <c r="F97" s="292" t="str">
        <f>IF(SATURS!$C$12="","",'4'!D39)</f>
        <v/>
      </c>
      <c r="G97" s="292" t="str">
        <f>IF(SATURS!$C$12="","",'4'!E39)</f>
        <v/>
      </c>
      <c r="H97" s="292" t="str">
        <f>IF(SATURS!$C$12="","",'4'!F39)</f>
        <v/>
      </c>
      <c r="I97" s="292" t="str">
        <f>IF(SATURS!$C$12="","",'4'!G39)</f>
        <v/>
      </c>
      <c r="J97" s="292" t="str">
        <f>IF(SATURS!$C$12="","",'4'!H39)</f>
        <v/>
      </c>
      <c r="K97" s="293" t="str">
        <f>IF(SATURS!$C$12="","",'4'!I39)</f>
        <v/>
      </c>
      <c r="L97" s="167" t="str">
        <f>IF(SATURS!$C$12="","",(E97+F97+G97+H97+I97+J97)*K97)</f>
        <v/>
      </c>
      <c r="M97" s="168" t="str">
        <f>IF(SATURS!$C$12="","",L97*SUM('2'!D35:D37))</f>
        <v/>
      </c>
    </row>
    <row r="98" spans="1:13" x14ac:dyDescent="0.25">
      <c r="A98" s="263"/>
      <c r="B98" s="653" t="str">
        <f>'4'!B40</f>
        <v>1. ZONA, režīms 2**</v>
      </c>
      <c r="C98" s="654"/>
      <c r="D98" s="655"/>
      <c r="E98" s="292" t="str">
        <f>IF(SATURS!$C$12="","",'4'!C40)</f>
        <v/>
      </c>
      <c r="F98" s="292" t="str">
        <f>IF(SATURS!$C$12="","",'4'!D40)</f>
        <v/>
      </c>
      <c r="G98" s="292" t="str">
        <f>IF(SATURS!$C$12="","",'4'!E40)</f>
        <v/>
      </c>
      <c r="H98" s="292" t="str">
        <f>IF(SATURS!$C$12="","",'4'!F40)</f>
        <v/>
      </c>
      <c r="I98" s="292" t="str">
        <f>IF(SATURS!$C$12="","",'4'!G40)</f>
        <v/>
      </c>
      <c r="J98" s="292" t="str">
        <f>IF(SATURS!$C$12="","",'4'!H40)</f>
        <v/>
      </c>
      <c r="K98" s="293" t="str">
        <f>IF(SATURS!$C$12="","",'4'!I40)</f>
        <v/>
      </c>
      <c r="L98" s="167" t="str">
        <f>IF(SATURS!$C$12="","",(E98+F98+G98+H98+I98+J98)*K98)</f>
        <v/>
      </c>
      <c r="M98" s="168" t="str">
        <f>IF(SATURS!$C$12="","",L98*SUM('2'!D35:D37))</f>
        <v/>
      </c>
    </row>
    <row r="99" spans="1:13" x14ac:dyDescent="0.25">
      <c r="A99" s="263"/>
      <c r="B99" s="653" t="str">
        <f>'4'!B41</f>
        <v>2. ZONA, režīms 1**</v>
      </c>
      <c r="C99" s="654"/>
      <c r="D99" s="655"/>
      <c r="E99" s="292" t="str">
        <f>IF(SATURS!$C$12="","",'4'!C41)</f>
        <v/>
      </c>
      <c r="F99" s="292" t="str">
        <f>IF(SATURS!$C$12="","",'4'!D41)</f>
        <v/>
      </c>
      <c r="G99" s="292" t="str">
        <f>IF(SATURS!$C$12="","",'4'!E41)</f>
        <v/>
      </c>
      <c r="H99" s="292" t="str">
        <f>IF(SATURS!$C$12="","",'4'!F41)</f>
        <v/>
      </c>
      <c r="I99" s="292" t="str">
        <f>IF(SATURS!$C$12="","",'4'!G41)</f>
        <v/>
      </c>
      <c r="J99" s="292" t="str">
        <f>IF(SATURS!$C$12="","",'4'!H41)</f>
        <v/>
      </c>
      <c r="K99" s="293" t="str">
        <f>IF(SATURS!$C$12="","",'4'!I41)</f>
        <v/>
      </c>
      <c r="L99" s="167" t="str">
        <f>IF(SATURS!$C$12="","",(E99+F99+G99+H99+I99+J99)*K99)</f>
        <v/>
      </c>
      <c r="M99" s="168" t="str">
        <f>IF(SATURS!$C$12="","",L99*SUM('2'!D38:D40))</f>
        <v/>
      </c>
    </row>
    <row r="100" spans="1:13" x14ac:dyDescent="0.25">
      <c r="A100" s="263"/>
      <c r="B100" s="653" t="str">
        <f>'4'!B42</f>
        <v>2. ZONA, režīms 2**</v>
      </c>
      <c r="C100" s="654"/>
      <c r="D100" s="655"/>
      <c r="E100" s="292" t="str">
        <f>IF(SATURS!$C$12="","",'4'!C42)</f>
        <v/>
      </c>
      <c r="F100" s="292" t="str">
        <f>IF(SATURS!$C$12="","",'4'!D42)</f>
        <v/>
      </c>
      <c r="G100" s="292" t="str">
        <f>IF(SATURS!$C$12="","",'4'!E42)</f>
        <v/>
      </c>
      <c r="H100" s="292" t="str">
        <f>IF(SATURS!$C$12="","",'4'!F42)</f>
        <v/>
      </c>
      <c r="I100" s="292" t="str">
        <f>IF(SATURS!$C$12="","",'4'!G42)</f>
        <v/>
      </c>
      <c r="J100" s="292" t="str">
        <f>IF(SATURS!$C$12="","",'4'!H42)</f>
        <v/>
      </c>
      <c r="K100" s="293" t="str">
        <f>IF(SATURS!$C$12="","",'4'!I42)</f>
        <v/>
      </c>
      <c r="L100" s="167" t="str">
        <f>IF(SATURS!$C$12="","",(E100+F100+G100+H100+I100+J100)*K100)</f>
        <v/>
      </c>
      <c r="M100" s="168" t="str">
        <f>IF(SATURS!$C$12="","",L100*SUM('2'!D38:D40))</f>
        <v/>
      </c>
    </row>
    <row r="101" spans="1:13" x14ac:dyDescent="0.25">
      <c r="A101" s="263"/>
      <c r="B101" s="653" t="str">
        <f>'4'!B43</f>
        <v>... ZONA, režīms 1**</v>
      </c>
      <c r="C101" s="654"/>
      <c r="D101" s="655"/>
      <c r="E101" s="292" t="str">
        <f>IF(SATURS!$C$12="","",'4'!C43)</f>
        <v/>
      </c>
      <c r="F101" s="292" t="str">
        <f>IF(SATURS!$C$12="","",'4'!D43)</f>
        <v/>
      </c>
      <c r="G101" s="292" t="str">
        <f>IF(SATURS!$C$12="","",'4'!E43)</f>
        <v/>
      </c>
      <c r="H101" s="292" t="str">
        <f>IF(SATURS!$C$12="","",'4'!F43)</f>
        <v/>
      </c>
      <c r="I101" s="292" t="str">
        <f>IF(SATURS!$C$12="","",'4'!G43)</f>
        <v/>
      </c>
      <c r="J101" s="292" t="str">
        <f>IF(SATURS!$C$12="","",'4'!H43)</f>
        <v/>
      </c>
      <c r="K101" s="293" t="str">
        <f>IF(SATURS!$C$12="","",'4'!I43)</f>
        <v/>
      </c>
      <c r="L101" s="167" t="str">
        <f>IF(SATURS!$C$12="","",(E101+F101+G101+H101+I101+J101)*K101)</f>
        <v/>
      </c>
      <c r="M101" s="168" t="str">
        <f>IF(SATURS!$C$12="","",L101*SUM('2'!D41:D43))</f>
        <v/>
      </c>
    </row>
    <row r="102" spans="1:13" x14ac:dyDescent="0.25">
      <c r="A102" s="263"/>
      <c r="B102" s="653" t="str">
        <f>'4'!B44</f>
        <v>... ZONA, režīms 2**</v>
      </c>
      <c r="C102" s="654"/>
      <c r="D102" s="655"/>
      <c r="E102" s="292" t="str">
        <f>IF(SATURS!$C$12="","",'4'!C44)</f>
        <v/>
      </c>
      <c r="F102" s="292" t="str">
        <f>IF(SATURS!$C$12="","",'4'!D44)</f>
        <v/>
      </c>
      <c r="G102" s="292" t="str">
        <f>IF(SATURS!$C$12="","",'4'!E44)</f>
        <v/>
      </c>
      <c r="H102" s="292" t="str">
        <f>IF(SATURS!$C$12="","",'4'!F44)</f>
        <v/>
      </c>
      <c r="I102" s="292" t="str">
        <f>IF(SATURS!$C$12="","",'4'!G44)</f>
        <v/>
      </c>
      <c r="J102" s="292" t="str">
        <f>IF(SATURS!$C$12="","",'4'!H44)</f>
        <v/>
      </c>
      <c r="K102" s="293" t="str">
        <f>IF(SATURS!$C$12="","",'4'!I44)</f>
        <v/>
      </c>
      <c r="L102" s="167" t="str">
        <f>IF(SATURS!$C$12="","",(E102+F102+G102+H102+I102+J102)*K102)</f>
        <v/>
      </c>
      <c r="M102" s="168" t="str">
        <f>IF(SATURS!$C$12="","",L102*SUM('2'!D41:D43))</f>
        <v/>
      </c>
    </row>
    <row r="103" spans="1:13" x14ac:dyDescent="0.25">
      <c r="A103" s="620" t="s">
        <v>130</v>
      </c>
      <c r="B103" s="620"/>
      <c r="C103" s="620"/>
      <c r="D103" s="620"/>
      <c r="E103" s="620"/>
      <c r="F103" s="620"/>
      <c r="G103" s="620"/>
      <c r="H103" s="620"/>
      <c r="I103" s="620"/>
      <c r="J103" s="620"/>
      <c r="K103" s="620"/>
      <c r="L103" s="64"/>
      <c r="M103" s="77"/>
    </row>
    <row r="104" spans="1:13" x14ac:dyDescent="0.25">
      <c r="A104" s="263"/>
      <c r="B104" s="653" t="str">
        <f>'4'!B46</f>
        <v>1. ZONA</v>
      </c>
      <c r="C104" s="654"/>
      <c r="D104" s="655"/>
      <c r="E104" s="292" t="str">
        <f>IF(SATURS!$C$12="","",'4'!C46)</f>
        <v/>
      </c>
      <c r="F104" s="292" t="str">
        <f>IF(SATURS!$C$12="","",'4'!D46)</f>
        <v/>
      </c>
      <c r="G104" s="292" t="str">
        <f>IF(SATURS!$C$12="","",'4'!E46)</f>
        <v/>
      </c>
      <c r="H104" s="292" t="str">
        <f>IF(SATURS!$C$12="","",'4'!F46)</f>
        <v/>
      </c>
      <c r="I104" s="292" t="str">
        <f>IF(SATURS!$C$12="","",'4'!G46)</f>
        <v/>
      </c>
      <c r="J104" s="292" t="str">
        <f>IF(SATURS!$C$12="","",'4'!H46)</f>
        <v/>
      </c>
      <c r="K104" s="293" t="str">
        <f>IF(SATURS!$C$12="","",'4'!I46)</f>
        <v/>
      </c>
      <c r="L104" s="167" t="str">
        <f>IF(SATURS!$C$12="","",(E104+F104+G104+H104+I104+J104)*K104)</f>
        <v/>
      </c>
      <c r="M104" s="168" t="str">
        <f>IF(SATURS!$C$12="","",L104*SUM('2'!D35:D37))</f>
        <v/>
      </c>
    </row>
    <row r="105" spans="1:13" x14ac:dyDescent="0.25">
      <c r="A105" s="263"/>
      <c r="B105" s="653" t="str">
        <f>'4'!B47</f>
        <v>2. ZONA</v>
      </c>
      <c r="C105" s="654"/>
      <c r="D105" s="655"/>
      <c r="E105" s="292" t="str">
        <f>IF(SATURS!$C$12="","",'4'!C47)</f>
        <v/>
      </c>
      <c r="F105" s="292" t="str">
        <f>IF(SATURS!$C$12="","",'4'!D47)</f>
        <v/>
      </c>
      <c r="G105" s="292" t="str">
        <f>IF(SATURS!$C$12="","",'4'!E47)</f>
        <v/>
      </c>
      <c r="H105" s="292" t="str">
        <f>IF(SATURS!$C$12="","",'4'!F47)</f>
        <v/>
      </c>
      <c r="I105" s="292" t="str">
        <f>IF(SATURS!$C$12="","",'4'!G47)</f>
        <v/>
      </c>
      <c r="J105" s="292" t="str">
        <f>IF(SATURS!$C$12="","",'4'!H47)</f>
        <v/>
      </c>
      <c r="K105" s="293" t="str">
        <f>IF(SATURS!$C$12="","",'4'!I47)</f>
        <v/>
      </c>
      <c r="L105" s="167" t="str">
        <f>IF(SATURS!$C$12="","",(E105+F105+G105+H105+I105+J105)*K105)</f>
        <v/>
      </c>
      <c r="M105" s="168" t="str">
        <f>IF(SATURS!$C$12="","",L105*SUM('2'!D38:D40))</f>
        <v/>
      </c>
    </row>
    <row r="106" spans="1:13" x14ac:dyDescent="0.25">
      <c r="A106" s="263"/>
      <c r="B106" s="653" t="str">
        <f>'4'!B48</f>
        <v>... ZONA</v>
      </c>
      <c r="C106" s="654"/>
      <c r="D106" s="655"/>
      <c r="E106" s="292" t="str">
        <f>IF(SATURS!$C$12="","",'4'!C48)</f>
        <v/>
      </c>
      <c r="F106" s="292" t="str">
        <f>IF(SATURS!$C$12="","",'4'!D48)</f>
        <v/>
      </c>
      <c r="G106" s="292" t="str">
        <f>IF(SATURS!$C$12="","",'4'!E48)</f>
        <v/>
      </c>
      <c r="H106" s="292" t="str">
        <f>IF(SATURS!$C$12="","",'4'!F48)</f>
        <v/>
      </c>
      <c r="I106" s="292" t="str">
        <f>IF(SATURS!$C$12="","",'4'!G48)</f>
        <v/>
      </c>
      <c r="J106" s="292" t="str">
        <f>IF(SATURS!$C$12="","",'4'!H48)</f>
        <v/>
      </c>
      <c r="K106" s="293" t="str">
        <f>IF(SATURS!$C$12="","",'4'!I48)</f>
        <v/>
      </c>
      <c r="L106" s="167" t="str">
        <f>IF(SATURS!$C$12="","",(E106+F106+G106+H106+I106+J106)*K106)</f>
        <v/>
      </c>
      <c r="M106" s="168" t="str">
        <f>IF(SATURS!$C$12="","",L106*SUM('2'!D41:D43))</f>
        <v/>
      </c>
    </row>
    <row r="107" spans="1:13" s="119" customFormat="1" ht="47.25" customHeight="1" x14ac:dyDescent="0.2">
      <c r="A107" s="469" t="s">
        <v>644</v>
      </c>
      <c r="B107" s="656"/>
      <c r="C107" s="656"/>
      <c r="D107" s="656"/>
      <c r="E107" s="656"/>
      <c r="F107" s="656"/>
      <c r="G107" s="656"/>
      <c r="H107" s="656"/>
      <c r="I107" s="656"/>
      <c r="J107" s="656"/>
      <c r="K107" s="656"/>
      <c r="L107" s="656"/>
      <c r="M107" s="656"/>
    </row>
    <row r="108" spans="1:13" x14ac:dyDescent="0.25">
      <c r="A108" s="633" t="s">
        <v>578</v>
      </c>
      <c r="B108" s="633"/>
      <c r="C108" s="633"/>
      <c r="D108" s="633"/>
      <c r="E108" s="633"/>
      <c r="F108" s="633"/>
      <c r="G108" s="633"/>
      <c r="H108" s="633"/>
      <c r="I108" s="633"/>
      <c r="J108" s="633"/>
      <c r="K108" s="633"/>
      <c r="L108" s="633"/>
      <c r="M108" s="633"/>
    </row>
    <row r="109" spans="1:13" x14ac:dyDescent="0.25">
      <c r="A109" s="456" t="s">
        <v>75</v>
      </c>
      <c r="B109" s="658" t="s">
        <v>488</v>
      </c>
      <c r="C109" s="652" t="s">
        <v>489</v>
      </c>
      <c r="D109" s="652"/>
      <c r="E109" s="652"/>
      <c r="F109" s="652"/>
      <c r="G109" s="652"/>
      <c r="H109" s="652" t="s">
        <v>490</v>
      </c>
      <c r="I109" s="652"/>
      <c r="J109" s="652"/>
      <c r="K109" s="652"/>
      <c r="L109" s="652"/>
      <c r="M109" s="324" t="s">
        <v>180</v>
      </c>
    </row>
    <row r="110" spans="1:13" ht="36.75" customHeight="1" x14ac:dyDescent="0.25">
      <c r="A110" s="456"/>
      <c r="B110" s="659"/>
      <c r="C110" s="664" t="s">
        <v>645</v>
      </c>
      <c r="D110" s="665"/>
      <c r="E110" s="346" t="s">
        <v>646</v>
      </c>
      <c r="F110" s="346" t="s">
        <v>647</v>
      </c>
      <c r="G110" s="346" t="s">
        <v>648</v>
      </c>
      <c r="H110" s="566" t="s">
        <v>645</v>
      </c>
      <c r="I110" s="566"/>
      <c r="J110" s="346" t="s">
        <v>646</v>
      </c>
      <c r="K110" s="346" t="s">
        <v>647</v>
      </c>
      <c r="L110" s="346" t="s">
        <v>648</v>
      </c>
      <c r="M110" s="324" t="s">
        <v>648</v>
      </c>
    </row>
    <row r="111" spans="1:13" x14ac:dyDescent="0.25">
      <c r="A111" s="456"/>
      <c r="B111" s="660"/>
      <c r="C111" s="666"/>
      <c r="D111" s="667"/>
      <c r="E111" s="346" t="s">
        <v>175</v>
      </c>
      <c r="F111" s="346" t="s">
        <v>95</v>
      </c>
      <c r="G111" s="346" t="s">
        <v>88</v>
      </c>
      <c r="H111" s="566"/>
      <c r="I111" s="566"/>
      <c r="J111" s="346" t="s">
        <v>175</v>
      </c>
      <c r="K111" s="346" t="s">
        <v>95</v>
      </c>
      <c r="L111" s="346" t="s">
        <v>88</v>
      </c>
      <c r="M111" s="324" t="s">
        <v>88</v>
      </c>
    </row>
    <row r="112" spans="1:13" x14ac:dyDescent="0.25">
      <c r="A112" s="290"/>
      <c r="B112" s="325"/>
      <c r="C112" s="646"/>
      <c r="D112" s="647"/>
      <c r="E112" s="326"/>
      <c r="F112" s="326"/>
      <c r="G112" s="181">
        <f>E112*F112/1000</f>
        <v>0</v>
      </c>
      <c r="H112" s="646"/>
      <c r="I112" s="647"/>
      <c r="J112" s="326"/>
      <c r="K112" s="326"/>
      <c r="L112" s="181">
        <f>J112*K112/1000</f>
        <v>0</v>
      </c>
      <c r="M112" s="181">
        <f>G112-L112</f>
        <v>0</v>
      </c>
    </row>
    <row r="113" spans="1:13" x14ac:dyDescent="0.25">
      <c r="A113" s="290"/>
      <c r="B113" s="325"/>
      <c r="C113" s="646"/>
      <c r="D113" s="647"/>
      <c r="E113" s="326"/>
      <c r="F113" s="326"/>
      <c r="G113" s="181">
        <f>E113*F113/1000</f>
        <v>0</v>
      </c>
      <c r="H113" s="646"/>
      <c r="I113" s="647"/>
      <c r="J113" s="326"/>
      <c r="K113" s="326"/>
      <c r="L113" s="181">
        <f t="shared" ref="L113:L119" si="4">J113*K113/1000</f>
        <v>0</v>
      </c>
      <c r="M113" s="181">
        <f t="shared" ref="M113:M119" si="5">G113-L113</f>
        <v>0</v>
      </c>
    </row>
    <row r="114" spans="1:13" x14ac:dyDescent="0.25">
      <c r="A114" s="290"/>
      <c r="B114" s="325"/>
      <c r="C114" s="646"/>
      <c r="D114" s="647"/>
      <c r="E114" s="326"/>
      <c r="F114" s="326"/>
      <c r="G114" s="181">
        <f t="shared" ref="G114:G119" si="6">E114*F114/1000</f>
        <v>0</v>
      </c>
      <c r="H114" s="646"/>
      <c r="I114" s="647"/>
      <c r="J114" s="326"/>
      <c r="K114" s="326"/>
      <c r="L114" s="181">
        <f t="shared" si="4"/>
        <v>0</v>
      </c>
      <c r="M114" s="181">
        <f t="shared" si="5"/>
        <v>0</v>
      </c>
    </row>
    <row r="115" spans="1:13" x14ac:dyDescent="0.25">
      <c r="A115" s="290"/>
      <c r="B115" s="325"/>
      <c r="C115" s="646"/>
      <c r="D115" s="647"/>
      <c r="E115" s="326"/>
      <c r="F115" s="326"/>
      <c r="G115" s="181">
        <f t="shared" si="6"/>
        <v>0</v>
      </c>
      <c r="H115" s="646"/>
      <c r="I115" s="647"/>
      <c r="J115" s="326"/>
      <c r="K115" s="326"/>
      <c r="L115" s="181">
        <f t="shared" si="4"/>
        <v>0</v>
      </c>
      <c r="M115" s="181">
        <f t="shared" si="5"/>
        <v>0</v>
      </c>
    </row>
    <row r="116" spans="1:13" x14ac:dyDescent="0.25">
      <c r="A116" s="290"/>
      <c r="B116" s="325"/>
      <c r="C116" s="646"/>
      <c r="D116" s="647"/>
      <c r="E116" s="326"/>
      <c r="F116" s="326"/>
      <c r="G116" s="181">
        <f t="shared" si="6"/>
        <v>0</v>
      </c>
      <c r="H116" s="646"/>
      <c r="I116" s="647"/>
      <c r="J116" s="326"/>
      <c r="K116" s="326"/>
      <c r="L116" s="181">
        <f t="shared" si="4"/>
        <v>0</v>
      </c>
      <c r="M116" s="181">
        <f t="shared" si="5"/>
        <v>0</v>
      </c>
    </row>
    <row r="117" spans="1:13" x14ac:dyDescent="0.25">
      <c r="A117" s="290"/>
      <c r="B117" s="325"/>
      <c r="C117" s="646"/>
      <c r="D117" s="647"/>
      <c r="E117" s="326"/>
      <c r="F117" s="326"/>
      <c r="G117" s="181">
        <f t="shared" si="6"/>
        <v>0</v>
      </c>
      <c r="H117" s="646"/>
      <c r="I117" s="647"/>
      <c r="J117" s="326"/>
      <c r="K117" s="326"/>
      <c r="L117" s="181">
        <f t="shared" si="4"/>
        <v>0</v>
      </c>
      <c r="M117" s="181">
        <f t="shared" si="5"/>
        <v>0</v>
      </c>
    </row>
    <row r="118" spans="1:13" x14ac:dyDescent="0.25">
      <c r="A118" s="290"/>
      <c r="B118" s="325"/>
      <c r="C118" s="646"/>
      <c r="D118" s="647"/>
      <c r="E118" s="326"/>
      <c r="F118" s="326"/>
      <c r="G118" s="181">
        <f t="shared" si="6"/>
        <v>0</v>
      </c>
      <c r="H118" s="646"/>
      <c r="I118" s="647"/>
      <c r="J118" s="326"/>
      <c r="K118" s="326"/>
      <c r="L118" s="181">
        <f t="shared" si="4"/>
        <v>0</v>
      </c>
      <c r="M118" s="181">
        <f t="shared" si="5"/>
        <v>0</v>
      </c>
    </row>
    <row r="119" spans="1:13" x14ac:dyDescent="0.25">
      <c r="A119" s="290"/>
      <c r="B119" s="325"/>
      <c r="C119" s="646"/>
      <c r="D119" s="647"/>
      <c r="E119" s="326"/>
      <c r="F119" s="326"/>
      <c r="G119" s="181">
        <f t="shared" si="6"/>
        <v>0</v>
      </c>
      <c r="H119" s="646"/>
      <c r="I119" s="647"/>
      <c r="J119" s="326"/>
      <c r="K119" s="326"/>
      <c r="L119" s="181">
        <f t="shared" si="4"/>
        <v>0</v>
      </c>
      <c r="M119" s="181">
        <f t="shared" si="5"/>
        <v>0</v>
      </c>
    </row>
    <row r="120" spans="1:13" x14ac:dyDescent="0.25">
      <c r="A120" s="649" t="s">
        <v>157</v>
      </c>
      <c r="B120" s="650"/>
      <c r="C120" s="650"/>
      <c r="D120" s="651"/>
      <c r="E120" s="327">
        <f>SUM(E112:E119)</f>
        <v>0</v>
      </c>
      <c r="F120" s="128"/>
      <c r="G120" s="327">
        <f>SUM(G112:G119)</f>
        <v>0</v>
      </c>
      <c r="H120" s="128"/>
      <c r="I120" s="128"/>
      <c r="J120" s="327">
        <f>SUM(J112:J119)</f>
        <v>0</v>
      </c>
      <c r="K120" s="128"/>
      <c r="L120" s="327">
        <f>SUM(L112:L119)</f>
        <v>0</v>
      </c>
      <c r="M120" s="327">
        <f>SUM(M112:M119)</f>
        <v>0</v>
      </c>
    </row>
    <row r="121" spans="1:13" x14ac:dyDescent="0.25">
      <c r="A121" s="648" t="s">
        <v>649</v>
      </c>
      <c r="B121" s="648"/>
      <c r="C121" s="648"/>
      <c r="D121" s="648"/>
      <c r="E121" s="648"/>
      <c r="F121" s="648"/>
      <c r="G121" s="648"/>
      <c r="H121" s="648"/>
      <c r="I121" s="648"/>
      <c r="J121" s="648"/>
      <c r="K121" s="648"/>
      <c r="L121" s="648"/>
      <c r="M121" s="648"/>
    </row>
    <row r="122" spans="1:13" x14ac:dyDescent="0.25">
      <c r="H122" s="323"/>
    </row>
    <row r="123" spans="1:13" ht="33.75" customHeight="1" x14ac:dyDescent="0.25">
      <c r="A123" s="670" t="s">
        <v>650</v>
      </c>
      <c r="B123" s="670"/>
      <c r="C123" s="670"/>
      <c r="D123" s="670"/>
      <c r="E123" s="670"/>
      <c r="F123" s="670"/>
      <c r="G123" s="670"/>
      <c r="H123" s="670"/>
      <c r="I123" s="670"/>
      <c r="J123" s="670"/>
      <c r="K123" s="670"/>
      <c r="L123" s="670"/>
      <c r="M123" s="670"/>
    </row>
    <row r="124" spans="1:13" x14ac:dyDescent="0.25">
      <c r="A124" s="456" t="s">
        <v>75</v>
      </c>
      <c r="B124" s="658" t="s">
        <v>488</v>
      </c>
      <c r="C124" s="652" t="s">
        <v>490</v>
      </c>
      <c r="D124" s="652"/>
      <c r="E124" s="652"/>
      <c r="F124" s="652"/>
      <c r="G124" s="652"/>
      <c r="H124" s="1"/>
      <c r="I124" s="1"/>
      <c r="J124" s="1"/>
      <c r="K124" s="1"/>
      <c r="L124" s="1"/>
      <c r="M124" s="222"/>
    </row>
    <row r="125" spans="1:13" ht="25.5" customHeight="1" x14ac:dyDescent="0.25">
      <c r="A125" s="456"/>
      <c r="B125" s="659"/>
      <c r="C125" s="664" t="s">
        <v>645</v>
      </c>
      <c r="D125" s="665"/>
      <c r="E125" s="668" t="s">
        <v>651</v>
      </c>
      <c r="F125" s="669"/>
      <c r="G125" s="346" t="s">
        <v>652</v>
      </c>
    </row>
    <row r="126" spans="1:13" x14ac:dyDescent="0.25">
      <c r="A126" s="456"/>
      <c r="B126" s="660"/>
      <c r="C126" s="666"/>
      <c r="D126" s="667"/>
      <c r="E126" s="668" t="s">
        <v>579</v>
      </c>
      <c r="F126" s="669"/>
      <c r="G126" s="346" t="s">
        <v>175</v>
      </c>
    </row>
    <row r="127" spans="1:13" x14ac:dyDescent="0.25">
      <c r="A127" s="290"/>
      <c r="B127" s="348"/>
      <c r="C127" s="646"/>
      <c r="D127" s="647"/>
      <c r="E127" s="671"/>
      <c r="F127" s="672"/>
      <c r="G127" s="349"/>
    </row>
    <row r="128" spans="1:13" x14ac:dyDescent="0.25">
      <c r="A128" s="290"/>
      <c r="B128" s="348"/>
      <c r="C128" s="646"/>
      <c r="D128" s="647"/>
      <c r="E128" s="671"/>
      <c r="F128" s="672"/>
      <c r="G128" s="349"/>
    </row>
    <row r="129" spans="1:13" x14ac:dyDescent="0.25">
      <c r="A129" s="290"/>
      <c r="B129" s="348"/>
      <c r="C129" s="646"/>
      <c r="D129" s="647"/>
      <c r="E129" s="671"/>
      <c r="F129" s="672"/>
      <c r="G129" s="349"/>
    </row>
    <row r="130" spans="1:13" x14ac:dyDescent="0.25">
      <c r="A130" s="290"/>
      <c r="B130" s="348"/>
      <c r="C130" s="646"/>
      <c r="D130" s="647"/>
      <c r="E130" s="671"/>
      <c r="F130" s="672"/>
      <c r="G130" s="349"/>
    </row>
    <row r="131" spans="1:13" x14ac:dyDescent="0.25">
      <c r="A131" s="290"/>
      <c r="B131" s="348"/>
      <c r="C131" s="646"/>
      <c r="D131" s="647"/>
      <c r="E131" s="671"/>
      <c r="F131" s="672"/>
      <c r="G131" s="349"/>
    </row>
    <row r="132" spans="1:13" x14ac:dyDescent="0.25">
      <c r="A132" s="290"/>
      <c r="B132" s="348"/>
      <c r="C132" s="646"/>
      <c r="D132" s="647"/>
      <c r="E132" s="671"/>
      <c r="F132" s="672"/>
      <c r="G132" s="349"/>
    </row>
    <row r="133" spans="1:13" x14ac:dyDescent="0.25">
      <c r="A133" s="290"/>
      <c r="B133" s="348"/>
      <c r="C133" s="646"/>
      <c r="D133" s="647"/>
      <c r="E133" s="671"/>
      <c r="F133" s="672"/>
      <c r="G133" s="349"/>
    </row>
    <row r="134" spans="1:13" x14ac:dyDescent="0.25">
      <c r="A134" s="290"/>
      <c r="B134" s="348"/>
      <c r="C134" s="646"/>
      <c r="D134" s="647"/>
      <c r="E134" s="671"/>
      <c r="F134" s="672"/>
      <c r="G134" s="349"/>
    </row>
    <row r="135" spans="1:13" x14ac:dyDescent="0.25">
      <c r="A135" s="649" t="s">
        <v>157</v>
      </c>
      <c r="B135" s="650"/>
      <c r="C135" s="650"/>
      <c r="D135" s="650"/>
      <c r="E135" s="650"/>
      <c r="F135" s="651"/>
      <c r="G135" s="327">
        <f>SUM(G127:G134)</f>
        <v>0</v>
      </c>
    </row>
    <row r="136" spans="1:13" x14ac:dyDescent="0.25">
      <c r="A136" s="648" t="s">
        <v>649</v>
      </c>
      <c r="B136" s="648"/>
      <c r="C136" s="648"/>
      <c r="D136" s="648"/>
      <c r="E136" s="648"/>
      <c r="F136" s="648"/>
      <c r="G136" s="648"/>
      <c r="H136" s="648"/>
      <c r="I136" s="648"/>
      <c r="J136" s="648"/>
      <c r="K136" s="648"/>
      <c r="L136" s="648"/>
      <c r="M136" s="648"/>
    </row>
    <row r="137" spans="1:13" x14ac:dyDescent="0.25">
      <c r="A137" s="20" t="s">
        <v>653</v>
      </c>
    </row>
    <row r="139" spans="1:13" ht="36.75" customHeight="1" x14ac:dyDescent="0.25">
      <c r="A139" s="633" t="s">
        <v>580</v>
      </c>
      <c r="B139" s="633"/>
      <c r="C139" s="633"/>
      <c r="D139" s="633"/>
      <c r="E139" s="633"/>
      <c r="F139" s="633"/>
      <c r="G139" s="633"/>
      <c r="H139" s="633"/>
      <c r="I139" s="633"/>
      <c r="J139" s="633"/>
      <c r="K139" s="633"/>
      <c r="L139" s="633"/>
      <c r="M139" s="633"/>
    </row>
    <row r="140" spans="1:13" ht="146.25" customHeight="1" x14ac:dyDescent="0.25">
      <c r="A140" s="561"/>
      <c r="B140" s="561"/>
      <c r="C140" s="561"/>
      <c r="D140" s="561"/>
      <c r="E140" s="561"/>
      <c r="F140" s="561"/>
      <c r="G140" s="561"/>
      <c r="H140" s="561"/>
      <c r="I140" s="561"/>
      <c r="J140" s="561"/>
      <c r="K140" s="561"/>
      <c r="L140" s="561"/>
      <c r="M140" s="561"/>
    </row>
    <row r="142" spans="1:13" ht="36.75" customHeight="1" x14ac:dyDescent="0.25">
      <c r="A142" s="633" t="s">
        <v>654</v>
      </c>
      <c r="B142" s="633"/>
      <c r="C142" s="633"/>
      <c r="D142" s="633"/>
      <c r="E142" s="633"/>
      <c r="F142" s="633"/>
      <c r="G142" s="633"/>
      <c r="H142" s="633"/>
      <c r="I142" s="633"/>
      <c r="J142" s="633"/>
      <c r="K142" s="633"/>
      <c r="L142" s="633"/>
      <c r="M142" s="633"/>
    </row>
    <row r="143" spans="1:13" ht="146.25" customHeight="1" x14ac:dyDescent="0.25">
      <c r="A143" s="561"/>
      <c r="B143" s="561"/>
      <c r="C143" s="561"/>
      <c r="D143" s="561"/>
      <c r="E143" s="561"/>
      <c r="F143" s="561"/>
      <c r="G143" s="561"/>
      <c r="H143" s="561"/>
      <c r="I143" s="561"/>
      <c r="J143" s="561"/>
      <c r="K143" s="561"/>
      <c r="L143" s="561"/>
      <c r="M143" s="561"/>
    </row>
  </sheetData>
  <mergeCells count="335">
    <mergeCell ref="A140:M140"/>
    <mergeCell ref="A142:M142"/>
    <mergeCell ref="A143:M143"/>
    <mergeCell ref="E131:F131"/>
    <mergeCell ref="E132:F132"/>
    <mergeCell ref="E133:F133"/>
    <mergeCell ref="E134:F134"/>
    <mergeCell ref="A136:M136"/>
    <mergeCell ref="A139:M139"/>
    <mergeCell ref="C133:D133"/>
    <mergeCell ref="C134:D134"/>
    <mergeCell ref="A135:F135"/>
    <mergeCell ref="C131:D131"/>
    <mergeCell ref="C132:D132"/>
    <mergeCell ref="C113:D113"/>
    <mergeCell ref="C114:D114"/>
    <mergeCell ref="H117:I117"/>
    <mergeCell ref="E127:F127"/>
    <mergeCell ref="E128:F128"/>
    <mergeCell ref="E129:F129"/>
    <mergeCell ref="E130:F130"/>
    <mergeCell ref="C127:D127"/>
    <mergeCell ref="C128:D128"/>
    <mergeCell ref="C129:D129"/>
    <mergeCell ref="C130:D130"/>
    <mergeCell ref="B49:D49"/>
    <mergeCell ref="E49:F49"/>
    <mergeCell ref="B44:D45"/>
    <mergeCell ref="H119:I119"/>
    <mergeCell ref="H110:I111"/>
    <mergeCell ref="A124:A126"/>
    <mergeCell ref="B124:B126"/>
    <mergeCell ref="C124:G124"/>
    <mergeCell ref="C125:D126"/>
    <mergeCell ref="C115:D115"/>
    <mergeCell ref="C116:D116"/>
    <mergeCell ref="C117:D117"/>
    <mergeCell ref="C118:D118"/>
    <mergeCell ref="C119:D119"/>
    <mergeCell ref="H112:I112"/>
    <mergeCell ref="H113:I113"/>
    <mergeCell ref="H115:I115"/>
    <mergeCell ref="H114:I114"/>
    <mergeCell ref="H116:I116"/>
    <mergeCell ref="E125:F125"/>
    <mergeCell ref="E126:F126"/>
    <mergeCell ref="A123:M123"/>
    <mergeCell ref="C110:D111"/>
    <mergeCell ref="C112:D112"/>
    <mergeCell ref="B58:D58"/>
    <mergeCell ref="E58:F58"/>
    <mergeCell ref="B31:D31"/>
    <mergeCell ref="E31:F31"/>
    <mergeCell ref="B59:D59"/>
    <mergeCell ref="E59:F59"/>
    <mergeCell ref="B33:D33"/>
    <mergeCell ref="E33:F33"/>
    <mergeCell ref="B34:D34"/>
    <mergeCell ref="E34:F34"/>
    <mergeCell ref="B35:D35"/>
    <mergeCell ref="E35:F35"/>
    <mergeCell ref="E37:F38"/>
    <mergeCell ref="B39:D39"/>
    <mergeCell ref="E54:F54"/>
    <mergeCell ref="B53:D53"/>
    <mergeCell ref="E53:F53"/>
    <mergeCell ref="E39:F39"/>
    <mergeCell ref="B40:D40"/>
    <mergeCell ref="E40:F40"/>
    <mergeCell ref="B41:D41"/>
    <mergeCell ref="B36:D36"/>
    <mergeCell ref="E36:F36"/>
    <mergeCell ref="B46:D46"/>
    <mergeCell ref="B27:D27"/>
    <mergeCell ref="E27:F27"/>
    <mergeCell ref="B28:D28"/>
    <mergeCell ref="E28:F28"/>
    <mergeCell ref="B47:D47"/>
    <mergeCell ref="E47:F47"/>
    <mergeCell ref="B48:D48"/>
    <mergeCell ref="E48:F48"/>
    <mergeCell ref="B11:D11"/>
    <mergeCell ref="E11:F11"/>
    <mergeCell ref="B12:D12"/>
    <mergeCell ref="E12:F12"/>
    <mergeCell ref="B13:D13"/>
    <mergeCell ref="E13:F13"/>
    <mergeCell ref="E25:F26"/>
    <mergeCell ref="B22:D22"/>
    <mergeCell ref="E22:F22"/>
    <mergeCell ref="B30:D30"/>
    <mergeCell ref="E30:F30"/>
    <mergeCell ref="B32:D32"/>
    <mergeCell ref="E32:F32"/>
    <mergeCell ref="E46:F46"/>
    <mergeCell ref="A108:M108"/>
    <mergeCell ref="A109:A111"/>
    <mergeCell ref="B109:B111"/>
    <mergeCell ref="C109:G109"/>
    <mergeCell ref="B54:D54"/>
    <mergeCell ref="I51:J51"/>
    <mergeCell ref="K51:L51"/>
    <mergeCell ref="H58:J58"/>
    <mergeCell ref="H60:J60"/>
    <mergeCell ref="B97:D97"/>
    <mergeCell ref="B98:D98"/>
    <mergeCell ref="B99:D99"/>
    <mergeCell ref="K58:L58"/>
    <mergeCell ref="K60:L60"/>
    <mergeCell ref="B100:D100"/>
    <mergeCell ref="B101:D101"/>
    <mergeCell ref="B102:D102"/>
    <mergeCell ref="I80:J80"/>
    <mergeCell ref="A84:A85"/>
    <mergeCell ref="I76:J76"/>
    <mergeCell ref="I78:J78"/>
    <mergeCell ref="A62:L62"/>
    <mergeCell ref="A63:L63"/>
    <mergeCell ref="L88:M88"/>
    <mergeCell ref="K35:L35"/>
    <mergeCell ref="A37:A38"/>
    <mergeCell ref="H37:J37"/>
    <mergeCell ref="H38:J38"/>
    <mergeCell ref="E8:F8"/>
    <mergeCell ref="B9:D9"/>
    <mergeCell ref="E9:F9"/>
    <mergeCell ref="B10:D10"/>
    <mergeCell ref="E10:F10"/>
    <mergeCell ref="B15:D15"/>
    <mergeCell ref="H20:J20"/>
    <mergeCell ref="K26:L26"/>
    <mergeCell ref="K21:L21"/>
    <mergeCell ref="K20:L20"/>
    <mergeCell ref="K22:L22"/>
    <mergeCell ref="A23:L23"/>
    <mergeCell ref="H22:J22"/>
    <mergeCell ref="K13:L13"/>
    <mergeCell ref="I14:J14"/>
    <mergeCell ref="E15:F15"/>
    <mergeCell ref="B16:D16"/>
    <mergeCell ref="E16:F16"/>
    <mergeCell ref="I26:J26"/>
    <mergeCell ref="B25:D26"/>
    <mergeCell ref="A121:M121"/>
    <mergeCell ref="A120:D120"/>
    <mergeCell ref="H109:L109"/>
    <mergeCell ref="B104:D104"/>
    <mergeCell ref="B105:D105"/>
    <mergeCell ref="B106:D106"/>
    <mergeCell ref="A107:M107"/>
    <mergeCell ref="I55:J55"/>
    <mergeCell ref="A43:M43"/>
    <mergeCell ref="B50:D50"/>
    <mergeCell ref="E50:F50"/>
    <mergeCell ref="B51:D51"/>
    <mergeCell ref="E51:F51"/>
    <mergeCell ref="B52:D52"/>
    <mergeCell ref="E52:F52"/>
    <mergeCell ref="E44:F45"/>
    <mergeCell ref="K50:L50"/>
    <mergeCell ref="L84:M84"/>
    <mergeCell ref="L85:M85"/>
    <mergeCell ref="K56:L56"/>
    <mergeCell ref="I90:J90"/>
    <mergeCell ref="G87:H87"/>
    <mergeCell ref="I87:J87"/>
    <mergeCell ref="A61:L61"/>
    <mergeCell ref="G89:H89"/>
    <mergeCell ref="G84:H84"/>
    <mergeCell ref="G85:H85"/>
    <mergeCell ref="L90:M90"/>
    <mergeCell ref="I84:J84"/>
    <mergeCell ref="B84:D85"/>
    <mergeCell ref="E60:F60"/>
    <mergeCell ref="B55:D55"/>
    <mergeCell ref="E55:F55"/>
    <mergeCell ref="B89:D89"/>
    <mergeCell ref="B90:D90"/>
    <mergeCell ref="I85:J85"/>
    <mergeCell ref="I89:J89"/>
    <mergeCell ref="L89:M89"/>
    <mergeCell ref="B68:E69"/>
    <mergeCell ref="B71:E71"/>
    <mergeCell ref="B72:E72"/>
    <mergeCell ref="B76:E76"/>
    <mergeCell ref="B78:E78"/>
    <mergeCell ref="B79:E79"/>
    <mergeCell ref="I73:J73"/>
    <mergeCell ref="I74:J74"/>
    <mergeCell ref="A81:M81"/>
    <mergeCell ref="E56:F57"/>
    <mergeCell ref="H118:I118"/>
    <mergeCell ref="K12:L12"/>
    <mergeCell ref="I13:J13"/>
    <mergeCell ref="H21:J21"/>
    <mergeCell ref="K36:L36"/>
    <mergeCell ref="K33:L33"/>
    <mergeCell ref="I34:J34"/>
    <mergeCell ref="K34:L34"/>
    <mergeCell ref="I35:J35"/>
    <mergeCell ref="K32:L32"/>
    <mergeCell ref="K30:L30"/>
    <mergeCell ref="K31:L31"/>
    <mergeCell ref="K25:L25"/>
    <mergeCell ref="A24:M24"/>
    <mergeCell ref="A25:A26"/>
    <mergeCell ref="I25:J25"/>
    <mergeCell ref="B17:D17"/>
    <mergeCell ref="E17:F17"/>
    <mergeCell ref="B20:D20"/>
    <mergeCell ref="E20:F20"/>
    <mergeCell ref="B21:D21"/>
    <mergeCell ref="E21:F21"/>
    <mergeCell ref="B14:D14"/>
    <mergeCell ref="E14:F14"/>
    <mergeCell ref="I31:J31"/>
    <mergeCell ref="A64:M64"/>
    <mergeCell ref="A56:A57"/>
    <mergeCell ref="I46:J46"/>
    <mergeCell ref="A44:A45"/>
    <mergeCell ref="I32:J32"/>
    <mergeCell ref="I27:J27"/>
    <mergeCell ref="I28:J28"/>
    <mergeCell ref="I36:J36"/>
    <mergeCell ref="I52:J52"/>
    <mergeCell ref="K52:L52"/>
    <mergeCell ref="K38:L38"/>
    <mergeCell ref="I33:J33"/>
    <mergeCell ref="K37:L37"/>
    <mergeCell ref="E41:F41"/>
    <mergeCell ref="H41:J41"/>
    <mergeCell ref="K39:L39"/>
    <mergeCell ref="K41:L41"/>
    <mergeCell ref="B37:D38"/>
    <mergeCell ref="A42:L42"/>
    <mergeCell ref="H39:J39"/>
    <mergeCell ref="B29:D29"/>
    <mergeCell ref="E29:F29"/>
    <mergeCell ref="I50:J50"/>
    <mergeCell ref="A3:M3"/>
    <mergeCell ref="K14:L14"/>
    <mergeCell ref="I16:J16"/>
    <mergeCell ref="K16:L16"/>
    <mergeCell ref="I15:J15"/>
    <mergeCell ref="A6:A7"/>
    <mergeCell ref="B6:D7"/>
    <mergeCell ref="B18:D19"/>
    <mergeCell ref="E18:F19"/>
    <mergeCell ref="B8:D8"/>
    <mergeCell ref="K15:L15"/>
    <mergeCell ref="A18:A19"/>
    <mergeCell ref="I8:J8"/>
    <mergeCell ref="K10:L10"/>
    <mergeCell ref="I11:J11"/>
    <mergeCell ref="I17:J17"/>
    <mergeCell ref="H18:J18"/>
    <mergeCell ref="H19:J19"/>
    <mergeCell ref="A4:M4"/>
    <mergeCell ref="A5:M5"/>
    <mergeCell ref="E6:F7"/>
    <mergeCell ref="I10:J10"/>
    <mergeCell ref="K11:L11"/>
    <mergeCell ref="I12:J12"/>
    <mergeCell ref="I6:J6"/>
    <mergeCell ref="I7:J7"/>
    <mergeCell ref="I9:J9"/>
    <mergeCell ref="I44:J44"/>
    <mergeCell ref="I45:J45"/>
    <mergeCell ref="I48:J48"/>
    <mergeCell ref="K48:L48"/>
    <mergeCell ref="I49:J49"/>
    <mergeCell ref="K49:L49"/>
    <mergeCell ref="K27:L27"/>
    <mergeCell ref="K28:L28"/>
    <mergeCell ref="I29:J29"/>
    <mergeCell ref="K29:L29"/>
    <mergeCell ref="I47:J47"/>
    <mergeCell ref="K6:L6"/>
    <mergeCell ref="K7:L7"/>
    <mergeCell ref="K8:L8"/>
    <mergeCell ref="K9:L9"/>
    <mergeCell ref="K17:L17"/>
    <mergeCell ref="K18:L18"/>
    <mergeCell ref="K19:L19"/>
    <mergeCell ref="H40:J40"/>
    <mergeCell ref="K40:L40"/>
    <mergeCell ref="I30:J30"/>
    <mergeCell ref="L93:M94"/>
    <mergeCell ref="A96:K96"/>
    <mergeCell ref="A103:K103"/>
    <mergeCell ref="K44:L44"/>
    <mergeCell ref="K45:L45"/>
    <mergeCell ref="K46:L46"/>
    <mergeCell ref="K47:L47"/>
    <mergeCell ref="K55:L55"/>
    <mergeCell ref="G86:H86"/>
    <mergeCell ref="G90:H90"/>
    <mergeCell ref="B93:D95"/>
    <mergeCell ref="B86:D86"/>
    <mergeCell ref="B87:D87"/>
    <mergeCell ref="B88:D88"/>
    <mergeCell ref="A92:M92"/>
    <mergeCell ref="L86:M86"/>
    <mergeCell ref="A93:A95"/>
    <mergeCell ref="E93:I93"/>
    <mergeCell ref="J93:J94"/>
    <mergeCell ref="K93:K94"/>
    <mergeCell ref="G88:H88"/>
    <mergeCell ref="I88:J88"/>
    <mergeCell ref="I53:J53"/>
    <mergeCell ref="K53:L53"/>
    <mergeCell ref="I54:J54"/>
    <mergeCell ref="K54:L54"/>
    <mergeCell ref="H56:J56"/>
    <mergeCell ref="H57:J57"/>
    <mergeCell ref="K57:L57"/>
    <mergeCell ref="B60:D60"/>
    <mergeCell ref="L87:M87"/>
    <mergeCell ref="I86:J86"/>
    <mergeCell ref="I79:J79"/>
    <mergeCell ref="B80:E80"/>
    <mergeCell ref="A77:M77"/>
    <mergeCell ref="I75:J75"/>
    <mergeCell ref="I68:J68"/>
    <mergeCell ref="I69:J69"/>
    <mergeCell ref="A70:M70"/>
    <mergeCell ref="I71:J71"/>
    <mergeCell ref="I72:J72"/>
    <mergeCell ref="B73:E73"/>
    <mergeCell ref="B74:E74"/>
    <mergeCell ref="B75:E75"/>
    <mergeCell ref="H59:J59"/>
    <mergeCell ref="K59:L59"/>
    <mergeCell ref="A68:A69"/>
    <mergeCell ref="B56:D57"/>
  </mergeCells>
  <conditionalFormatting sqref="A107:M108 A104:B106 E104:M106 A103:M103 A97:B102 E97:M102 A96:M96 A93:B93 A94:A95 E93:M95 A91:M92 A86:B86 A87:A90 A85 A84:B84 E84:M90 A121:M123 A9:A17 A6:A7 A23:M24 A18:B18 A8:B8 E8 G6:M8 A42:M43 G25:M26 G44:M45 A19:A22 G18:M19 A25:A41 G37:M38 A44:A60 G56:M57 H20:M20 K21:M22 K9:M17 A61:M61 A3:M5 A62 M62:M63 A64:M83 K27:M36 K39:M41 K46:M55 K58:M60">
    <cfRule type="expression" dxfId="104" priority="111">
      <formula>$O$2=0</formula>
    </cfRule>
  </conditionalFormatting>
  <conditionalFormatting sqref="A107:M107 A104:B106 E104:M106 A103:M103 A97:B102 E97:M102 A96:M96 A93:B93 A94:A95 E93:M95 A91:M92 A86:B86 A87:A90 A85 A84:B84 E84:M90 A9:A17 A6:A7 A23:M24 A18:B18 A8:B8 E8 G6:M8 A42:M43 G25:M26 G44:M45 A19:A22 G18:M19 A25:A41 G37:M38 A44:A60 G56:M57 H20:M20 K21:M22 K9:M17 A61:M61 A3:M5 A62 M62:M63 A64:M83 K27:M36 K39:M41 K46:M55 K58:M60">
    <cfRule type="expression" dxfId="103" priority="110">
      <formula>$O$1=1</formula>
    </cfRule>
  </conditionalFormatting>
  <conditionalFormatting sqref="A109:A111">
    <cfRule type="expression" dxfId="102" priority="109">
      <formula>$O$2=0</formula>
    </cfRule>
  </conditionalFormatting>
  <conditionalFormatting sqref="A109:A111">
    <cfRule type="expression" dxfId="101" priority="108">
      <formula>$O$1=1</formula>
    </cfRule>
  </conditionalFormatting>
  <conditionalFormatting sqref="B112:B119">
    <cfRule type="expression" dxfId="100" priority="107">
      <formula>$O$2=0</formula>
    </cfRule>
  </conditionalFormatting>
  <conditionalFormatting sqref="A112:A119">
    <cfRule type="expression" dxfId="99" priority="106">
      <formula>$O$2=0</formula>
    </cfRule>
  </conditionalFormatting>
  <conditionalFormatting sqref="C112 E112:F119 H112 J112:K119">
    <cfRule type="expression" dxfId="98" priority="105">
      <formula>$O$2=0</formula>
    </cfRule>
  </conditionalFormatting>
  <conditionalFormatting sqref="B87:B90">
    <cfRule type="expression" dxfId="97" priority="103">
      <formula>$O$2=0</formula>
    </cfRule>
  </conditionalFormatting>
  <conditionalFormatting sqref="B87:B90">
    <cfRule type="expression" dxfId="96" priority="102">
      <formula>$O$1=1</formula>
    </cfRule>
  </conditionalFormatting>
  <conditionalFormatting sqref="G112">
    <cfRule type="expression" dxfId="95" priority="101">
      <formula>$O$2=0</formula>
    </cfRule>
  </conditionalFormatting>
  <conditionalFormatting sqref="L112:L119">
    <cfRule type="expression" dxfId="94" priority="99">
      <formula>$O$2=0</formula>
    </cfRule>
  </conditionalFormatting>
  <conditionalFormatting sqref="L113:L119">
    <cfRule type="expression" dxfId="93" priority="98">
      <formula>$O$2=0</formula>
    </cfRule>
  </conditionalFormatting>
  <conditionalFormatting sqref="M112:M119">
    <cfRule type="expression" dxfId="92" priority="97">
      <formula>$O$2=0</formula>
    </cfRule>
  </conditionalFormatting>
  <conditionalFormatting sqref="F120">
    <cfRule type="expression" dxfId="91" priority="96">
      <formula>$T$1=1</formula>
    </cfRule>
  </conditionalFormatting>
  <conditionalFormatting sqref="F120">
    <cfRule type="expression" dxfId="90" priority="95">
      <formula>$T$2=0</formula>
    </cfRule>
  </conditionalFormatting>
  <conditionalFormatting sqref="K120">
    <cfRule type="expression" dxfId="89" priority="94">
      <formula>$T$1=1</formula>
    </cfRule>
  </conditionalFormatting>
  <conditionalFormatting sqref="K120">
    <cfRule type="expression" dxfId="88" priority="93">
      <formula>$T$2=0</formula>
    </cfRule>
  </conditionalFormatting>
  <conditionalFormatting sqref="H120">
    <cfRule type="expression" dxfId="87" priority="92">
      <formula>$T$1=1</formula>
    </cfRule>
  </conditionalFormatting>
  <conditionalFormatting sqref="H120">
    <cfRule type="expression" dxfId="86" priority="91">
      <formula>$T$2=0</formula>
    </cfRule>
  </conditionalFormatting>
  <conditionalFormatting sqref="I120">
    <cfRule type="expression" dxfId="85" priority="90">
      <formula>$T$1=1</formula>
    </cfRule>
  </conditionalFormatting>
  <conditionalFormatting sqref="I120">
    <cfRule type="expression" dxfId="84" priority="89">
      <formula>$T$2=0</formula>
    </cfRule>
  </conditionalFormatting>
  <conditionalFormatting sqref="B6 E6">
    <cfRule type="expression" dxfId="83" priority="88">
      <formula>$M$2=0</formula>
    </cfRule>
  </conditionalFormatting>
  <conditionalFormatting sqref="B6 E6">
    <cfRule type="expression" dxfId="82" priority="87">
      <formula>$M$1=1</formula>
    </cfRule>
  </conditionalFormatting>
  <conditionalFormatting sqref="E18">
    <cfRule type="expression" dxfId="81" priority="86">
      <formula>$M$2=0</formula>
    </cfRule>
  </conditionalFormatting>
  <conditionalFormatting sqref="E18">
    <cfRule type="expression" dxfId="80" priority="85">
      <formula>$M$1=1</formula>
    </cfRule>
  </conditionalFormatting>
  <conditionalFormatting sqref="B9:B17 E9:E17 G9:J17">
    <cfRule type="expression" dxfId="79" priority="84">
      <formula>$O$2=0</formula>
    </cfRule>
  </conditionalFormatting>
  <conditionalFormatting sqref="B9:B17 E9:E17 G9:J17">
    <cfRule type="expression" dxfId="78" priority="83">
      <formula>$O$1=1</formula>
    </cfRule>
  </conditionalFormatting>
  <conditionalFormatting sqref="B27:B36 E27:E36 G27:J36">
    <cfRule type="expression" dxfId="77" priority="82">
      <formula>$O$2=0</formula>
    </cfRule>
  </conditionalFormatting>
  <conditionalFormatting sqref="B27:B36 E27:E36 G27:J36">
    <cfRule type="expression" dxfId="76" priority="81">
      <formula>$O$1=1</formula>
    </cfRule>
  </conditionalFormatting>
  <conditionalFormatting sqref="B46:B55 E46:E55 G46:J55">
    <cfRule type="expression" dxfId="75" priority="80">
      <formula>$O$2=0</formula>
    </cfRule>
  </conditionalFormatting>
  <conditionalFormatting sqref="B46:B55 E46:E55 G46:J55">
    <cfRule type="expression" dxfId="74" priority="79">
      <formula>$O$1=1</formula>
    </cfRule>
  </conditionalFormatting>
  <conditionalFormatting sqref="B25 E25">
    <cfRule type="expression" dxfId="73" priority="78">
      <formula>$M$2=0</formula>
    </cfRule>
  </conditionalFormatting>
  <conditionalFormatting sqref="B25 E25">
    <cfRule type="expression" dxfId="72" priority="77">
      <formula>$M$1=1</formula>
    </cfRule>
  </conditionalFormatting>
  <conditionalFormatting sqref="B44 E44">
    <cfRule type="expression" dxfId="71" priority="76">
      <formula>$M$2=0</formula>
    </cfRule>
  </conditionalFormatting>
  <conditionalFormatting sqref="B44 E44">
    <cfRule type="expression" dxfId="70" priority="75">
      <formula>$M$1=1</formula>
    </cfRule>
  </conditionalFormatting>
  <conditionalFormatting sqref="B37">
    <cfRule type="expression" dxfId="69" priority="74">
      <formula>$O$2=0</formula>
    </cfRule>
  </conditionalFormatting>
  <conditionalFormatting sqref="B37">
    <cfRule type="expression" dxfId="68" priority="73">
      <formula>$O$1=1</formula>
    </cfRule>
  </conditionalFormatting>
  <conditionalFormatting sqref="E37">
    <cfRule type="expression" dxfId="67" priority="72">
      <formula>$M$2=0</formula>
    </cfRule>
  </conditionalFormatting>
  <conditionalFormatting sqref="E37">
    <cfRule type="expression" dxfId="66" priority="71">
      <formula>$M$1=1</formula>
    </cfRule>
  </conditionalFormatting>
  <conditionalFormatting sqref="B56">
    <cfRule type="expression" dxfId="65" priority="70">
      <formula>$O$2=0</formula>
    </cfRule>
  </conditionalFormatting>
  <conditionalFormatting sqref="B56">
    <cfRule type="expression" dxfId="64" priority="69">
      <formula>$O$1=1</formula>
    </cfRule>
  </conditionalFormatting>
  <conditionalFormatting sqref="E56">
    <cfRule type="expression" dxfId="63" priority="68">
      <formula>$M$2=0</formula>
    </cfRule>
  </conditionalFormatting>
  <conditionalFormatting sqref="E56">
    <cfRule type="expression" dxfId="62" priority="67">
      <formula>$M$1=1</formula>
    </cfRule>
  </conditionalFormatting>
  <conditionalFormatting sqref="B20 E20">
    <cfRule type="expression" dxfId="61" priority="66">
      <formula>$O$2=0</formula>
    </cfRule>
  </conditionalFormatting>
  <conditionalFormatting sqref="B20 E20">
    <cfRule type="expression" dxfId="60" priority="65">
      <formula>$O$1=1</formula>
    </cfRule>
  </conditionalFormatting>
  <conditionalFormatting sqref="B21:B22 E21:E22">
    <cfRule type="expression" dxfId="59" priority="64">
      <formula>$O$2=0</formula>
    </cfRule>
  </conditionalFormatting>
  <conditionalFormatting sqref="B21:B22 E21:E22">
    <cfRule type="expression" dxfId="58" priority="63">
      <formula>$O$1=1</formula>
    </cfRule>
  </conditionalFormatting>
  <conditionalFormatting sqref="B39:B41 E39:E41">
    <cfRule type="expression" dxfId="57" priority="62">
      <formula>$O$2=0</formula>
    </cfRule>
  </conditionalFormatting>
  <conditionalFormatting sqref="B39:B41 E39:E41">
    <cfRule type="expression" dxfId="56" priority="61">
      <formula>$O$1=1</formula>
    </cfRule>
  </conditionalFormatting>
  <conditionalFormatting sqref="B58:B60 E58:E60">
    <cfRule type="expression" dxfId="55" priority="60">
      <formula>$O$2=0</formula>
    </cfRule>
  </conditionalFormatting>
  <conditionalFormatting sqref="B58:B60 E58:E60">
    <cfRule type="expression" dxfId="54" priority="59">
      <formula>$O$1=1</formula>
    </cfRule>
  </conditionalFormatting>
  <conditionalFormatting sqref="G20">
    <cfRule type="expression" dxfId="53" priority="58">
      <formula>$O$2=0</formula>
    </cfRule>
  </conditionalFormatting>
  <conditionalFormatting sqref="G20">
    <cfRule type="expression" dxfId="52" priority="57">
      <formula>$O$1=1</formula>
    </cfRule>
  </conditionalFormatting>
  <conditionalFormatting sqref="H21:J22">
    <cfRule type="expression" dxfId="51" priority="56">
      <formula>$O$2=0</formula>
    </cfRule>
  </conditionalFormatting>
  <conditionalFormatting sqref="H21:J22">
    <cfRule type="expression" dxfId="50" priority="55">
      <formula>$O$1=1</formula>
    </cfRule>
  </conditionalFormatting>
  <conditionalFormatting sqref="G21:G22">
    <cfRule type="expression" dxfId="49" priority="54">
      <formula>$O$2=0</formula>
    </cfRule>
  </conditionalFormatting>
  <conditionalFormatting sqref="G21:G22">
    <cfRule type="expression" dxfId="48" priority="53">
      <formula>$O$1=1</formula>
    </cfRule>
  </conditionalFormatting>
  <conditionalFormatting sqref="H39:J41">
    <cfRule type="expression" dxfId="47" priority="52">
      <formula>$O$2=0</formula>
    </cfRule>
  </conditionalFormatting>
  <conditionalFormatting sqref="H39:J41">
    <cfRule type="expression" dxfId="46" priority="51">
      <formula>$O$1=1</formula>
    </cfRule>
  </conditionalFormatting>
  <conditionalFormatting sqref="G39:G41">
    <cfRule type="expression" dxfId="45" priority="50">
      <formula>$O$2=0</formula>
    </cfRule>
  </conditionalFormatting>
  <conditionalFormatting sqref="G39:G41">
    <cfRule type="expression" dxfId="44" priority="49">
      <formula>$O$1=1</formula>
    </cfRule>
  </conditionalFormatting>
  <conditionalFormatting sqref="H58:J60">
    <cfRule type="expression" dxfId="43" priority="48">
      <formula>$O$2=0</formula>
    </cfRule>
  </conditionalFormatting>
  <conditionalFormatting sqref="H58:J60">
    <cfRule type="expression" dxfId="42" priority="47">
      <formula>$O$1=1</formula>
    </cfRule>
  </conditionalFormatting>
  <conditionalFormatting sqref="G58:G60">
    <cfRule type="expression" dxfId="41" priority="46">
      <formula>$O$2=0</formula>
    </cfRule>
  </conditionalFormatting>
  <conditionalFormatting sqref="G58:G60">
    <cfRule type="expression" dxfId="40" priority="45">
      <formula>$O$1=1</formula>
    </cfRule>
  </conditionalFormatting>
  <conditionalFormatting sqref="G113:G119">
    <cfRule type="expression" dxfId="39" priority="44">
      <formula>$O$2=0</formula>
    </cfRule>
  </conditionalFormatting>
  <conditionalFormatting sqref="A63">
    <cfRule type="expression" dxfId="38" priority="43">
      <formula>$O$2=0</formula>
    </cfRule>
  </conditionalFormatting>
  <conditionalFormatting sqref="A63">
    <cfRule type="expression" dxfId="37" priority="42">
      <formula>$O$1=1</formula>
    </cfRule>
  </conditionalFormatting>
  <conditionalFormatting sqref="C113">
    <cfRule type="expression" dxfId="36" priority="41">
      <formula>$O$2=0</formula>
    </cfRule>
  </conditionalFormatting>
  <conditionalFormatting sqref="C114">
    <cfRule type="expression" dxfId="35" priority="40">
      <formula>$O$2=0</formula>
    </cfRule>
  </conditionalFormatting>
  <conditionalFormatting sqref="C115">
    <cfRule type="expression" dxfId="34" priority="39">
      <formula>$O$2=0</formula>
    </cfRule>
  </conditionalFormatting>
  <conditionalFormatting sqref="C116">
    <cfRule type="expression" dxfId="33" priority="38">
      <formula>$O$2=0</formula>
    </cfRule>
  </conditionalFormatting>
  <conditionalFormatting sqref="C117">
    <cfRule type="expression" dxfId="32" priority="37">
      <formula>$O$2=0</formula>
    </cfRule>
  </conditionalFormatting>
  <conditionalFormatting sqref="C118">
    <cfRule type="expression" dxfId="31" priority="36">
      <formula>$O$2=0</formula>
    </cfRule>
  </conditionalFormatting>
  <conditionalFormatting sqref="C119">
    <cfRule type="expression" dxfId="30" priority="35">
      <formula>$O$2=0</formula>
    </cfRule>
  </conditionalFormatting>
  <conditionalFormatting sqref="H113">
    <cfRule type="expression" dxfId="29" priority="34">
      <formula>$O$2=0</formula>
    </cfRule>
  </conditionalFormatting>
  <conditionalFormatting sqref="H115">
    <cfRule type="expression" dxfId="28" priority="33">
      <formula>$O$2=0</formula>
    </cfRule>
  </conditionalFormatting>
  <conditionalFormatting sqref="H114">
    <cfRule type="expression" dxfId="27" priority="32">
      <formula>$O$2=0</formula>
    </cfRule>
  </conditionalFormatting>
  <conditionalFormatting sqref="H116">
    <cfRule type="expression" dxfId="26" priority="31">
      <formula>$O$2=0</formula>
    </cfRule>
  </conditionalFormatting>
  <conditionalFormatting sqref="H117">
    <cfRule type="expression" dxfId="25" priority="30">
      <formula>$O$2=0</formula>
    </cfRule>
  </conditionalFormatting>
  <conditionalFormatting sqref="H118">
    <cfRule type="expression" dxfId="24" priority="29">
      <formula>$O$2=0</formula>
    </cfRule>
  </conditionalFormatting>
  <conditionalFormatting sqref="H119">
    <cfRule type="expression" dxfId="23" priority="28">
      <formula>$O$2=0</formula>
    </cfRule>
  </conditionalFormatting>
  <conditionalFormatting sqref="A124:A126">
    <cfRule type="expression" dxfId="22" priority="27">
      <formula>$O$2=0</formula>
    </cfRule>
  </conditionalFormatting>
  <conditionalFormatting sqref="A124:A126">
    <cfRule type="expression" dxfId="21" priority="26">
      <formula>$O$1=1</formula>
    </cfRule>
  </conditionalFormatting>
  <conditionalFormatting sqref="B127:B134">
    <cfRule type="expression" dxfId="20" priority="25">
      <formula>$O$2=0</formula>
    </cfRule>
  </conditionalFormatting>
  <conditionalFormatting sqref="A127:A134">
    <cfRule type="expression" dxfId="19" priority="24">
      <formula>$O$2=0</formula>
    </cfRule>
  </conditionalFormatting>
  <conditionalFormatting sqref="C127 E127:E129">
    <cfRule type="expression" dxfId="18" priority="23">
      <formula>$O$2=0</formula>
    </cfRule>
  </conditionalFormatting>
  <conditionalFormatting sqref="C128">
    <cfRule type="expression" dxfId="17" priority="18">
      <formula>$O$2=0</formula>
    </cfRule>
  </conditionalFormatting>
  <conditionalFormatting sqref="C129">
    <cfRule type="expression" dxfId="16" priority="17">
      <formula>$O$2=0</formula>
    </cfRule>
  </conditionalFormatting>
  <conditionalFormatting sqref="C130">
    <cfRule type="expression" dxfId="15" priority="16">
      <formula>$O$2=0</formula>
    </cfRule>
  </conditionalFormatting>
  <conditionalFormatting sqref="C131">
    <cfRule type="expression" dxfId="14" priority="15">
      <formula>$O$2=0</formula>
    </cfRule>
  </conditionalFormatting>
  <conditionalFormatting sqref="C132">
    <cfRule type="expression" dxfId="13" priority="14">
      <formula>$O$2=0</formula>
    </cfRule>
  </conditionalFormatting>
  <conditionalFormatting sqref="C133">
    <cfRule type="expression" dxfId="12" priority="13">
      <formula>$O$2=0</formula>
    </cfRule>
  </conditionalFormatting>
  <conditionalFormatting sqref="C134">
    <cfRule type="expression" dxfId="11" priority="12">
      <formula>$O$2=0</formula>
    </cfRule>
  </conditionalFormatting>
  <conditionalFormatting sqref="E130">
    <cfRule type="expression" dxfId="10" priority="11">
      <formula>$O$2=0</formula>
    </cfRule>
  </conditionalFormatting>
  <conditionalFormatting sqref="E131">
    <cfRule type="expression" dxfId="9" priority="10">
      <formula>$O$2=0</formula>
    </cfRule>
  </conditionalFormatting>
  <conditionalFormatting sqref="E132">
    <cfRule type="expression" dxfId="8" priority="9">
      <formula>$O$2=0</formula>
    </cfRule>
  </conditionalFormatting>
  <conditionalFormatting sqref="E133">
    <cfRule type="expression" dxfId="7" priority="8">
      <formula>$O$2=0</formula>
    </cfRule>
  </conditionalFormatting>
  <conditionalFormatting sqref="E134">
    <cfRule type="expression" dxfId="6" priority="7">
      <formula>$O$2=0</formula>
    </cfRule>
  </conditionalFormatting>
  <conditionalFormatting sqref="G127:G134">
    <cfRule type="expression" dxfId="5" priority="6">
      <formula>$O$2=0</formula>
    </cfRule>
  </conditionalFormatting>
  <conditionalFormatting sqref="A136:M136">
    <cfRule type="expression" dxfId="4" priority="5">
      <formula>$O$2=0</formula>
    </cfRule>
  </conditionalFormatting>
  <conditionalFormatting sqref="A139:M139">
    <cfRule type="expression" dxfId="3" priority="4">
      <formula>$O$2=0</formula>
    </cfRule>
  </conditionalFormatting>
  <conditionalFormatting sqref="A140">
    <cfRule type="expression" dxfId="2" priority="3">
      <formula>$O$2=0</formula>
    </cfRule>
  </conditionalFormatting>
  <conditionalFormatting sqref="A142:M142">
    <cfRule type="expression" dxfId="1" priority="2">
      <formula>$O$2=0</formula>
    </cfRule>
  </conditionalFormatting>
  <conditionalFormatting sqref="A143">
    <cfRule type="expression" dxfId="0" priority="1">
      <formula>$O$2=0</formula>
    </cfRule>
  </conditionalFormatting>
  <dataValidations count="1">
    <dataValidation type="list" allowBlank="1" showInputMessage="1" showErrorMessage="1" sqref="I71:J76 I78:J80">
      <formula1>"Mehāniskā,Dabiskā"</formula1>
    </dataValidation>
  </dataValidations>
  <printOptions horizontalCentered="1"/>
  <pageMargins left="0.59055118110236227" right="0.59055118110236227" top="0.78740157480314965" bottom="0.78740157480314965" header="0.39370078740157483" footer="0.39370078740157483"/>
  <pageSetup paperSize="9" scale="83" orientation="landscape" r:id="rId1"/>
  <headerFooter>
    <evenFooter>&amp;C&amp;"Times New Roman,Regular"&amp;12 14</evenFooter>
    <firstFooter>&amp;C&amp;"Times New Roman,Regular"&amp;12 13</firstFooter>
  </headerFooter>
  <rowBreaks count="4" manualBreakCount="4">
    <brk id="65" max="12" man="1"/>
    <brk id="91" max="12" man="1"/>
    <brk id="107" max="12" man="1"/>
    <brk id="138" max="12" man="1"/>
  </rowBreaks>
  <colBreaks count="1" manualBreakCount="1">
    <brk id="16" max="1048575" man="1"/>
  </colBreaks>
  <ignoredErrors>
    <ignoredError sqref="M63 G71:H76 G78:H80 L8 L46 L27" unlocked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K34"/>
  <sheetViews>
    <sheetView view="pageBreakPreview" zoomScale="115" zoomScaleNormal="80" zoomScaleSheetLayoutView="115" workbookViewId="0">
      <selection activeCell="B32" sqref="B32"/>
    </sheetView>
  </sheetViews>
  <sheetFormatPr defaultRowHeight="15" x14ac:dyDescent="0.25"/>
  <cols>
    <col min="1" max="1" width="3.7109375" style="1" customWidth="1"/>
    <col min="2" max="2" width="9.140625" style="1"/>
    <col min="3" max="3" width="11.85546875" style="1" customWidth="1"/>
    <col min="4" max="4" width="10.140625" style="1" bestFit="1" customWidth="1"/>
    <col min="5" max="5" width="9.140625" style="1" customWidth="1"/>
    <col min="6" max="6" width="10.7109375" style="1" customWidth="1"/>
    <col min="7" max="7" width="11.85546875" style="1" customWidth="1"/>
    <col min="8" max="8" width="12.42578125" style="1" customWidth="1"/>
    <col min="9" max="9" width="3.7109375" style="1" customWidth="1"/>
    <col min="10" max="13" width="9.140625" style="1" customWidth="1"/>
    <col min="14" max="14" width="9.140625" style="1"/>
    <col min="15" max="15" width="3.28515625" style="1" customWidth="1"/>
    <col min="16" max="16" width="9.140625" style="1" customWidth="1"/>
    <col min="17" max="16384" width="9.140625" style="1"/>
  </cols>
  <sheetData>
    <row r="1" spans="1:11" s="103" customFormat="1" ht="12.75" x14ac:dyDescent="0.2">
      <c r="I1" s="102" t="s">
        <v>502</v>
      </c>
      <c r="K1" s="106">
        <f>SATURS!$D$3</f>
        <v>0</v>
      </c>
    </row>
    <row r="2" spans="1:11" s="103" customFormat="1" ht="12.75" x14ac:dyDescent="0.2">
      <c r="I2" s="102" t="s">
        <v>0</v>
      </c>
      <c r="K2" s="103">
        <f>SATURS!$D$5</f>
        <v>1</v>
      </c>
    </row>
    <row r="3" spans="1:11" s="103" customFormat="1" ht="12.75" x14ac:dyDescent="0.2">
      <c r="I3" s="102" t="s">
        <v>657</v>
      </c>
    </row>
    <row r="4" spans="1:11" s="103" customFormat="1" ht="12.75" x14ac:dyDescent="0.2">
      <c r="I4" s="102" t="s">
        <v>658</v>
      </c>
    </row>
    <row r="5" spans="1:11" ht="15.95" customHeight="1" x14ac:dyDescent="0.3">
      <c r="E5" s="3"/>
      <c r="H5" s="2"/>
    </row>
    <row r="6" spans="1:11" ht="15.95" customHeight="1" x14ac:dyDescent="0.3">
      <c r="E6" s="3"/>
      <c r="H6" s="2"/>
    </row>
    <row r="7" spans="1:11" ht="15.95" customHeight="1" x14ac:dyDescent="0.3">
      <c r="E7" s="3"/>
      <c r="H7" s="2"/>
    </row>
    <row r="8" spans="1:11" ht="15.95" customHeight="1" x14ac:dyDescent="0.3">
      <c r="E8" s="3"/>
      <c r="H8" s="2"/>
    </row>
    <row r="9" spans="1:11" ht="15.95" customHeight="1" x14ac:dyDescent="0.25">
      <c r="E9" s="3"/>
    </row>
    <row r="10" spans="1:11" ht="15.95" customHeight="1" x14ac:dyDescent="0.25">
      <c r="E10" s="3"/>
    </row>
    <row r="11" spans="1:11" ht="15.95" customHeight="1" x14ac:dyDescent="0.25">
      <c r="E11" s="3"/>
    </row>
    <row r="12" spans="1:11" ht="36" customHeight="1" x14ac:dyDescent="0.3">
      <c r="A12" s="377" t="s">
        <v>501</v>
      </c>
      <c r="B12" s="378"/>
      <c r="C12" s="378"/>
      <c r="D12" s="378"/>
      <c r="E12" s="378"/>
      <c r="F12" s="378"/>
      <c r="G12" s="378"/>
      <c r="H12" s="378"/>
      <c r="I12" s="378"/>
    </row>
    <row r="14" spans="1:11" ht="18.75" x14ac:dyDescent="0.3">
      <c r="C14" s="29"/>
      <c r="D14" s="21"/>
      <c r="E14" s="239"/>
      <c r="F14" s="6"/>
      <c r="G14" s="6"/>
    </row>
    <row r="15" spans="1:11" x14ac:dyDescent="0.25">
      <c r="E15" s="22" t="s">
        <v>11</v>
      </c>
    </row>
    <row r="16" spans="1:11" ht="18.75" x14ac:dyDescent="0.3">
      <c r="A16" s="351" t="s">
        <v>2</v>
      </c>
      <c r="C16" s="352"/>
      <c r="D16" s="78">
        <f>'1'!E3</f>
        <v>0</v>
      </c>
    </row>
    <row r="17" spans="1:9" ht="15.75" x14ac:dyDescent="0.25">
      <c r="C17" s="5"/>
    </row>
    <row r="18" spans="1:9" ht="15.75" x14ac:dyDescent="0.25">
      <c r="A18" s="227"/>
      <c r="B18" s="228"/>
      <c r="C18" s="229"/>
      <c r="D18" s="228"/>
      <c r="E18" s="228"/>
      <c r="F18" s="228"/>
      <c r="G18" s="228"/>
      <c r="H18" s="228"/>
      <c r="I18" s="230"/>
    </row>
    <row r="19" spans="1:9" ht="18.75" x14ac:dyDescent="0.3">
      <c r="A19" s="231"/>
      <c r="B19" s="232"/>
      <c r="C19" s="233"/>
      <c r="D19" s="232"/>
      <c r="E19" s="232"/>
      <c r="F19" s="232"/>
      <c r="G19" s="232"/>
      <c r="H19" s="232"/>
      <c r="I19" s="234"/>
    </row>
    <row r="20" spans="1:9" ht="18.75" x14ac:dyDescent="0.3">
      <c r="A20" s="231"/>
      <c r="B20" s="232"/>
      <c r="C20" s="233"/>
      <c r="D20" s="232"/>
      <c r="E20" s="232"/>
      <c r="F20" s="232"/>
      <c r="G20" s="232"/>
      <c r="H20" s="232"/>
      <c r="I20" s="234"/>
    </row>
    <row r="21" spans="1:9" ht="18.75" x14ac:dyDescent="0.3">
      <c r="A21" s="231"/>
      <c r="B21" s="232"/>
      <c r="C21" s="233"/>
      <c r="D21" s="232"/>
      <c r="E21" s="232"/>
      <c r="F21" s="232"/>
      <c r="G21" s="232"/>
      <c r="H21" s="232"/>
      <c r="I21" s="234"/>
    </row>
    <row r="22" spans="1:9" ht="18.75" x14ac:dyDescent="0.3">
      <c r="A22" s="231"/>
      <c r="B22" s="232"/>
      <c r="C22" s="235"/>
      <c r="D22" s="232"/>
      <c r="E22" s="232"/>
      <c r="F22" s="232"/>
      <c r="G22" s="232"/>
      <c r="H22" s="232"/>
      <c r="I22" s="234"/>
    </row>
    <row r="23" spans="1:9" ht="18.75" x14ac:dyDescent="0.3">
      <c r="A23" s="231"/>
      <c r="B23" s="232"/>
      <c r="C23" s="235"/>
      <c r="D23" s="232"/>
      <c r="E23" s="232"/>
      <c r="F23" s="232"/>
      <c r="G23" s="232"/>
      <c r="H23" s="232"/>
      <c r="I23" s="234"/>
    </row>
    <row r="24" spans="1:9" ht="18.75" x14ac:dyDescent="0.3">
      <c r="A24" s="231"/>
      <c r="B24" s="232"/>
      <c r="C24" s="235"/>
      <c r="D24" s="232"/>
      <c r="E24" s="232"/>
      <c r="F24" s="232"/>
      <c r="G24" s="232"/>
      <c r="H24" s="232"/>
      <c r="I24" s="234"/>
    </row>
    <row r="25" spans="1:9" ht="15.75" customHeight="1" x14ac:dyDescent="0.25">
      <c r="A25" s="231"/>
      <c r="B25" s="379" t="s">
        <v>166</v>
      </c>
      <c r="C25" s="379"/>
      <c r="D25" s="379"/>
      <c r="E25" s="379"/>
      <c r="F25" s="379"/>
      <c r="G25" s="379"/>
      <c r="H25" s="379"/>
      <c r="I25" s="234"/>
    </row>
    <row r="26" spans="1:9" x14ac:dyDescent="0.25">
      <c r="A26" s="231"/>
      <c r="B26" s="232"/>
      <c r="C26" s="232"/>
      <c r="D26" s="232"/>
      <c r="E26" s="232"/>
      <c r="F26" s="232"/>
      <c r="G26" s="232"/>
      <c r="H26" s="232"/>
      <c r="I26" s="234"/>
    </row>
    <row r="27" spans="1:9" x14ac:dyDescent="0.25">
      <c r="A27" s="231"/>
      <c r="B27" s="232"/>
      <c r="C27" s="232"/>
      <c r="D27" s="232"/>
      <c r="E27" s="232"/>
      <c r="F27" s="232"/>
      <c r="G27" s="232"/>
      <c r="H27" s="232"/>
      <c r="I27" s="234"/>
    </row>
    <row r="28" spans="1:9" x14ac:dyDescent="0.25">
      <c r="A28" s="231"/>
      <c r="B28" s="232"/>
      <c r="C28" s="232"/>
      <c r="D28" s="232"/>
      <c r="E28" s="232"/>
      <c r="F28" s="232"/>
      <c r="G28" s="232"/>
      <c r="H28" s="232"/>
      <c r="I28" s="234"/>
    </row>
    <row r="29" spans="1:9" x14ac:dyDescent="0.25">
      <c r="A29" s="231"/>
      <c r="B29" s="232"/>
      <c r="C29" s="232"/>
      <c r="D29" s="232"/>
      <c r="E29" s="232"/>
      <c r="F29" s="232"/>
      <c r="G29" s="232"/>
      <c r="H29" s="232"/>
      <c r="I29" s="234"/>
    </row>
    <row r="30" spans="1:9" x14ac:dyDescent="0.25">
      <c r="A30" s="231"/>
      <c r="B30" s="232"/>
      <c r="C30" s="232"/>
      <c r="D30" s="232"/>
      <c r="E30" s="232"/>
      <c r="F30" s="232"/>
      <c r="G30" s="232"/>
      <c r="H30" s="232"/>
      <c r="I30" s="234"/>
    </row>
    <row r="31" spans="1:9" x14ac:dyDescent="0.25">
      <c r="A31" s="231"/>
      <c r="B31" s="232"/>
      <c r="C31" s="232"/>
      <c r="D31" s="232"/>
      <c r="E31" s="232"/>
      <c r="F31" s="232"/>
      <c r="G31" s="232"/>
      <c r="H31" s="232"/>
      <c r="I31" s="234"/>
    </row>
    <row r="32" spans="1:9" x14ac:dyDescent="0.25">
      <c r="A32" s="231"/>
      <c r="B32" s="232"/>
      <c r="C32" s="232"/>
      <c r="D32" s="232"/>
      <c r="E32" s="232"/>
      <c r="F32" s="232"/>
      <c r="G32" s="232"/>
      <c r="H32" s="232"/>
      <c r="I32" s="234"/>
    </row>
    <row r="33" spans="1:9" x14ac:dyDescent="0.25">
      <c r="A33" s="231"/>
      <c r="B33" s="232"/>
      <c r="C33" s="232"/>
      <c r="D33" s="232"/>
      <c r="E33" s="232"/>
      <c r="F33" s="232"/>
      <c r="G33" s="232"/>
      <c r="H33" s="232"/>
      <c r="I33" s="234"/>
    </row>
    <row r="34" spans="1:9" x14ac:dyDescent="0.25">
      <c r="A34" s="236"/>
      <c r="B34" s="237"/>
      <c r="C34" s="237"/>
      <c r="D34" s="237"/>
      <c r="E34" s="237"/>
      <c r="F34" s="237"/>
      <c r="G34" s="237"/>
      <c r="H34" s="237"/>
      <c r="I34" s="238"/>
    </row>
  </sheetData>
  <mergeCells count="2">
    <mergeCell ref="A12:I12"/>
    <mergeCell ref="B25:H25"/>
  </mergeCells>
  <conditionalFormatting sqref="A18:I34">
    <cfRule type="expression" dxfId="340" priority="3">
      <formula>$K$2=0</formula>
    </cfRule>
  </conditionalFormatting>
  <conditionalFormatting sqref="E14">
    <cfRule type="expression" dxfId="339" priority="2">
      <formula>$K$2=0</formula>
    </cfRule>
  </conditionalFormatting>
  <conditionalFormatting sqref="C16">
    <cfRule type="expression" dxfId="338" priority="1">
      <formula>$K$2=0</formula>
    </cfRule>
  </conditionalFormatting>
  <printOptions horizontalCentered="1"/>
  <pageMargins left="1.1145833333333333" right="0.65625" top="0.98425196850393704" bottom="0.78740157480314965" header="0.31496062992125984" footer="0.31496062992125984"/>
  <pageSetup paperSize="9" orientation="portrait" horizontalDpi="4294967293"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6" tint="-0.249977111117893"/>
  </sheetPr>
  <dimension ref="A1:J44"/>
  <sheetViews>
    <sheetView view="pageBreakPreview" zoomScale="85" zoomScaleNormal="100" zoomScaleSheetLayoutView="85" zoomScalePageLayoutView="80" workbookViewId="0">
      <selection activeCell="A8" sqref="A8:XFD11"/>
    </sheetView>
  </sheetViews>
  <sheetFormatPr defaultRowHeight="15.75" x14ac:dyDescent="0.25"/>
  <cols>
    <col min="1" max="1" width="5.85546875" style="23" customWidth="1"/>
    <col min="2" max="2" width="30" style="3" customWidth="1"/>
    <col min="3" max="3" width="14.5703125" style="3" customWidth="1"/>
    <col min="4" max="4" width="10.140625" style="3" customWidth="1"/>
    <col min="5" max="5" width="21" style="3" customWidth="1"/>
    <col min="6" max="6" width="23.28515625" style="3" customWidth="1"/>
    <col min="7" max="8" width="11.85546875" style="3" customWidth="1"/>
    <col min="9" max="16384" width="9.140625" style="3"/>
  </cols>
  <sheetData>
    <row r="1" spans="1:10" x14ac:dyDescent="0.25">
      <c r="A1" s="384" t="s">
        <v>3</v>
      </c>
      <c r="B1" s="384"/>
      <c r="C1" s="384"/>
      <c r="D1" s="384"/>
      <c r="E1" s="384"/>
      <c r="F1" s="384"/>
      <c r="G1" s="384"/>
      <c r="H1" s="384"/>
      <c r="I1" s="11"/>
      <c r="J1" s="106"/>
    </row>
    <row r="2" spans="1:10" x14ac:dyDescent="0.25">
      <c r="A2" s="99" t="s">
        <v>194</v>
      </c>
      <c r="B2" s="11" t="s">
        <v>4</v>
      </c>
      <c r="C2" s="11"/>
      <c r="D2" s="11"/>
      <c r="J2" s="103">
        <f>SATURS!$D$5</f>
        <v>1</v>
      </c>
    </row>
    <row r="3" spans="1:10" x14ac:dyDescent="0.25">
      <c r="A3" s="10" t="s">
        <v>232</v>
      </c>
      <c r="B3" s="383" t="s">
        <v>1</v>
      </c>
      <c r="C3" s="383"/>
      <c r="D3" s="383"/>
      <c r="E3" s="385"/>
      <c r="F3" s="386"/>
      <c r="G3" s="386"/>
      <c r="H3" s="387"/>
    </row>
    <row r="4" spans="1:10" x14ac:dyDescent="0.25">
      <c r="A4" s="9" t="s">
        <v>5</v>
      </c>
      <c r="B4" s="383" t="s">
        <v>8</v>
      </c>
      <c r="C4" s="383"/>
      <c r="D4" s="383"/>
      <c r="E4" s="388"/>
      <c r="F4" s="389"/>
      <c r="G4" s="389"/>
      <c r="H4" s="390"/>
    </row>
    <row r="5" spans="1:10" x14ac:dyDescent="0.25">
      <c r="A5" s="9" t="s">
        <v>6</v>
      </c>
      <c r="B5" s="383" t="s">
        <v>9</v>
      </c>
      <c r="C5" s="383"/>
      <c r="D5" s="383"/>
      <c r="E5" s="391"/>
      <c r="F5" s="392"/>
      <c r="G5" s="392"/>
      <c r="H5" s="393"/>
    </row>
    <row r="6" spans="1:10" x14ac:dyDescent="0.25">
      <c r="A6" s="10" t="s">
        <v>7</v>
      </c>
      <c r="B6" s="158" t="s">
        <v>10</v>
      </c>
      <c r="C6" s="158"/>
      <c r="D6" s="367"/>
      <c r="E6" s="391"/>
      <c r="F6" s="392"/>
      <c r="G6" s="392"/>
      <c r="H6" s="393"/>
    </row>
    <row r="8" spans="1:10" x14ac:dyDescent="0.25">
      <c r="A8" s="99" t="s">
        <v>22</v>
      </c>
      <c r="B8" s="26" t="s">
        <v>590</v>
      </c>
      <c r="C8" s="26"/>
      <c r="D8" s="26"/>
    </row>
    <row r="9" spans="1:10" x14ac:dyDescent="0.25">
      <c r="A9" s="9" t="s">
        <v>17</v>
      </c>
      <c r="B9" s="380" t="s">
        <v>504</v>
      </c>
      <c r="C9" s="381"/>
      <c r="D9" s="382"/>
      <c r="E9" s="394"/>
      <c r="F9" s="395"/>
      <c r="G9" s="395"/>
      <c r="H9" s="396"/>
    </row>
    <row r="10" spans="1:10" x14ac:dyDescent="0.25">
      <c r="A10" s="9" t="s">
        <v>18</v>
      </c>
      <c r="B10" s="383" t="s">
        <v>12</v>
      </c>
      <c r="C10" s="383"/>
      <c r="D10" s="383"/>
      <c r="E10" s="394"/>
      <c r="F10" s="395"/>
      <c r="G10" s="395"/>
      <c r="H10" s="396"/>
    </row>
    <row r="11" spans="1:10" x14ac:dyDescent="0.25">
      <c r="A11" s="9" t="s">
        <v>19</v>
      </c>
      <c r="B11" s="383" t="s">
        <v>13</v>
      </c>
      <c r="C11" s="383"/>
      <c r="D11" s="383"/>
      <c r="E11" s="394"/>
      <c r="F11" s="395"/>
      <c r="G11" s="395"/>
      <c r="H11" s="396"/>
    </row>
    <row r="12" spans="1:10" x14ac:dyDescent="0.25">
      <c r="A12" s="9" t="s">
        <v>20</v>
      </c>
      <c r="B12" s="383" t="s">
        <v>14</v>
      </c>
      <c r="C12" s="383"/>
      <c r="D12" s="383"/>
      <c r="E12" s="394"/>
      <c r="F12" s="395"/>
      <c r="G12" s="395"/>
      <c r="H12" s="396"/>
    </row>
    <row r="13" spans="1:10" x14ac:dyDescent="0.25">
      <c r="A13" s="9" t="s">
        <v>21</v>
      </c>
      <c r="B13" s="383" t="s">
        <v>15</v>
      </c>
      <c r="C13" s="383"/>
      <c r="D13" s="383"/>
      <c r="E13" s="394"/>
      <c r="F13" s="395"/>
      <c r="G13" s="395"/>
      <c r="H13" s="396"/>
    </row>
    <row r="15" spans="1:10" x14ac:dyDescent="0.25">
      <c r="A15" s="100" t="s">
        <v>23</v>
      </c>
      <c r="B15" s="12" t="s">
        <v>505</v>
      </c>
      <c r="C15" s="12"/>
      <c r="D15" s="12"/>
    </row>
    <row r="16" spans="1:10" x14ac:dyDescent="0.25">
      <c r="A16" s="42" t="s">
        <v>24</v>
      </c>
      <c r="B16" s="383" t="s">
        <v>29</v>
      </c>
      <c r="C16" s="383"/>
      <c r="D16" s="383"/>
      <c r="E16" s="394"/>
      <c r="F16" s="395"/>
      <c r="G16" s="395"/>
      <c r="H16" s="396"/>
    </row>
    <row r="17" spans="1:8" x14ac:dyDescent="0.25">
      <c r="A17" s="42" t="s">
        <v>25</v>
      </c>
      <c r="B17" s="383" t="s">
        <v>591</v>
      </c>
      <c r="C17" s="383"/>
      <c r="D17" s="383"/>
      <c r="E17" s="394"/>
      <c r="F17" s="395"/>
      <c r="G17" s="395"/>
      <c r="H17" s="396"/>
    </row>
    <row r="18" spans="1:8" x14ac:dyDescent="0.25">
      <c r="A18" s="42" t="s">
        <v>26</v>
      </c>
      <c r="B18" s="383" t="s">
        <v>419</v>
      </c>
      <c r="C18" s="383"/>
      <c r="D18" s="383"/>
      <c r="E18" s="394"/>
      <c r="F18" s="395"/>
      <c r="G18" s="395"/>
      <c r="H18" s="396"/>
    </row>
    <row r="19" spans="1:8" x14ac:dyDescent="0.25">
      <c r="A19" s="192" t="s">
        <v>27</v>
      </c>
      <c r="B19" s="383" t="s">
        <v>96</v>
      </c>
      <c r="C19" s="383"/>
      <c r="D19" s="383"/>
      <c r="E19" s="394"/>
      <c r="F19" s="395"/>
      <c r="G19" s="395"/>
      <c r="H19" s="396"/>
    </row>
    <row r="20" spans="1:8" x14ac:dyDescent="0.25">
      <c r="A20" s="192" t="s">
        <v>28</v>
      </c>
      <c r="B20" s="383" t="s">
        <v>15</v>
      </c>
      <c r="C20" s="383"/>
      <c r="D20" s="383"/>
      <c r="E20" s="394"/>
      <c r="F20" s="395"/>
      <c r="G20" s="395"/>
      <c r="H20" s="396"/>
    </row>
    <row r="21" spans="1:8" s="103" customFormat="1" ht="12.75" x14ac:dyDescent="0.2">
      <c r="A21" s="104" t="s">
        <v>592</v>
      </c>
      <c r="B21" s="104"/>
      <c r="C21" s="105"/>
      <c r="D21" s="105"/>
    </row>
    <row r="22" spans="1:8" ht="14.25" customHeight="1" x14ac:dyDescent="0.25"/>
    <row r="23" spans="1:8" x14ac:dyDescent="0.25">
      <c r="A23" s="101" t="s">
        <v>30</v>
      </c>
      <c r="B23" s="354" t="s">
        <v>506</v>
      </c>
      <c r="C23" s="59"/>
      <c r="D23" s="59"/>
      <c r="E23" s="398"/>
      <c r="F23" s="398"/>
      <c r="G23" s="398"/>
      <c r="H23" s="398"/>
    </row>
    <row r="24" spans="1:8" x14ac:dyDescent="0.25">
      <c r="A24" s="192" t="s">
        <v>167</v>
      </c>
      <c r="B24" s="383" t="s">
        <v>31</v>
      </c>
      <c r="C24" s="383"/>
      <c r="D24" s="383"/>
      <c r="E24" s="394"/>
      <c r="F24" s="395"/>
      <c r="G24" s="395"/>
      <c r="H24" s="396"/>
    </row>
    <row r="25" spans="1:8" x14ac:dyDescent="0.25">
      <c r="A25" s="192" t="s">
        <v>168</v>
      </c>
      <c r="B25" s="383" t="s">
        <v>507</v>
      </c>
      <c r="C25" s="383"/>
      <c r="D25" s="383"/>
      <c r="E25" s="394"/>
      <c r="F25" s="395"/>
      <c r="G25" s="395"/>
      <c r="H25" s="396"/>
    </row>
    <row r="26" spans="1:8" x14ac:dyDescent="0.25">
      <c r="A26" s="189"/>
      <c r="B26" s="189"/>
      <c r="C26" s="189"/>
      <c r="D26" s="189"/>
      <c r="E26" s="189"/>
      <c r="F26" s="8"/>
      <c r="G26" s="397"/>
      <c r="H26" s="397"/>
    </row>
    <row r="34" spans="1:1" s="103" customFormat="1" ht="12.75" x14ac:dyDescent="0.2">
      <c r="A34" s="303"/>
    </row>
    <row r="35" spans="1:1" s="103" customFormat="1" ht="12.75" x14ac:dyDescent="0.2">
      <c r="A35" s="303"/>
    </row>
    <row r="36" spans="1:1" s="103" customFormat="1" ht="12.75" x14ac:dyDescent="0.2">
      <c r="A36" s="303"/>
    </row>
    <row r="37" spans="1:1" s="103" customFormat="1" ht="12.75" x14ac:dyDescent="0.2">
      <c r="A37" s="303"/>
    </row>
    <row r="38" spans="1:1" s="103" customFormat="1" ht="12.75" x14ac:dyDescent="0.2">
      <c r="A38" s="303"/>
    </row>
    <row r="39" spans="1:1" s="103" customFormat="1" ht="12.75" x14ac:dyDescent="0.2">
      <c r="A39" s="303"/>
    </row>
    <row r="40" spans="1:1" s="103" customFormat="1" ht="12.75" x14ac:dyDescent="0.2">
      <c r="A40" s="303"/>
    </row>
    <row r="41" spans="1:1" s="103" customFormat="1" ht="12.75" x14ac:dyDescent="0.2">
      <c r="A41" s="303"/>
    </row>
    <row r="42" spans="1:1" s="103" customFormat="1" ht="12.75" x14ac:dyDescent="0.2">
      <c r="A42" s="303"/>
    </row>
    <row r="43" spans="1:1" s="103" customFormat="1" ht="12.75" x14ac:dyDescent="0.2">
      <c r="A43" s="303"/>
    </row>
    <row r="44" spans="1:1" s="103" customFormat="1" ht="12.75" x14ac:dyDescent="0.2">
      <c r="A44" s="303"/>
    </row>
  </sheetData>
  <dataConsolidate/>
  <mergeCells count="34">
    <mergeCell ref="G26:H26"/>
    <mergeCell ref="E24:H24"/>
    <mergeCell ref="E25:H25"/>
    <mergeCell ref="B25:D25"/>
    <mergeCell ref="B18:D18"/>
    <mergeCell ref="B19:D19"/>
    <mergeCell ref="B20:D20"/>
    <mergeCell ref="B24:D24"/>
    <mergeCell ref="E23:H23"/>
    <mergeCell ref="B13:D13"/>
    <mergeCell ref="E13:H13"/>
    <mergeCell ref="E18:H18"/>
    <mergeCell ref="E19:H19"/>
    <mergeCell ref="E20:H20"/>
    <mergeCell ref="E16:H16"/>
    <mergeCell ref="E17:H17"/>
    <mergeCell ref="B16:D16"/>
    <mergeCell ref="B17:D17"/>
    <mergeCell ref="B9:D9"/>
    <mergeCell ref="B10:D10"/>
    <mergeCell ref="B11:D11"/>
    <mergeCell ref="B12:D12"/>
    <mergeCell ref="A1:H1"/>
    <mergeCell ref="E3:H3"/>
    <mergeCell ref="E4:H4"/>
    <mergeCell ref="E5:H5"/>
    <mergeCell ref="B5:D5"/>
    <mergeCell ref="B4:D4"/>
    <mergeCell ref="B3:D3"/>
    <mergeCell ref="E6:H6"/>
    <mergeCell ref="E10:H10"/>
    <mergeCell ref="E11:H11"/>
    <mergeCell ref="E12:H12"/>
    <mergeCell ref="E9:H9"/>
  </mergeCells>
  <conditionalFormatting sqref="A1:H6 A8:H26">
    <cfRule type="expression" dxfId="337" priority="3">
      <formula>$J$2=0</formula>
    </cfRule>
  </conditionalFormatting>
  <conditionalFormatting sqref="A7:H7">
    <cfRule type="expression" dxfId="336" priority="1">
      <formula>$J$2=0</formula>
    </cfRule>
  </conditionalFormatting>
  <printOptions horizontalCentered="1"/>
  <pageMargins left="0.78740157480314965" right="0.78740157480314965" top="0.78740157480314965" bottom="0.78740157480314965" header="0.39370078740157483" footer="0.39370078740157483"/>
  <pageSetup paperSize="9" orientation="landscape" horizontalDpi="4294967293" r:id="rId1"/>
  <headerFooter>
    <oddFooter xml:space="preserve">&amp;C&amp;"Times New Roman,Regular"&amp;12 </oddFooter>
  </headerFooter>
  <rowBreaks count="1" manualBreakCount="1">
    <brk id="25" max="6"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6" tint="-0.249977111117893"/>
  </sheetPr>
  <dimension ref="A1:AC60"/>
  <sheetViews>
    <sheetView view="pageBreakPreview" topLeftCell="A25" zoomScaleNormal="100" zoomScaleSheetLayoutView="100" zoomScalePageLayoutView="70" workbookViewId="0">
      <selection activeCell="R36" sqref="R36"/>
    </sheetView>
  </sheetViews>
  <sheetFormatPr defaultRowHeight="15.75" x14ac:dyDescent="0.25"/>
  <cols>
    <col min="1" max="1" width="6.28515625" style="19" customWidth="1"/>
    <col min="2" max="2" width="12.28515625" style="19" customWidth="1"/>
    <col min="3" max="3" width="18" style="19" customWidth="1"/>
    <col min="4" max="4" width="10.28515625" style="19" customWidth="1"/>
    <col min="5" max="5" width="8.85546875" style="19" customWidth="1"/>
    <col min="6" max="6" width="10.42578125" style="19" customWidth="1"/>
    <col min="7" max="7" width="7.7109375" style="19" customWidth="1"/>
    <col min="8" max="8" width="8.42578125" style="19" customWidth="1"/>
    <col min="9" max="9" width="7.42578125" style="19" customWidth="1"/>
    <col min="10" max="10" width="10" style="19" customWidth="1"/>
    <col min="11" max="12" width="9.140625" style="19" customWidth="1"/>
    <col min="13" max="13" width="7.42578125" style="19" customWidth="1"/>
    <col min="14" max="14" width="10.7109375" style="19" customWidth="1"/>
    <col min="15" max="16" width="9.140625" style="19"/>
    <col min="17" max="17" width="15.5703125" style="19" customWidth="1"/>
    <col min="18" max="16384" width="9.140625" style="19"/>
  </cols>
  <sheetData>
    <row r="1" spans="1:16" x14ac:dyDescent="0.2">
      <c r="A1" s="384" t="s">
        <v>420</v>
      </c>
      <c r="B1" s="384"/>
      <c r="C1" s="384"/>
      <c r="D1" s="384"/>
      <c r="E1" s="384"/>
      <c r="F1" s="384"/>
      <c r="G1" s="384"/>
      <c r="H1" s="384"/>
      <c r="I1" s="384"/>
      <c r="J1" s="384"/>
      <c r="K1" s="384"/>
      <c r="L1" s="384"/>
      <c r="M1" s="384"/>
      <c r="N1" s="384"/>
      <c r="P1" s="106">
        <f>SATURS!$D$3</f>
        <v>0</v>
      </c>
    </row>
    <row r="2" spans="1:16" x14ac:dyDescent="0.25">
      <c r="A2" s="100" t="s">
        <v>230</v>
      </c>
      <c r="B2" s="4" t="s">
        <v>197</v>
      </c>
      <c r="C2" s="3"/>
      <c r="D2" s="3"/>
      <c r="E2" s="3"/>
      <c r="F2" s="3"/>
      <c r="G2" s="3"/>
      <c r="P2" s="103">
        <f>SATURS!$D$5</f>
        <v>1</v>
      </c>
    </row>
    <row r="3" spans="1:16" ht="63" customHeight="1" x14ac:dyDescent="0.25">
      <c r="A3" s="192" t="s">
        <v>421</v>
      </c>
      <c r="B3" s="434" t="s">
        <v>77</v>
      </c>
      <c r="C3" s="434"/>
      <c r="D3" s="452"/>
      <c r="E3" s="452"/>
      <c r="F3" s="452"/>
      <c r="G3" s="452"/>
      <c r="H3" s="452"/>
      <c r="I3" s="452"/>
      <c r="J3" s="452"/>
      <c r="K3" s="452"/>
      <c r="L3" s="452"/>
      <c r="M3" s="452"/>
      <c r="N3" s="452"/>
    </row>
    <row r="4" spans="1:16" x14ac:dyDescent="0.25">
      <c r="A4" s="39" t="s">
        <v>422</v>
      </c>
      <c r="B4" s="434" t="s">
        <v>593</v>
      </c>
      <c r="C4" s="434"/>
      <c r="D4" s="453"/>
      <c r="E4" s="453"/>
      <c r="F4" s="453"/>
      <c r="G4" s="453"/>
      <c r="H4" s="453"/>
      <c r="I4" s="453"/>
    </row>
    <row r="5" spans="1:16" x14ac:dyDescent="0.25">
      <c r="A5" s="440" t="s">
        <v>423</v>
      </c>
      <c r="B5" s="434" t="s">
        <v>78</v>
      </c>
      <c r="C5" s="432" t="s">
        <v>424</v>
      </c>
      <c r="D5" s="433"/>
      <c r="E5" s="433"/>
      <c r="F5" s="407"/>
      <c r="G5" s="407"/>
      <c r="H5" s="422" t="s">
        <v>46</v>
      </c>
      <c r="I5" s="422"/>
    </row>
    <row r="6" spans="1:16" x14ac:dyDescent="0.25">
      <c r="A6" s="441"/>
      <c r="B6" s="434"/>
      <c r="C6" s="432" t="s">
        <v>425</v>
      </c>
      <c r="D6" s="442"/>
      <c r="E6" s="442"/>
      <c r="F6" s="454"/>
      <c r="G6" s="454"/>
      <c r="H6" s="422" t="s">
        <v>79</v>
      </c>
      <c r="I6" s="422"/>
    </row>
    <row r="7" spans="1:16" x14ac:dyDescent="0.25">
      <c r="A7" s="441"/>
      <c r="B7" s="434"/>
      <c r="C7" s="432" t="s">
        <v>426</v>
      </c>
      <c r="D7" s="442"/>
      <c r="E7" s="442"/>
      <c r="F7" s="454"/>
      <c r="G7" s="454"/>
      <c r="H7" s="422" t="s">
        <v>79</v>
      </c>
      <c r="I7" s="422"/>
    </row>
    <row r="8" spans="1:16" x14ac:dyDescent="0.25">
      <c r="A8" s="441"/>
      <c r="B8" s="434"/>
      <c r="C8" s="432" t="s">
        <v>427</v>
      </c>
      <c r="D8" s="442"/>
      <c r="E8" s="442"/>
      <c r="F8" s="407"/>
      <c r="G8" s="407"/>
      <c r="H8" s="422" t="s">
        <v>46</v>
      </c>
      <c r="I8" s="422"/>
    </row>
    <row r="9" spans="1:16" x14ac:dyDescent="0.25">
      <c r="A9" s="441"/>
      <c r="B9" s="435"/>
      <c r="C9" s="432" t="s">
        <v>428</v>
      </c>
      <c r="D9" s="442"/>
      <c r="E9" s="443"/>
      <c r="F9" s="407"/>
      <c r="G9" s="407"/>
      <c r="H9" s="422" t="s">
        <v>46</v>
      </c>
      <c r="I9" s="422"/>
    </row>
    <row r="10" spans="1:16" ht="18.75" x14ac:dyDescent="0.25">
      <c r="A10" s="199" t="s">
        <v>429</v>
      </c>
      <c r="B10" s="444" t="s">
        <v>169</v>
      </c>
      <c r="C10" s="445"/>
      <c r="D10" s="445"/>
      <c r="E10" s="430">
        <f>D44</f>
        <v>0</v>
      </c>
      <c r="F10" s="431"/>
      <c r="G10" s="431"/>
      <c r="H10" s="431"/>
      <c r="I10" s="431"/>
    </row>
    <row r="11" spans="1:16" x14ac:dyDescent="0.25">
      <c r="A11" s="422" t="s">
        <v>430</v>
      </c>
      <c r="B11" s="446" t="s">
        <v>80</v>
      </c>
      <c r="C11" s="447"/>
      <c r="D11" s="448"/>
      <c r="E11" s="439" t="s">
        <v>432</v>
      </c>
      <c r="F11" s="439"/>
      <c r="G11" s="439"/>
      <c r="H11" s="412"/>
      <c r="I11" s="412"/>
    </row>
    <row r="12" spans="1:16" x14ac:dyDescent="0.25">
      <c r="A12" s="422"/>
      <c r="B12" s="449"/>
      <c r="C12" s="450"/>
      <c r="D12" s="451"/>
      <c r="E12" s="439" t="s">
        <v>433</v>
      </c>
      <c r="F12" s="439"/>
      <c r="G12" s="439"/>
      <c r="H12" s="412"/>
      <c r="I12" s="412"/>
    </row>
    <row r="13" spans="1:16" x14ac:dyDescent="0.25">
      <c r="A13" s="422"/>
      <c r="B13" s="449"/>
      <c r="C13" s="450"/>
      <c r="D13" s="451"/>
      <c r="E13" s="34" t="s">
        <v>434</v>
      </c>
      <c r="F13" s="16"/>
      <c r="G13" s="71"/>
      <c r="H13" s="412"/>
      <c r="I13" s="412"/>
    </row>
    <row r="14" spans="1:16" ht="15.75" customHeight="1" x14ac:dyDescent="0.25">
      <c r="A14" s="192" t="s">
        <v>431</v>
      </c>
      <c r="B14" s="455" t="s">
        <v>81</v>
      </c>
      <c r="C14" s="455"/>
      <c r="D14" s="455"/>
      <c r="E14" s="455"/>
      <c r="F14" s="455"/>
      <c r="G14" s="455"/>
      <c r="H14" s="455"/>
      <c r="I14" s="455"/>
      <c r="J14" s="455"/>
      <c r="K14" s="455"/>
      <c r="L14" s="455"/>
      <c r="M14" s="455"/>
      <c r="N14" s="455"/>
    </row>
    <row r="15" spans="1:16" x14ac:dyDescent="0.25">
      <c r="A15" s="209" t="s">
        <v>32</v>
      </c>
      <c r="B15" s="186" t="s">
        <v>59</v>
      </c>
      <c r="C15" s="456" t="s">
        <v>170</v>
      </c>
      <c r="D15" s="456"/>
      <c r="E15" s="456"/>
      <c r="F15" s="456"/>
      <c r="G15" s="456"/>
      <c r="H15" s="456"/>
      <c r="I15" s="456"/>
      <c r="J15" s="456"/>
      <c r="K15" s="456"/>
      <c r="L15" s="456"/>
      <c r="M15" s="456"/>
      <c r="N15" s="456"/>
    </row>
    <row r="16" spans="1:16" x14ac:dyDescent="0.25">
      <c r="A16" s="243"/>
      <c r="B16" s="244" t="s">
        <v>183</v>
      </c>
      <c r="C16" s="409"/>
      <c r="D16" s="410"/>
      <c r="E16" s="410"/>
      <c r="F16" s="410"/>
      <c r="G16" s="410"/>
      <c r="H16" s="410"/>
      <c r="I16" s="410"/>
      <c r="J16" s="410"/>
      <c r="K16" s="410"/>
      <c r="L16" s="410"/>
      <c r="M16" s="410"/>
      <c r="N16" s="411"/>
    </row>
    <row r="17" spans="1:29" x14ac:dyDescent="0.25">
      <c r="A17" s="243"/>
      <c r="B17" s="244"/>
      <c r="C17" s="409"/>
      <c r="D17" s="410"/>
      <c r="E17" s="410"/>
      <c r="F17" s="410"/>
      <c r="G17" s="410"/>
      <c r="H17" s="410"/>
      <c r="I17" s="410"/>
      <c r="J17" s="410"/>
      <c r="K17" s="410"/>
      <c r="L17" s="410"/>
      <c r="M17" s="410"/>
      <c r="N17" s="411"/>
    </row>
    <row r="18" spans="1:29" x14ac:dyDescent="0.25">
      <c r="A18" s="243"/>
      <c r="B18" s="244"/>
      <c r="C18" s="409"/>
      <c r="D18" s="410"/>
      <c r="E18" s="410"/>
      <c r="F18" s="410"/>
      <c r="G18" s="410"/>
      <c r="H18" s="410"/>
      <c r="I18" s="410"/>
      <c r="J18" s="410"/>
      <c r="K18" s="410"/>
      <c r="L18" s="410"/>
      <c r="M18" s="410"/>
      <c r="N18" s="411"/>
    </row>
    <row r="19" spans="1:29" x14ac:dyDescent="0.25">
      <c r="A19" s="243"/>
      <c r="B19" s="244"/>
      <c r="C19" s="409"/>
      <c r="D19" s="410"/>
      <c r="E19" s="410"/>
      <c r="F19" s="410"/>
      <c r="G19" s="410"/>
      <c r="H19" s="410"/>
      <c r="I19" s="410"/>
      <c r="J19" s="410"/>
      <c r="K19" s="410"/>
      <c r="L19" s="410"/>
      <c r="M19" s="410"/>
      <c r="N19" s="411"/>
    </row>
    <row r="20" spans="1:29" x14ac:dyDescent="0.25">
      <c r="A20" s="243"/>
      <c r="B20" s="244"/>
      <c r="C20" s="409"/>
      <c r="D20" s="410"/>
      <c r="E20" s="410"/>
      <c r="F20" s="410"/>
      <c r="G20" s="410"/>
      <c r="H20" s="410"/>
      <c r="I20" s="410"/>
      <c r="J20" s="410"/>
      <c r="K20" s="410"/>
      <c r="L20" s="410"/>
      <c r="M20" s="410"/>
      <c r="N20" s="411"/>
    </row>
    <row r="21" spans="1:29" x14ac:dyDescent="0.25">
      <c r="A21" s="243"/>
      <c r="B21" s="244"/>
      <c r="C21" s="409"/>
      <c r="D21" s="410"/>
      <c r="E21" s="410"/>
      <c r="F21" s="410"/>
      <c r="G21" s="410"/>
      <c r="H21" s="410"/>
      <c r="I21" s="410"/>
      <c r="J21" s="410"/>
      <c r="K21" s="410"/>
      <c r="L21" s="410"/>
      <c r="M21" s="410"/>
      <c r="N21" s="411"/>
    </row>
    <row r="22" spans="1:29" x14ac:dyDescent="0.25">
      <c r="A22" s="243"/>
      <c r="B22" s="244"/>
      <c r="C22" s="409"/>
      <c r="D22" s="410"/>
      <c r="E22" s="410"/>
      <c r="F22" s="410"/>
      <c r="G22" s="410"/>
      <c r="H22" s="410"/>
      <c r="I22" s="410"/>
      <c r="J22" s="410"/>
      <c r="K22" s="410"/>
      <c r="L22" s="410"/>
      <c r="M22" s="410"/>
      <c r="N22" s="411"/>
    </row>
    <row r="23" spans="1:29" x14ac:dyDescent="0.25">
      <c r="A23" s="243"/>
      <c r="B23" s="244"/>
      <c r="C23" s="409"/>
      <c r="D23" s="410"/>
      <c r="E23" s="410"/>
      <c r="F23" s="410"/>
      <c r="G23" s="410"/>
      <c r="H23" s="410"/>
      <c r="I23" s="410"/>
      <c r="J23" s="410"/>
      <c r="K23" s="410"/>
      <c r="L23" s="410"/>
      <c r="M23" s="410"/>
      <c r="N23" s="411"/>
    </row>
    <row r="24" spans="1:29" x14ac:dyDescent="0.25">
      <c r="A24" s="243"/>
      <c r="B24" s="244"/>
      <c r="C24" s="409"/>
      <c r="D24" s="410"/>
      <c r="E24" s="410"/>
      <c r="F24" s="410"/>
      <c r="G24" s="410"/>
      <c r="H24" s="410"/>
      <c r="I24" s="410"/>
      <c r="J24" s="410"/>
      <c r="K24" s="410"/>
      <c r="L24" s="410"/>
      <c r="M24" s="410"/>
      <c r="N24" s="411"/>
    </row>
    <row r="25" spans="1:29" x14ac:dyDescent="0.25">
      <c r="A25" s="243"/>
      <c r="B25" s="244"/>
      <c r="C25" s="457"/>
      <c r="D25" s="457"/>
      <c r="E25" s="457"/>
      <c r="F25" s="457"/>
      <c r="G25" s="457"/>
      <c r="H25" s="457"/>
      <c r="I25" s="457"/>
      <c r="J25" s="457"/>
      <c r="K25" s="457"/>
      <c r="L25" s="457"/>
      <c r="M25" s="457"/>
      <c r="N25" s="457"/>
    </row>
    <row r="26" spans="1:29" x14ac:dyDescent="0.25">
      <c r="A26" s="13" t="s">
        <v>435</v>
      </c>
      <c r="B26" s="432" t="s">
        <v>16</v>
      </c>
      <c r="C26" s="442"/>
      <c r="D26" s="442"/>
      <c r="E26" s="442"/>
      <c r="F26" s="442"/>
      <c r="G26" s="442"/>
      <c r="H26" s="442"/>
      <c r="I26" s="442"/>
      <c r="J26" s="442"/>
      <c r="K26" s="442"/>
      <c r="L26" s="442"/>
      <c r="M26" s="442"/>
      <c r="N26" s="458"/>
    </row>
    <row r="27" spans="1:29" ht="33" customHeight="1" x14ac:dyDescent="0.25">
      <c r="A27" s="459"/>
      <c r="B27" s="459"/>
      <c r="C27" s="459"/>
      <c r="D27" s="459"/>
      <c r="E27" s="459"/>
      <c r="F27" s="459"/>
      <c r="G27" s="459"/>
      <c r="H27" s="459"/>
      <c r="I27" s="459"/>
      <c r="J27" s="459"/>
      <c r="K27" s="459"/>
      <c r="L27" s="459"/>
      <c r="M27" s="459"/>
      <c r="N27" s="459"/>
    </row>
    <row r="28" spans="1:29" x14ac:dyDescent="0.25">
      <c r="A28" s="460" t="s">
        <v>436</v>
      </c>
      <c r="B28" s="461"/>
      <c r="C28" s="461"/>
      <c r="D28" s="461"/>
      <c r="E28" s="461"/>
      <c r="F28" s="461"/>
      <c r="G28" s="462"/>
      <c r="H28" s="245"/>
      <c r="I28" s="434" t="s">
        <v>200</v>
      </c>
      <c r="J28" s="434"/>
      <c r="K28" s="434"/>
      <c r="L28" s="434"/>
      <c r="M28" s="434"/>
      <c r="N28" s="434"/>
    </row>
    <row r="30" spans="1:29" ht="15.75" customHeight="1" x14ac:dyDescent="0.25">
      <c r="A30" s="107" t="s">
        <v>231</v>
      </c>
      <c r="B30" s="408" t="s">
        <v>198</v>
      </c>
      <c r="C30" s="408"/>
      <c r="D30" s="408"/>
      <c r="E30" s="408"/>
      <c r="F30" s="408"/>
      <c r="G30" s="408"/>
      <c r="H30" s="408"/>
      <c r="I30" s="408"/>
      <c r="J30" s="408"/>
      <c r="K30" s="408"/>
      <c r="L30" s="408"/>
      <c r="M30" s="408"/>
      <c r="N30" s="408"/>
    </row>
    <row r="31" spans="1:29" x14ac:dyDescent="0.25">
      <c r="A31" s="436"/>
      <c r="B31" s="437"/>
      <c r="C31" s="437"/>
      <c r="D31" s="437"/>
      <c r="E31" s="437"/>
      <c r="F31" s="438"/>
      <c r="G31" s="399" t="s">
        <v>114</v>
      </c>
      <c r="H31" s="400"/>
      <c r="I31" s="400"/>
      <c r="J31" s="401"/>
      <c r="K31" s="399" t="s">
        <v>115</v>
      </c>
      <c r="L31" s="400"/>
      <c r="M31" s="400"/>
      <c r="N31" s="401"/>
    </row>
    <row r="32" spans="1:29" x14ac:dyDescent="0.25">
      <c r="A32" s="405" t="s">
        <v>32</v>
      </c>
      <c r="B32" s="405" t="s">
        <v>116</v>
      </c>
      <c r="C32" s="405" t="s">
        <v>117</v>
      </c>
      <c r="D32" s="405" t="s">
        <v>120</v>
      </c>
      <c r="E32" s="405" t="s">
        <v>181</v>
      </c>
      <c r="F32" s="405" t="s">
        <v>118</v>
      </c>
      <c r="G32" s="405" t="s">
        <v>594</v>
      </c>
      <c r="H32" s="405"/>
      <c r="I32" s="405" t="s">
        <v>363</v>
      </c>
      <c r="J32" s="406" t="s">
        <v>598</v>
      </c>
      <c r="K32" s="405" t="s">
        <v>596</v>
      </c>
      <c r="L32" s="405"/>
      <c r="M32" s="405" t="s">
        <v>363</v>
      </c>
      <c r="N32" s="406" t="s">
        <v>598</v>
      </c>
      <c r="W32" s="89"/>
      <c r="X32" s="89"/>
      <c r="Y32" s="89"/>
      <c r="Z32" s="89"/>
      <c r="AA32" s="89"/>
      <c r="AB32" s="89"/>
      <c r="AC32" s="89"/>
    </row>
    <row r="33" spans="1:29" x14ac:dyDescent="0.25">
      <c r="A33" s="405"/>
      <c r="B33" s="405"/>
      <c r="C33" s="405"/>
      <c r="D33" s="405"/>
      <c r="E33" s="405"/>
      <c r="F33" s="405"/>
      <c r="G33" s="193" t="s">
        <v>595</v>
      </c>
      <c r="H33" s="193" t="s">
        <v>597</v>
      </c>
      <c r="I33" s="405"/>
      <c r="J33" s="406"/>
      <c r="K33" s="193" t="s">
        <v>595</v>
      </c>
      <c r="L33" s="193" t="s">
        <v>597</v>
      </c>
      <c r="M33" s="405"/>
      <c r="N33" s="406"/>
      <c r="W33" s="89"/>
      <c r="X33" s="89"/>
      <c r="Y33" s="89"/>
      <c r="Z33" s="89"/>
      <c r="AA33" s="89"/>
      <c r="AB33" s="89"/>
      <c r="AC33" s="89"/>
    </row>
    <row r="34" spans="1:29" s="89" customFormat="1" ht="19.5" customHeight="1" x14ac:dyDescent="0.2">
      <c r="A34" s="405"/>
      <c r="B34" s="405"/>
      <c r="C34" s="405"/>
      <c r="D34" s="145" t="s">
        <v>228</v>
      </c>
      <c r="E34" s="145" t="s">
        <v>40</v>
      </c>
      <c r="F34" s="145" t="s">
        <v>224</v>
      </c>
      <c r="G34" s="145" t="s">
        <v>196</v>
      </c>
      <c r="H34" s="146" t="s">
        <v>196</v>
      </c>
      <c r="I34" s="147" t="s">
        <v>119</v>
      </c>
      <c r="J34" s="145" t="s">
        <v>82</v>
      </c>
      <c r="K34" s="145" t="s">
        <v>196</v>
      </c>
      <c r="L34" s="146" t="s">
        <v>196</v>
      </c>
      <c r="M34" s="147" t="s">
        <v>119</v>
      </c>
      <c r="N34" s="145" t="s">
        <v>82</v>
      </c>
    </row>
    <row r="35" spans="1:29" x14ac:dyDescent="0.25">
      <c r="A35" s="422">
        <v>1</v>
      </c>
      <c r="B35" s="423" t="s">
        <v>599</v>
      </c>
      <c r="C35" s="246"/>
      <c r="D35" s="247"/>
      <c r="E35" s="248"/>
      <c r="F35" s="165">
        <f>D35*E35</f>
        <v>0</v>
      </c>
      <c r="G35" s="402"/>
      <c r="H35" s="416" t="str">
        <f>SATURS!$C$10</f>
        <v/>
      </c>
      <c r="I35" s="419" t="str">
        <f>SATURS!$C$11</f>
        <v/>
      </c>
      <c r="J35" s="413"/>
      <c r="K35" s="402"/>
      <c r="L35" s="402"/>
      <c r="M35" s="428"/>
      <c r="N35" s="413"/>
      <c r="P35" s="81"/>
      <c r="W35" s="89"/>
      <c r="X35" s="89"/>
      <c r="Y35" s="89"/>
      <c r="Z35" s="89"/>
      <c r="AA35" s="89"/>
      <c r="AB35" s="89"/>
      <c r="AC35" s="89"/>
    </row>
    <row r="36" spans="1:29" ht="15.75" customHeight="1" x14ac:dyDescent="0.25">
      <c r="A36" s="422"/>
      <c r="B36" s="423"/>
      <c r="C36" s="246"/>
      <c r="D36" s="247"/>
      <c r="E36" s="248"/>
      <c r="F36" s="165">
        <f t="shared" ref="F36:F43" si="0">D36*E36</f>
        <v>0</v>
      </c>
      <c r="G36" s="403"/>
      <c r="H36" s="417"/>
      <c r="I36" s="420"/>
      <c r="J36" s="414"/>
      <c r="K36" s="403"/>
      <c r="L36" s="403"/>
      <c r="M36" s="428"/>
      <c r="N36" s="414"/>
      <c r="W36" s="89"/>
      <c r="X36" s="89"/>
      <c r="Y36" s="89"/>
      <c r="Z36" s="89"/>
      <c r="AA36" s="89"/>
      <c r="AB36" s="89"/>
      <c r="AC36" s="89"/>
    </row>
    <row r="37" spans="1:29" ht="15.75" customHeight="1" x14ac:dyDescent="0.25">
      <c r="A37" s="422"/>
      <c r="B37" s="423"/>
      <c r="C37" s="249"/>
      <c r="D37" s="247"/>
      <c r="E37" s="248"/>
      <c r="F37" s="165">
        <f t="shared" si="0"/>
        <v>0</v>
      </c>
      <c r="G37" s="404"/>
      <c r="H37" s="418"/>
      <c r="I37" s="421"/>
      <c r="J37" s="415"/>
      <c r="K37" s="404"/>
      <c r="L37" s="404"/>
      <c r="M37" s="428"/>
      <c r="N37" s="415"/>
      <c r="P37" s="92"/>
      <c r="W37" s="89"/>
      <c r="X37" s="89"/>
      <c r="Y37" s="89"/>
      <c r="Z37" s="89"/>
      <c r="AA37" s="89"/>
      <c r="AB37" s="89"/>
      <c r="AC37" s="89"/>
    </row>
    <row r="38" spans="1:29" ht="15.75" customHeight="1" x14ac:dyDescent="0.25">
      <c r="A38" s="422">
        <v>2</v>
      </c>
      <c r="B38" s="423" t="s">
        <v>600</v>
      </c>
      <c r="C38" s="249"/>
      <c r="D38" s="247"/>
      <c r="E38" s="248"/>
      <c r="F38" s="165">
        <f t="shared" si="0"/>
        <v>0</v>
      </c>
      <c r="G38" s="402"/>
      <c r="H38" s="416" t="str">
        <f>SATURS!$C$10</f>
        <v/>
      </c>
      <c r="I38" s="419" t="str">
        <f>SATURS!$C$11</f>
        <v/>
      </c>
      <c r="J38" s="413"/>
      <c r="K38" s="402"/>
      <c r="L38" s="402"/>
      <c r="M38" s="428"/>
      <c r="N38" s="413"/>
      <c r="O38" s="92"/>
      <c r="P38" s="92"/>
      <c r="W38" s="89"/>
      <c r="X38" s="89"/>
      <c r="Y38" s="89"/>
      <c r="Z38" s="89"/>
      <c r="AA38" s="89"/>
      <c r="AB38" s="89"/>
      <c r="AC38" s="89"/>
    </row>
    <row r="39" spans="1:29" ht="15.75" customHeight="1" x14ac:dyDescent="0.25">
      <c r="A39" s="422"/>
      <c r="B39" s="423"/>
      <c r="C39" s="249"/>
      <c r="D39" s="247"/>
      <c r="E39" s="248"/>
      <c r="F39" s="165">
        <f t="shared" si="0"/>
        <v>0</v>
      </c>
      <c r="G39" s="403"/>
      <c r="H39" s="417"/>
      <c r="I39" s="420"/>
      <c r="J39" s="414"/>
      <c r="K39" s="403"/>
      <c r="L39" s="403"/>
      <c r="M39" s="428"/>
      <c r="N39" s="414"/>
      <c r="W39" s="89"/>
      <c r="X39" s="89"/>
      <c r="Y39" s="89"/>
      <c r="Z39" s="89"/>
      <c r="AA39" s="89"/>
      <c r="AB39" s="89"/>
      <c r="AC39" s="89"/>
    </row>
    <row r="40" spans="1:29" ht="15.75" customHeight="1" x14ac:dyDescent="0.25">
      <c r="A40" s="422"/>
      <c r="B40" s="423"/>
      <c r="C40" s="249"/>
      <c r="D40" s="247"/>
      <c r="E40" s="248"/>
      <c r="F40" s="165">
        <f t="shared" si="0"/>
        <v>0</v>
      </c>
      <c r="G40" s="404"/>
      <c r="H40" s="418"/>
      <c r="I40" s="421"/>
      <c r="J40" s="415"/>
      <c r="K40" s="404"/>
      <c r="L40" s="404"/>
      <c r="M40" s="428"/>
      <c r="N40" s="415"/>
      <c r="W40" s="89"/>
      <c r="X40" s="89"/>
      <c r="Y40" s="89"/>
      <c r="Z40" s="89"/>
      <c r="AA40" s="89"/>
      <c r="AB40" s="89"/>
      <c r="AC40" s="89"/>
    </row>
    <row r="41" spans="1:29" ht="15.75" customHeight="1" x14ac:dyDescent="0.25">
      <c r="A41" s="422">
        <v>3</v>
      </c>
      <c r="B41" s="423" t="s">
        <v>601</v>
      </c>
      <c r="C41" s="249"/>
      <c r="D41" s="247"/>
      <c r="E41" s="248"/>
      <c r="F41" s="165">
        <f t="shared" si="0"/>
        <v>0</v>
      </c>
      <c r="G41" s="402"/>
      <c r="H41" s="416" t="str">
        <f>SATURS!$C$10</f>
        <v/>
      </c>
      <c r="I41" s="419" t="str">
        <f>SATURS!$C$11</f>
        <v/>
      </c>
      <c r="J41" s="413"/>
      <c r="K41" s="402"/>
      <c r="L41" s="402"/>
      <c r="M41" s="428"/>
      <c r="N41" s="413"/>
      <c r="O41" s="60"/>
      <c r="W41" s="89"/>
      <c r="X41" s="89"/>
      <c r="Y41" s="89"/>
      <c r="Z41" s="89"/>
      <c r="AA41" s="89"/>
      <c r="AB41" s="89"/>
      <c r="AC41" s="89"/>
    </row>
    <row r="42" spans="1:29" ht="15.75" customHeight="1" x14ac:dyDescent="0.25">
      <c r="A42" s="422"/>
      <c r="B42" s="423"/>
      <c r="C42" s="249"/>
      <c r="D42" s="247"/>
      <c r="E42" s="248"/>
      <c r="F42" s="165">
        <f t="shared" si="0"/>
        <v>0</v>
      </c>
      <c r="G42" s="403"/>
      <c r="H42" s="417"/>
      <c r="I42" s="420"/>
      <c r="J42" s="414"/>
      <c r="K42" s="403"/>
      <c r="L42" s="403"/>
      <c r="M42" s="428"/>
      <c r="N42" s="414"/>
      <c r="W42" s="89"/>
      <c r="X42" s="89"/>
      <c r="Y42" s="89"/>
      <c r="Z42" s="89"/>
      <c r="AA42" s="89"/>
      <c r="AB42" s="89"/>
      <c r="AC42" s="89"/>
    </row>
    <row r="43" spans="1:29" ht="15.75" customHeight="1" x14ac:dyDescent="0.25">
      <c r="A43" s="422"/>
      <c r="B43" s="423"/>
      <c r="C43" s="249"/>
      <c r="D43" s="247"/>
      <c r="E43" s="248"/>
      <c r="F43" s="165">
        <f t="shared" si="0"/>
        <v>0</v>
      </c>
      <c r="G43" s="404"/>
      <c r="H43" s="418"/>
      <c r="I43" s="421"/>
      <c r="J43" s="415"/>
      <c r="K43" s="404"/>
      <c r="L43" s="404"/>
      <c r="M43" s="428"/>
      <c r="N43" s="415"/>
      <c r="W43" s="89"/>
      <c r="X43" s="89"/>
      <c r="Y43" s="89"/>
      <c r="Z43" s="89"/>
      <c r="AA43" s="89"/>
      <c r="AB43" s="89"/>
      <c r="AC43" s="89"/>
    </row>
    <row r="44" spans="1:29" ht="15.75" customHeight="1" x14ac:dyDescent="0.25">
      <c r="A44" s="424" t="s">
        <v>72</v>
      </c>
      <c r="B44" s="425"/>
      <c r="C44" s="426"/>
      <c r="D44" s="160">
        <f>SUM(D35:D37,D38:D40,D41:D43)</f>
        <v>0</v>
      </c>
      <c r="E44" s="161" t="s">
        <v>99</v>
      </c>
      <c r="F44" s="160">
        <f>SUM(F35:F37,F38:F40,F41:F43)</f>
        <v>0</v>
      </c>
      <c r="G44" s="427"/>
      <c r="H44" s="427"/>
      <c r="I44" s="427"/>
      <c r="J44" s="427"/>
      <c r="K44" s="427"/>
      <c r="L44" s="427"/>
      <c r="M44" s="427"/>
      <c r="N44" s="427"/>
      <c r="W44" s="89"/>
      <c r="X44" s="89"/>
      <c r="Y44" s="89"/>
      <c r="Z44" s="89"/>
      <c r="AA44" s="89"/>
      <c r="AB44" s="89"/>
      <c r="AC44" s="89"/>
    </row>
    <row r="45" spans="1:29" ht="15.75" customHeight="1" x14ac:dyDescent="0.25">
      <c r="A45" s="424" t="s">
        <v>98</v>
      </c>
      <c r="B45" s="425"/>
      <c r="C45" s="426"/>
      <c r="D45" s="86" t="s">
        <v>99</v>
      </c>
      <c r="E45" s="161" t="e">
        <f>AVERAGE(E35:E37,E38:E40,E41:E43)</f>
        <v>#DIV/0!</v>
      </c>
      <c r="F45" s="160" t="s">
        <v>89</v>
      </c>
      <c r="G45" s="427"/>
      <c r="H45" s="427"/>
      <c r="I45" s="427"/>
      <c r="J45" s="427"/>
      <c r="K45" s="427"/>
      <c r="L45" s="427"/>
      <c r="M45" s="427"/>
      <c r="N45" s="427"/>
      <c r="O45" s="60"/>
    </row>
    <row r="46" spans="1:29" s="110" customFormat="1" ht="12.75" x14ac:dyDescent="0.25">
      <c r="A46" s="429" t="s">
        <v>508</v>
      </c>
      <c r="B46" s="429"/>
      <c r="C46" s="429"/>
      <c r="D46" s="429"/>
      <c r="E46" s="429"/>
      <c r="F46" s="429"/>
      <c r="G46" s="429"/>
      <c r="H46" s="429"/>
      <c r="I46" s="429"/>
      <c r="J46" s="429"/>
      <c r="K46" s="429"/>
      <c r="L46" s="429"/>
      <c r="M46" s="429"/>
      <c r="N46" s="429"/>
      <c r="O46" s="109"/>
    </row>
    <row r="47" spans="1:29" ht="15.75" customHeight="1" x14ac:dyDescent="0.25">
      <c r="A47" s="90"/>
      <c r="B47" s="89"/>
      <c r="D47" s="90"/>
      <c r="E47" s="47"/>
      <c r="F47" s="47"/>
      <c r="G47" s="90"/>
      <c r="H47" s="45"/>
      <c r="I47" s="54"/>
      <c r="J47" s="53"/>
      <c r="K47" s="90"/>
      <c r="L47" s="45"/>
      <c r="M47" s="35"/>
      <c r="N47" s="47"/>
      <c r="O47" s="60"/>
    </row>
    <row r="48" spans="1:29" ht="15.75" customHeight="1" x14ac:dyDescent="0.25">
      <c r="G48" s="90"/>
      <c r="H48" s="90"/>
      <c r="K48" s="90"/>
      <c r="L48" s="52"/>
      <c r="M48" s="52"/>
    </row>
    <row r="49" spans="1:14" ht="15.75" customHeight="1" x14ac:dyDescent="0.25">
      <c r="M49" s="90"/>
    </row>
    <row r="50" spans="1:14" ht="15.75" customHeight="1" x14ac:dyDescent="0.25">
      <c r="D50" s="90"/>
      <c r="E50" s="90"/>
      <c r="H50" s="90"/>
      <c r="I50" s="90"/>
      <c r="J50" s="90"/>
      <c r="M50" s="90"/>
    </row>
    <row r="51" spans="1:14" ht="15.75" customHeight="1" x14ac:dyDescent="0.25">
      <c r="D51" s="90"/>
      <c r="E51" s="90"/>
      <c r="H51" s="90"/>
      <c r="I51" s="90"/>
      <c r="J51" s="90"/>
      <c r="M51" s="90"/>
    </row>
    <row r="52" spans="1:14" ht="15.75" customHeight="1" x14ac:dyDescent="0.25">
      <c r="A52" s="90"/>
      <c r="D52" s="90"/>
      <c r="E52" s="90"/>
      <c r="F52" s="49"/>
      <c r="G52" s="49"/>
      <c r="H52" s="90"/>
      <c r="I52" s="90"/>
      <c r="J52" s="90"/>
      <c r="M52" s="90"/>
    </row>
    <row r="53" spans="1:14" ht="15.75" customHeight="1" x14ac:dyDescent="0.25">
      <c r="A53" s="90"/>
      <c r="D53" s="90"/>
      <c r="E53" s="90"/>
      <c r="J53" s="90"/>
      <c r="M53" s="90"/>
    </row>
    <row r="54" spans="1:14" s="48" customFormat="1" ht="15.75" customHeight="1" x14ac:dyDescent="0.25">
      <c r="D54" s="206"/>
      <c r="E54" s="206"/>
      <c r="H54" s="206"/>
      <c r="I54" s="206"/>
      <c r="J54" s="206"/>
      <c r="M54" s="206"/>
    </row>
    <row r="55" spans="1:14" ht="15.75" customHeight="1" x14ac:dyDescent="0.25"/>
    <row r="57" spans="1:14" x14ac:dyDescent="0.25">
      <c r="B57" s="48"/>
      <c r="C57" s="48"/>
      <c r="D57" s="48"/>
      <c r="E57" s="48"/>
      <c r="F57" s="206"/>
      <c r="G57" s="48"/>
      <c r="H57" s="48"/>
      <c r="I57" s="48"/>
      <c r="J57" s="48"/>
      <c r="K57" s="48"/>
      <c r="L57" s="48"/>
      <c r="M57" s="206"/>
      <c r="N57" s="48"/>
    </row>
    <row r="58" spans="1:14" x14ac:dyDescent="0.25">
      <c r="A58" s="90"/>
      <c r="F58" s="90"/>
      <c r="M58" s="90"/>
    </row>
    <row r="59" spans="1:14" x14ac:dyDescent="0.25">
      <c r="A59" s="90"/>
      <c r="F59" s="90"/>
      <c r="M59" s="90"/>
    </row>
    <row r="60" spans="1:14" x14ac:dyDescent="0.25">
      <c r="A60" s="90"/>
      <c r="F60" s="90"/>
      <c r="M60" s="90"/>
    </row>
  </sheetData>
  <mergeCells count="97">
    <mergeCell ref="I28:N28"/>
    <mergeCell ref="C24:N24"/>
    <mergeCell ref="C25:N25"/>
    <mergeCell ref="B26:N26"/>
    <mergeCell ref="A27:N27"/>
    <mergeCell ref="A28:G28"/>
    <mergeCell ref="C22:N22"/>
    <mergeCell ref="C23:N23"/>
    <mergeCell ref="B14:N14"/>
    <mergeCell ref="C15:N15"/>
    <mergeCell ref="C16:N16"/>
    <mergeCell ref="C19:N19"/>
    <mergeCell ref="F9:G9"/>
    <mergeCell ref="F6:G6"/>
    <mergeCell ref="F7:G7"/>
    <mergeCell ref="C20:N20"/>
    <mergeCell ref="C21:N21"/>
    <mergeCell ref="A45:C45"/>
    <mergeCell ref="A1:N1"/>
    <mergeCell ref="A5:A9"/>
    <mergeCell ref="A11:A13"/>
    <mergeCell ref="C6:E6"/>
    <mergeCell ref="C7:E7"/>
    <mergeCell ref="C8:E8"/>
    <mergeCell ref="C9:E9"/>
    <mergeCell ref="B10:D10"/>
    <mergeCell ref="B11:D13"/>
    <mergeCell ref="B3:C3"/>
    <mergeCell ref="B4:C4"/>
    <mergeCell ref="D3:N3"/>
    <mergeCell ref="D4:I4"/>
    <mergeCell ref="E12:G12"/>
    <mergeCell ref="F5:G5"/>
    <mergeCell ref="J41:J43"/>
    <mergeCell ref="J38:J40"/>
    <mergeCell ref="A38:A40"/>
    <mergeCell ref="B38:B40"/>
    <mergeCell ref="G38:G40"/>
    <mergeCell ref="A41:A43"/>
    <mergeCell ref="B41:B43"/>
    <mergeCell ref="G41:G43"/>
    <mergeCell ref="H41:H43"/>
    <mergeCell ref="I41:I43"/>
    <mergeCell ref="A46:N46"/>
    <mergeCell ref="H5:I5"/>
    <mergeCell ref="H6:I6"/>
    <mergeCell ref="H7:I7"/>
    <mergeCell ref="H8:I8"/>
    <mergeCell ref="H9:I9"/>
    <mergeCell ref="E10:I10"/>
    <mergeCell ref="F32:F33"/>
    <mergeCell ref="G32:H32"/>
    <mergeCell ref="I32:I33"/>
    <mergeCell ref="C5:E5"/>
    <mergeCell ref="B5:B9"/>
    <mergeCell ref="H11:I11"/>
    <mergeCell ref="H12:I12"/>
    <mergeCell ref="A31:F31"/>
    <mergeCell ref="E11:G11"/>
    <mergeCell ref="A44:C44"/>
    <mergeCell ref="K38:K40"/>
    <mergeCell ref="K35:K37"/>
    <mergeCell ref="J32:J33"/>
    <mergeCell ref="K32:L32"/>
    <mergeCell ref="G44:N45"/>
    <mergeCell ref="H38:H40"/>
    <mergeCell ref="I38:I40"/>
    <mergeCell ref="K41:K43"/>
    <mergeCell ref="L41:L43"/>
    <mergeCell ref="M41:M43"/>
    <mergeCell ref="N41:N43"/>
    <mergeCell ref="M35:M37"/>
    <mergeCell ref="M38:M40"/>
    <mergeCell ref="N38:N40"/>
    <mergeCell ref="L38:L40"/>
    <mergeCell ref="I35:I37"/>
    <mergeCell ref="G31:J31"/>
    <mergeCell ref="J35:J37"/>
    <mergeCell ref="A35:A37"/>
    <mergeCell ref="B35:B37"/>
    <mergeCell ref="A32:A34"/>
    <mergeCell ref="K31:N31"/>
    <mergeCell ref="L35:L37"/>
    <mergeCell ref="M32:M33"/>
    <mergeCell ref="N32:N33"/>
    <mergeCell ref="F8:G8"/>
    <mergeCell ref="B30:N30"/>
    <mergeCell ref="C17:N17"/>
    <mergeCell ref="C18:N18"/>
    <mergeCell ref="H13:I13"/>
    <mergeCell ref="B32:B34"/>
    <mergeCell ref="C32:C34"/>
    <mergeCell ref="D32:D33"/>
    <mergeCell ref="E32:E33"/>
    <mergeCell ref="N35:N37"/>
    <mergeCell ref="G35:G37"/>
    <mergeCell ref="H35:H37"/>
  </mergeCells>
  <conditionalFormatting sqref="A30:N46">
    <cfRule type="expression" dxfId="335" priority="14">
      <formula>$P$1=1</formula>
    </cfRule>
  </conditionalFormatting>
  <conditionalFormatting sqref="A1:N46">
    <cfRule type="expression" dxfId="334" priority="11">
      <formula>$P$2=0</formula>
    </cfRule>
  </conditionalFormatting>
  <conditionalFormatting sqref="E10">
    <cfRule type="expression" dxfId="333" priority="114">
      <formula>$D$44&gt;$E$10</formula>
    </cfRule>
  </conditionalFormatting>
  <dataValidations count="10">
    <dataValidation type="list" allowBlank="1" showInputMessage="1" showErrorMessage="1" sqref="F5:G5 F8:G9">
      <formula1>"ir,nav"</formula1>
    </dataValidation>
    <dataValidation type="whole" allowBlank="1" showErrorMessage="1" errorTitle="KĻŪDA" error="Tikai veseli skaitļi no 0 līdz 100" sqref="A16:A25">
      <formula1>0</formula1>
      <formula2>100</formula2>
    </dataValidation>
    <dataValidation type="whole" allowBlank="1" showErrorMessage="1" errorTitle="KĻŪDA" error="Tikai veseli skaitļi robežās no 2000 līdz 2015" sqref="B16:B25">
      <formula1>2000</formula1>
      <formula2>2015</formula2>
    </dataValidation>
    <dataValidation type="whole" allowBlank="1" showErrorMessage="1" errorTitle="KĻŪDA" error="Tikai veseli skaitļi robežās no 1900 līdz 2015" sqref="D4">
      <formula1>1900</formula1>
      <formula2>2015</formula2>
    </dataValidation>
    <dataValidation type="whole" allowBlank="1" showInputMessage="1" showErrorMessage="1" errorTitle="KĻŪDA" error="Tikai veseli skaitļi robežās no 0 līdz 30" sqref="F6:G7">
      <formula1>0</formula1>
      <formula2>30</formula2>
    </dataValidation>
    <dataValidation type="whole" allowBlank="1" showErrorMessage="1" errorTitle="KĻŪDA" error="Tikai veseli skaitļi robežās no 0 līdz 100000" sqref="E10:I10">
      <formula1>0</formula1>
      <formula2>100000</formula2>
    </dataValidation>
    <dataValidation type="decimal" allowBlank="1" showErrorMessage="1" errorTitle="KĻŪDA" error="Tikai skaitļi robežās no 0 līdz 100000" sqref="H11:I13 D35:D37 D38:D40 D41:D43">
      <formula1>0</formula1>
      <formula2>100000</formula2>
    </dataValidation>
    <dataValidation type="decimal" allowBlank="1" showErrorMessage="1" errorTitle="KĻŪDA" error="Tikai skaitļi robežās no 0 līdz 50" sqref="E35:E37 E38:E40 E41:E43">
      <formula1>0</formula1>
      <formula2>50</formula2>
    </dataValidation>
    <dataValidation type="whole" allowBlank="1" showErrorMessage="1" errorTitle="KĻŪDA" error="Tikai veseli skaitļi robežās no 0 līdz 365" sqref="I38:I40 M35:M37 I35:I37 M41:M43 M38:M40 I41:I43">
      <formula1>0</formula1>
      <formula2>365</formula2>
    </dataValidation>
    <dataValidation type="decimal" allowBlank="1" showErrorMessage="1" errorTitle="KĻŪDA" error="Tikai skaitļi robežās no -20 līdz 50" sqref="G38:H40 K35:L37 G35:H37 K41:L43 K38:L40 G41:H43">
      <formula1>-20</formula1>
      <formula2>50</formula2>
    </dataValidation>
  </dataValidations>
  <printOptions horizontalCentered="1"/>
  <pageMargins left="0.59055118110236227" right="0.59055118110236227" top="0.78740157480314965" bottom="0.78740157480314965" header="0.39370078740157483" footer="0.39370078740157483"/>
  <pageSetup paperSize="9" scale="98" orientation="landscape" r:id="rId1"/>
  <headerFooter>
    <evenFooter>&amp;C&amp;"Times New Roman,Regular"&amp;12 14</evenFooter>
    <firstFooter>&amp;C&amp;"Times New Roman,Regular"&amp;12 13</firstFooter>
  </headerFooter>
  <rowBreaks count="1" manualBreakCount="1">
    <brk id="28" max="13" man="1"/>
  </rowBreaks>
  <colBreaks count="1" manualBreakCount="1">
    <brk id="14" max="1048575" man="1"/>
  </colBreaks>
  <ignoredErrors>
    <ignoredError sqref="H35:I37 H41:I43 H38:I40" unlocked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6" tint="-0.249977111117893"/>
  </sheetPr>
  <dimension ref="A1:O259"/>
  <sheetViews>
    <sheetView view="pageBreakPreview" topLeftCell="A43" zoomScale="90" zoomScaleNormal="90" zoomScaleSheetLayoutView="90" zoomScalePageLayoutView="80" workbookViewId="0">
      <selection activeCell="I62" sqref="I62"/>
    </sheetView>
  </sheetViews>
  <sheetFormatPr defaultRowHeight="15.75" x14ac:dyDescent="0.25"/>
  <cols>
    <col min="1" max="1" width="5.85546875" style="20" customWidth="1"/>
    <col min="2" max="2" width="22.42578125" style="90" customWidth="1"/>
    <col min="3" max="3" width="37.5703125" style="188" customWidth="1"/>
    <col min="4" max="4" width="9.28515625" style="20" customWidth="1"/>
    <col min="5" max="5" width="9.7109375" style="20" customWidth="1"/>
    <col min="6" max="6" width="13.42578125" style="20" customWidth="1"/>
    <col min="7" max="7" width="18.85546875" style="20" customWidth="1"/>
    <col min="8" max="8" width="14.140625" style="20" customWidth="1"/>
    <col min="9" max="9" width="14.42578125" style="20" customWidth="1"/>
    <col min="10" max="10" width="15.7109375" style="20" customWidth="1"/>
    <col min="11" max="11" width="18.42578125" style="20" customWidth="1"/>
    <col min="12" max="14" width="5" style="20" bestFit="1" customWidth="1"/>
    <col min="15" max="15" width="4.42578125" style="20" bestFit="1" customWidth="1"/>
    <col min="16" max="16384" width="9.140625" style="20"/>
  </cols>
  <sheetData>
    <row r="1" spans="1:15" ht="15.75" customHeight="1" x14ac:dyDescent="0.25">
      <c r="A1" s="463" t="s">
        <v>437</v>
      </c>
      <c r="B1" s="463"/>
      <c r="C1" s="463"/>
      <c r="D1" s="463"/>
      <c r="E1" s="463"/>
      <c r="F1" s="463"/>
      <c r="G1" s="463"/>
      <c r="H1" s="463"/>
      <c r="I1" s="24"/>
      <c r="J1" s="106">
        <f>SATURS!$D$3</f>
        <v>0</v>
      </c>
      <c r="K1" s="24"/>
      <c r="L1" s="93"/>
    </row>
    <row r="2" spans="1:15" x14ac:dyDescent="0.25">
      <c r="A2" s="131" t="s">
        <v>110</v>
      </c>
      <c r="B2" s="474" t="s">
        <v>509</v>
      </c>
      <c r="C2" s="474"/>
      <c r="D2" s="474"/>
      <c r="E2" s="474"/>
      <c r="F2" s="474"/>
      <c r="G2" s="474"/>
      <c r="H2" s="474"/>
      <c r="I2" s="24"/>
      <c r="J2" s="103">
        <f>SATURS!$D$5</f>
        <v>1</v>
      </c>
      <c r="K2" s="24"/>
      <c r="L2" s="93"/>
    </row>
    <row r="3" spans="1:15" ht="15.75" customHeight="1" x14ac:dyDescent="0.25">
      <c r="A3" s="475" t="str">
        <f>'2'!B35</f>
        <v>1. ZONA</v>
      </c>
      <c r="B3" s="475"/>
      <c r="C3" s="475"/>
      <c r="D3" s="475"/>
      <c r="E3" s="475"/>
      <c r="F3" s="475"/>
      <c r="G3" s="475"/>
      <c r="H3" s="475"/>
      <c r="I3" s="24"/>
      <c r="J3" s="24"/>
      <c r="K3" s="24"/>
      <c r="L3" s="93"/>
    </row>
    <row r="4" spans="1:15" ht="54.75" x14ac:dyDescent="0.25">
      <c r="A4" s="464" t="s">
        <v>32</v>
      </c>
      <c r="B4" s="456" t="s">
        <v>35</v>
      </c>
      <c r="C4" s="456" t="s">
        <v>36</v>
      </c>
      <c r="D4" s="184" t="s">
        <v>43</v>
      </c>
      <c r="E4" s="184" t="s">
        <v>42</v>
      </c>
      <c r="F4" s="184" t="s">
        <v>225</v>
      </c>
      <c r="G4" s="184" t="s">
        <v>37</v>
      </c>
      <c r="H4" s="184" t="s">
        <v>38</v>
      </c>
      <c r="I4" s="24"/>
      <c r="J4" s="301" t="s">
        <v>656</v>
      </c>
      <c r="K4" s="301" t="s">
        <v>674</v>
      </c>
    </row>
    <row r="5" spans="1:15" ht="18" customHeight="1" x14ac:dyDescent="0.25">
      <c r="A5" s="465"/>
      <c r="B5" s="456"/>
      <c r="C5" s="456"/>
      <c r="D5" s="184" t="s">
        <v>39</v>
      </c>
      <c r="E5" s="184" t="s">
        <v>226</v>
      </c>
      <c r="F5" s="184" t="s">
        <v>227</v>
      </c>
      <c r="G5" s="184" t="s">
        <v>121</v>
      </c>
      <c r="H5" s="184" t="s">
        <v>41</v>
      </c>
      <c r="I5" s="24"/>
      <c r="J5" s="24"/>
      <c r="K5" s="24"/>
    </row>
    <row r="6" spans="1:15" s="27" customFormat="1" x14ac:dyDescent="0.25">
      <c r="A6" s="244"/>
      <c r="B6" s="250"/>
      <c r="C6" s="316"/>
      <c r="D6" s="251"/>
      <c r="E6" s="252"/>
      <c r="F6" s="338"/>
      <c r="G6" s="302" t="str">
        <f>IF(SATURS!$C$12="","",'2'!$G$35-'2'!$H$35)</f>
        <v/>
      </c>
      <c r="H6" s="162">
        <f>IF(F6="",0,F6*E6)</f>
        <v>0</v>
      </c>
      <c r="I6" s="24">
        <f>IF(ISNUMBER(G6*H6*SATURS!$C$11*24),G6*H6*SATURS!$C$11*24,0)</f>
        <v>0</v>
      </c>
      <c r="J6" s="311" t="s">
        <v>499</v>
      </c>
      <c r="K6" s="312">
        <f>IF(F6&lt;&gt;"",19/(G6-SATURS!$C$10),0)*IF(J6="",0,VLOOKUP(J6,$K$68:$O$74,IF(SATURS!$C$12="dzīvojamās mājas, pansionāti, slimnīcas un bērnudārzi",2,IF(SATURS!$C$12="publiskas ēkas, izņemot pansionātus, slimnīcas un bērnudārzus",3,IF(SATURS!$C$12="ražošanas ēkas",4,5))),FALSE))</f>
        <v>0</v>
      </c>
      <c r="L6" s="211"/>
    </row>
    <row r="7" spans="1:15" s="27" customFormat="1" x14ac:dyDescent="0.25">
      <c r="A7" s="244"/>
      <c r="B7" s="250"/>
      <c r="C7" s="316"/>
      <c r="D7" s="251"/>
      <c r="E7" s="252"/>
      <c r="F7" s="338"/>
      <c r="G7" s="302" t="str">
        <f>IF(SATURS!$C$12="","",'2'!$G$35-'2'!$H$35)</f>
        <v/>
      </c>
      <c r="H7" s="162">
        <f t="shared" ref="H7:H15" si="0">IF(F7="",0,F7*E7)</f>
        <v>0</v>
      </c>
      <c r="I7" s="24">
        <f>IF(ISNUMBER(G7*H7*SATURS!$C$11*24),G7*H7*SATURS!$C$11*24,0)</f>
        <v>0</v>
      </c>
      <c r="J7" s="311"/>
      <c r="K7" s="312">
        <f>IF(F7&lt;&gt;"",19/(G7-SATURS!$C$10),0)*IF(J7="",0,VLOOKUP(J7,$K$68:$O$74,IF(SATURS!$C$12="dzīvojamās mājas, pansionāti, slimnīcas un bērnudārzi",2,IF(SATURS!$C$12="publiskas ēkas, izņemot pansionātus, slimnīcas un bērnudārzus",3,IF(SATURS!$C$12="ražošanas ēkas",4,5))),FALSE))</f>
        <v>0</v>
      </c>
      <c r="L7" s="50"/>
    </row>
    <row r="8" spans="1:15" s="27" customFormat="1" x14ac:dyDescent="0.25">
      <c r="A8" s="244"/>
      <c r="B8" s="253"/>
      <c r="C8" s="316"/>
      <c r="D8" s="251"/>
      <c r="E8" s="254"/>
      <c r="F8" s="338"/>
      <c r="G8" s="302" t="str">
        <f>IF(SATURS!$C$12="","",'2'!$G$35-'2'!$H$35)</f>
        <v/>
      </c>
      <c r="H8" s="162">
        <f t="shared" si="0"/>
        <v>0</v>
      </c>
      <c r="I8" s="24">
        <f>IF(ISNUMBER(G8*H8*SATURS!$C$11*24),G8*H8*SATURS!$C$11*24,0)</f>
        <v>0</v>
      </c>
      <c r="J8" s="311"/>
      <c r="K8" s="312">
        <f>IF(F8&lt;&gt;"",19/(G8-SATURS!$C$10),0)*IF(J8="",0,VLOOKUP(J8,$K$68:$O$74,IF(SATURS!$C$12="dzīvojamās mājas, pansionāti, slimnīcas un bērnudārzi",2,IF(SATURS!$C$12="publiskas ēkas, izņemot pansionātus, slimnīcas un bērnudārzus",3,IF(SATURS!$C$12="ražošanas ēkas",4,5))),FALSE))</f>
        <v>0</v>
      </c>
      <c r="L8" s="50"/>
    </row>
    <row r="9" spans="1:15" s="27" customFormat="1" x14ac:dyDescent="0.25">
      <c r="A9" s="244"/>
      <c r="B9" s="250"/>
      <c r="C9" s="316"/>
      <c r="D9" s="251"/>
      <c r="E9" s="252"/>
      <c r="F9" s="338"/>
      <c r="G9" s="302" t="str">
        <f>IF(SATURS!$C$12="","",'2'!$G$35-'2'!$H$35)</f>
        <v/>
      </c>
      <c r="H9" s="162">
        <f t="shared" si="0"/>
        <v>0</v>
      </c>
      <c r="I9" s="24">
        <f>IF(ISNUMBER(G9*H9*SATURS!$C$11*24),G9*H9*SATURS!$C$11*24,0)</f>
        <v>0</v>
      </c>
      <c r="J9" s="311"/>
      <c r="K9" s="312">
        <f>IF(F9&lt;&gt;"",19/(G9-SATURS!$C$10),0)*IF(J9="",0,VLOOKUP(J9,$K$68:$O$74,IF(SATURS!$C$12="dzīvojamās mājas, pansionāti, slimnīcas un bērnudārzi",2,IF(SATURS!$C$12="publiskas ēkas, izņemot pansionātus, slimnīcas un bērnudārzus",3,IF(SATURS!$C$12="ražošanas ēkas",4,5))),FALSE))</f>
        <v>0</v>
      </c>
      <c r="L9" s="50"/>
    </row>
    <row r="10" spans="1:15" s="27" customFormat="1" ht="15.75" customHeight="1" x14ac:dyDescent="0.25">
      <c r="A10" s="244"/>
      <c r="B10" s="250"/>
      <c r="C10" s="316"/>
      <c r="D10" s="251"/>
      <c r="E10" s="252"/>
      <c r="F10" s="338"/>
      <c r="G10" s="302" t="str">
        <f>IF(SATURS!$C$12="","",'2'!$G$35-'2'!$H$35)</f>
        <v/>
      </c>
      <c r="H10" s="162">
        <f t="shared" si="0"/>
        <v>0</v>
      </c>
      <c r="I10" s="24">
        <f>IF(ISNUMBER(G10*H10*SATURS!$C$11*24),G10*H10*SATURS!$C$11*24,0)</f>
        <v>0</v>
      </c>
      <c r="J10" s="311"/>
      <c r="K10" s="312">
        <f>IF(F10&lt;&gt;"",19/(G10-SATURS!$C$10),0)*IF(J10="",0,VLOOKUP(J10,$K$68:$O$74,IF(SATURS!$C$12="dzīvojamās mājas, pansionāti, slimnīcas un bērnudārzi",2,IF(SATURS!$C$12="publiskas ēkas, izņemot pansionātus, slimnīcas un bērnudārzus",3,IF(SATURS!$C$12="ražošanas ēkas",4,5))),FALSE))</f>
        <v>0</v>
      </c>
      <c r="L10" s="50"/>
    </row>
    <row r="11" spans="1:15" s="27" customFormat="1" ht="15.75" customHeight="1" x14ac:dyDescent="0.25">
      <c r="A11" s="244"/>
      <c r="B11" s="291"/>
      <c r="C11" s="317"/>
      <c r="D11" s="251"/>
      <c r="E11" s="252"/>
      <c r="F11" s="338"/>
      <c r="G11" s="302" t="str">
        <f>IF(SATURS!$C$12="","",'2'!$G$35-'2'!$H$35)</f>
        <v/>
      </c>
      <c r="H11" s="162">
        <f t="shared" si="0"/>
        <v>0</v>
      </c>
      <c r="I11" s="24">
        <f>IF(ISNUMBER(G11*H11*SATURS!$C$11*24),G11*H11*SATURS!$C$11*24,0)</f>
        <v>0</v>
      </c>
      <c r="J11" s="311"/>
      <c r="K11" s="312">
        <f>IF(F11&lt;&gt;"",19/(G11-SATURS!$C$10),0)*IF(J11="",0,VLOOKUP(J11,$K$68:$O$74,IF(SATURS!$C$12="dzīvojamās mājas, pansionāti, slimnīcas un bērnudārzi",2,IF(SATURS!$C$12="publiskas ēkas, izņemot pansionātus, slimnīcas un bērnudārzus",3,IF(SATURS!$C$12="ražošanas ēkas",4,5))),FALSE))</f>
        <v>0</v>
      </c>
      <c r="L11" s="50"/>
    </row>
    <row r="12" spans="1:15" s="27" customFormat="1" x14ac:dyDescent="0.25">
      <c r="A12" s="244"/>
      <c r="B12" s="256"/>
      <c r="C12" s="317"/>
      <c r="D12" s="251"/>
      <c r="E12" s="252"/>
      <c r="F12" s="338"/>
      <c r="G12" s="302" t="str">
        <f>IF(SATURS!$C$12="","",'2'!$G$35-'2'!$H$35)</f>
        <v/>
      </c>
      <c r="H12" s="162">
        <f t="shared" si="0"/>
        <v>0</v>
      </c>
      <c r="I12" s="24">
        <f>IF(ISNUMBER(G12*H12*SATURS!$C$11*24),G12*H12*SATURS!$C$11*24,0)</f>
        <v>0</v>
      </c>
      <c r="J12" s="311"/>
      <c r="K12" s="312">
        <f>IF(F12&lt;&gt;"",19/(G12-SATURS!$C$10),0)*IF(J12="",0,VLOOKUP(J12,$K$68:$O$74,IF(SATURS!$C$12="dzīvojamās mājas, pansionāti, slimnīcas un bērnudārzi",2,IF(SATURS!$C$12="publiskas ēkas, izņemot pansionātus, slimnīcas un bērnudārzus",3,IF(SATURS!$C$12="ražošanas ēkas",4,5))),FALSE))</f>
        <v>0</v>
      </c>
      <c r="L12" s="50"/>
    </row>
    <row r="13" spans="1:15" s="27" customFormat="1" ht="15.75" customHeight="1" x14ac:dyDescent="0.25">
      <c r="A13" s="244"/>
      <c r="B13" s="291"/>
      <c r="C13" s="317"/>
      <c r="D13" s="251"/>
      <c r="E13" s="252"/>
      <c r="F13" s="338"/>
      <c r="G13" s="302" t="str">
        <f>IF(SATURS!$C$12="","",'2'!$G$35-'2'!$H$35)</f>
        <v/>
      </c>
      <c r="H13" s="162">
        <f t="shared" si="0"/>
        <v>0</v>
      </c>
      <c r="I13" s="24">
        <f>IF(ISNUMBER(G13*H13*SATURS!$C$11*24),G13*H13*SATURS!$C$11*24,0)</f>
        <v>0</v>
      </c>
      <c r="J13" s="311"/>
      <c r="K13" s="312">
        <f>IF(F13&lt;&gt;"",19/(G13-SATURS!$C$10),0)*IF(J13="",0,VLOOKUP(J13,$K$68:$O$74,IF(SATURS!$C$12="dzīvojamās mājas, pansionāti, slimnīcas un bērnudārzi",2,IF(SATURS!$C$12="publiskas ēkas, izņemot pansionātus, slimnīcas un bērnudārzus",3,IF(SATURS!$C$12="ražošanas ēkas",4,5))),FALSE))</f>
        <v>0</v>
      </c>
      <c r="L13" s="50"/>
    </row>
    <row r="14" spans="1:15" s="27" customFormat="1" ht="15.75" customHeight="1" x14ac:dyDescent="0.25">
      <c r="A14" s="244"/>
      <c r="B14" s="291"/>
      <c r="C14" s="317"/>
      <c r="D14" s="251"/>
      <c r="E14" s="252"/>
      <c r="F14" s="338"/>
      <c r="G14" s="302" t="str">
        <f>IF(SATURS!$C$12="","",'2'!$G$35-'2'!$H$35)</f>
        <v/>
      </c>
      <c r="H14" s="162">
        <f t="shared" si="0"/>
        <v>0</v>
      </c>
      <c r="I14" s="24">
        <f>IF(ISNUMBER(G14*H14*SATURS!$C$11*24),G14*H14*SATURS!$C$11*24,0)</f>
        <v>0</v>
      </c>
      <c r="J14" s="311"/>
      <c r="K14" s="312">
        <f>IF(F14&lt;&gt;"",19/(G14-SATURS!$C$10),0)*IF(J14="",0,VLOOKUP(J14,$K$68:$O$74,IF(SATURS!$C$12="dzīvojamās mājas, pansionāti, slimnīcas un bērnudārzi",2,IF(SATURS!$C$12="publiskas ēkas, izņemot pansionātus, slimnīcas un bērnudārzus",3,IF(SATURS!$C$12="ražošanas ēkas",4,5))),FALSE))</f>
        <v>0</v>
      </c>
      <c r="L14" s="50"/>
    </row>
    <row r="15" spans="1:15" s="27" customFormat="1" ht="15.75" customHeight="1" x14ac:dyDescent="0.25">
      <c r="A15" s="244"/>
      <c r="B15" s="241"/>
      <c r="C15" s="317"/>
      <c r="D15" s="251"/>
      <c r="E15" s="252"/>
      <c r="F15" s="338"/>
      <c r="G15" s="302" t="str">
        <f>IF(SATURS!$C$12="","",'2'!$G$35-'2'!$H$35)</f>
        <v/>
      </c>
      <c r="H15" s="162">
        <f t="shared" si="0"/>
        <v>0</v>
      </c>
      <c r="I15" s="24">
        <f>IF(ISNUMBER(G15*H15*SATURS!$C$11*24),G15*H15*SATURS!$C$11*24,0)</f>
        <v>0</v>
      </c>
      <c r="J15" s="311"/>
      <c r="K15" s="312">
        <f>IF(F15&lt;&gt;"",19/(G15-SATURS!$C$10),0)*IF(J15="",0,VLOOKUP(J15,$K$68:$O$74,IF(SATURS!$C$12="dzīvojamās mājas, pansionāti, slimnīcas un bērnudārzi",2,IF(SATURS!$C$12="publiskas ēkas, izņemot pansionātus, slimnīcas un bērnudārzus",3,IF(SATURS!$C$12="ražošanas ēkas",4,5))),FALSE))</f>
        <v>0</v>
      </c>
      <c r="L15" s="50"/>
    </row>
    <row r="16" spans="1:15" ht="51" x14ac:dyDescent="0.25">
      <c r="A16" s="464" t="s">
        <v>32</v>
      </c>
      <c r="B16" s="148" t="s">
        <v>83</v>
      </c>
      <c r="C16" s="148" t="s">
        <v>11</v>
      </c>
      <c r="D16" s="184" t="s">
        <v>122</v>
      </c>
      <c r="E16" s="456" t="s">
        <v>123</v>
      </c>
      <c r="F16" s="456"/>
      <c r="G16" s="184" t="s">
        <v>37</v>
      </c>
      <c r="H16" s="184" t="s">
        <v>38</v>
      </c>
      <c r="I16" s="24"/>
      <c r="J16" s="24"/>
      <c r="K16" s="24"/>
      <c r="L16" s="92"/>
      <c r="O16" s="92"/>
    </row>
    <row r="17" spans="1:15" ht="15.75" customHeight="1" x14ac:dyDescent="0.25">
      <c r="A17" s="465"/>
      <c r="B17" s="149"/>
      <c r="C17" s="149"/>
      <c r="D17" s="184" t="s">
        <v>40</v>
      </c>
      <c r="E17" s="456" t="s">
        <v>124</v>
      </c>
      <c r="F17" s="456"/>
      <c r="G17" s="184" t="s">
        <v>121</v>
      </c>
      <c r="H17" s="184" t="s">
        <v>41</v>
      </c>
      <c r="I17" s="24"/>
      <c r="J17" s="24"/>
      <c r="K17" s="24"/>
      <c r="L17" s="92"/>
      <c r="M17" s="90"/>
      <c r="N17" s="92"/>
      <c r="O17" s="92"/>
    </row>
    <row r="18" spans="1:15" ht="15.75" customHeight="1" x14ac:dyDescent="0.25">
      <c r="A18" s="244"/>
      <c r="B18" s="255"/>
      <c r="C18" s="256"/>
      <c r="D18" s="254"/>
      <c r="E18" s="466"/>
      <c r="F18" s="466"/>
      <c r="G18" s="302" t="str">
        <f>IF(SATURS!$C$12="","",'2'!$G$35-'2'!$H$35)</f>
        <v/>
      </c>
      <c r="H18" s="162">
        <f>D18*E18</f>
        <v>0</v>
      </c>
      <c r="I18" s="24">
        <f>IF(ISNUMBER(G18*H18*SATURS!$C$11*24),G18*H18*SATURS!$C$11*24,0)</f>
        <v>0</v>
      </c>
      <c r="J18" s="309" t="s">
        <v>497</v>
      </c>
      <c r="K18" s="312">
        <f>IF(E18&lt;&gt;"",19/(G18-SATURS!$C$10),0)*IF(J18="",0,VLOOKUP(J18,$K$68:$O$74,IF(SATURS!$C$12="dzīvojamās mājas, pansionāti, slimnīcas un bērnudārzi",2,IF(SATURS!$C$12="publiskas ēkas, izņemot pansionātus, slimnīcas un bērnudārzus",3,IF(SATURS!$C$12="ražošanas ēkas",4,5))),FALSE))</f>
        <v>0</v>
      </c>
      <c r="L18" s="35"/>
      <c r="M18" s="37"/>
    </row>
    <row r="19" spans="1:15" ht="15.75" customHeight="1" x14ac:dyDescent="0.25">
      <c r="A19" s="244"/>
      <c r="B19" s="255"/>
      <c r="C19" s="256"/>
      <c r="D19" s="254"/>
      <c r="E19" s="466"/>
      <c r="F19" s="466"/>
      <c r="G19" s="302" t="str">
        <f>IF(SATURS!$C$12="","",'2'!$G$35-'2'!$H$35)</f>
        <v/>
      </c>
      <c r="H19" s="162">
        <f>D19*E19</f>
        <v>0</v>
      </c>
      <c r="I19" s="24">
        <f>IF(ISNUMBER(G19*H19*SATURS!$C$11*24),G19*H19*SATURS!$C$11*24,0)</f>
        <v>0</v>
      </c>
      <c r="J19" s="309" t="s">
        <v>497</v>
      </c>
      <c r="K19" s="312">
        <f>IF(E19&lt;&gt;"",19/(G19-SATURS!$C$10),0)*IF(J19="",0,VLOOKUP(J19,$K$68:$O$74,IF(SATURS!$C$12="dzīvojamās mājas, pansionāti, slimnīcas un bērnudārzi",2,IF(SATURS!$C$12="publiskas ēkas, izņemot pansionātus, slimnīcas un bērnudārzus",3,IF(SATURS!$C$12="ražošanas ēkas",4,5))),FALSE))</f>
        <v>0</v>
      </c>
      <c r="L19" s="35"/>
      <c r="M19" s="55"/>
    </row>
    <row r="20" spans="1:15" ht="15.75" customHeight="1" x14ac:dyDescent="0.25">
      <c r="A20" s="244"/>
      <c r="B20" s="255"/>
      <c r="C20" s="256"/>
      <c r="D20" s="254"/>
      <c r="E20" s="466"/>
      <c r="F20" s="466"/>
      <c r="G20" s="302" t="str">
        <f>IF(SATURS!$C$12="","",'2'!$G$35-'2'!$H$35)</f>
        <v/>
      </c>
      <c r="H20" s="162">
        <f>D20*E20</f>
        <v>0</v>
      </c>
      <c r="I20" s="24">
        <f>IF(ISNUMBER(G20*H20*SATURS!$C$11*24),G20*H20*SATURS!$C$11*24,0)</f>
        <v>0</v>
      </c>
      <c r="J20" s="309" t="s">
        <v>497</v>
      </c>
      <c r="K20" s="312">
        <f>IF(E20&lt;&gt;"",19/(G20-SATURS!$C$10),0)*IF(J20="",0,VLOOKUP(J20,$K$68:$O$74,IF(SATURS!$C$12="dzīvojamās mājas, pansionāti, slimnīcas un bērnudārzi",2,IF(SATURS!$C$12="publiskas ēkas, izņemot pansionātus, slimnīcas un bērnudārzus",3,IF(SATURS!$C$12="ražošanas ēkas",4,5))),FALSE))</f>
        <v>0</v>
      </c>
      <c r="L20" s="35"/>
      <c r="M20" s="55"/>
    </row>
    <row r="21" spans="1:15" ht="15.75" customHeight="1" x14ac:dyDescent="0.25">
      <c r="A21" s="467" t="str">
        <f>CONCATENATE("Kopā ",'2'!B35)</f>
        <v>Kopā 1. ZONA</v>
      </c>
      <c r="B21" s="467"/>
      <c r="C21" s="467"/>
      <c r="D21" s="467"/>
      <c r="E21" s="467"/>
      <c r="F21" s="467"/>
      <c r="G21" s="467"/>
      <c r="H21" s="166">
        <f>SUM(H18:H20)+SUM(H6:H15)</f>
        <v>0</v>
      </c>
      <c r="I21" s="24"/>
      <c r="J21" s="24"/>
      <c r="K21" s="24"/>
      <c r="L21" s="35"/>
      <c r="M21" s="55"/>
      <c r="N21" s="56"/>
    </row>
    <row r="22" spans="1:15" ht="15.75" customHeight="1" x14ac:dyDescent="0.25">
      <c r="A22" s="468" t="str">
        <f>'2'!B38</f>
        <v>2. ZONA</v>
      </c>
      <c r="B22" s="468"/>
      <c r="C22" s="468"/>
      <c r="D22" s="468"/>
      <c r="E22" s="468"/>
      <c r="F22" s="468"/>
      <c r="G22" s="468"/>
      <c r="H22" s="468"/>
      <c r="I22" s="24"/>
      <c r="J22" s="24"/>
      <c r="K22" s="24"/>
      <c r="L22" s="35"/>
      <c r="M22" s="55"/>
    </row>
    <row r="23" spans="1:15" ht="51" x14ac:dyDescent="0.25">
      <c r="A23" s="464" t="s">
        <v>32</v>
      </c>
      <c r="B23" s="456" t="s">
        <v>35</v>
      </c>
      <c r="C23" s="456" t="s">
        <v>36</v>
      </c>
      <c r="D23" s="184" t="s">
        <v>43</v>
      </c>
      <c r="E23" s="184" t="s">
        <v>42</v>
      </c>
      <c r="F23" s="184" t="s">
        <v>225</v>
      </c>
      <c r="G23" s="184" t="s">
        <v>37</v>
      </c>
      <c r="H23" s="184" t="s">
        <v>38</v>
      </c>
      <c r="I23" s="24"/>
      <c r="J23" s="24"/>
      <c r="K23" s="24"/>
      <c r="L23" s="35"/>
      <c r="M23" s="55"/>
    </row>
    <row r="24" spans="1:15" ht="18.75" customHeight="1" x14ac:dyDescent="0.25">
      <c r="A24" s="465"/>
      <c r="B24" s="456"/>
      <c r="C24" s="456"/>
      <c r="D24" s="184" t="s">
        <v>39</v>
      </c>
      <c r="E24" s="184" t="s">
        <v>226</v>
      </c>
      <c r="F24" s="184" t="s">
        <v>227</v>
      </c>
      <c r="G24" s="184" t="s">
        <v>121</v>
      </c>
      <c r="H24" s="184" t="s">
        <v>41</v>
      </c>
      <c r="I24" s="24"/>
      <c r="J24" s="24"/>
      <c r="K24" s="24"/>
      <c r="L24" s="35"/>
      <c r="M24" s="55"/>
    </row>
    <row r="25" spans="1:15" ht="15.75" customHeight="1" x14ac:dyDescent="0.25">
      <c r="A25" s="244"/>
      <c r="B25" s="255"/>
      <c r="C25" s="316"/>
      <c r="D25" s="251"/>
      <c r="E25" s="252"/>
      <c r="F25" s="338"/>
      <c r="G25" s="302" t="str">
        <f>IF(SATURS!$C$12="","",'2'!$G$38-'2'!$H$38)</f>
        <v/>
      </c>
      <c r="H25" s="162">
        <f t="shared" ref="H25:H34" si="1">IF(F25="",0,F25*E25)</f>
        <v>0</v>
      </c>
      <c r="I25" s="24">
        <f>IF(ISNUMBER(G25*H25*SATURS!$C$11*24),G25*H25*SATURS!$C$11*24,0)</f>
        <v>0</v>
      </c>
      <c r="J25" s="311"/>
      <c r="K25" s="312">
        <f>IF(F25&lt;&gt;"",19/(G25-SATURS!$C$10),0)*IF(J25="",0,VLOOKUP(J25,$K$68:$O$74,IF(SATURS!$C$12="dzīvojamās mājas, pansionāti, slimnīcas un bērnudārzi",2,IF(SATURS!$C$12="publiskas ēkas, izņemot pansionātus, slimnīcas un bērnudārzus",3,IF(SATURS!$C$12="ražošanas ēkas",4,5))),FALSE))</f>
        <v>0</v>
      </c>
      <c r="L25" s="35"/>
      <c r="M25" s="55"/>
      <c r="N25" s="56"/>
    </row>
    <row r="26" spans="1:15" ht="15.75" customHeight="1" x14ac:dyDescent="0.25">
      <c r="A26" s="244"/>
      <c r="B26" s="255"/>
      <c r="C26" s="316"/>
      <c r="D26" s="251"/>
      <c r="E26" s="252"/>
      <c r="F26" s="338"/>
      <c r="G26" s="302" t="str">
        <f>IF(SATURS!$C$12="","",'2'!$G$38-'2'!$H$38)</f>
        <v/>
      </c>
      <c r="H26" s="162">
        <f t="shared" si="1"/>
        <v>0</v>
      </c>
      <c r="I26" s="24">
        <f>IF(ISNUMBER(G26*H26*SATURS!$C$11*24),G26*H26*SATURS!$C$11*24,0)</f>
        <v>0</v>
      </c>
      <c r="J26" s="311"/>
      <c r="K26" s="312">
        <f>IF(F26&lt;&gt;"",19/(G26-SATURS!$C$10),0)*IF(J26="",0,VLOOKUP(J26,$K$68:$O$74,IF(SATURS!$C$12="dzīvojamās mājas, pansionāti, slimnīcas un bērnudārzi",2,IF(SATURS!$C$12="publiskas ēkas, izņemot pansionātus, slimnīcas un bērnudārzus",3,IF(SATURS!$C$12="ražošanas ēkas",4,5))),FALSE))</f>
        <v>0</v>
      </c>
      <c r="L26" s="35"/>
      <c r="M26" s="55"/>
      <c r="N26" s="56"/>
    </row>
    <row r="27" spans="1:15" ht="15.75" customHeight="1" x14ac:dyDescent="0.25">
      <c r="A27" s="244"/>
      <c r="B27" s="255"/>
      <c r="C27" s="316"/>
      <c r="D27" s="251"/>
      <c r="E27" s="252"/>
      <c r="F27" s="338"/>
      <c r="G27" s="302" t="str">
        <f>IF(SATURS!$C$12="","",'2'!$G$38-'2'!$H$38)</f>
        <v/>
      </c>
      <c r="H27" s="162">
        <f t="shared" si="1"/>
        <v>0</v>
      </c>
      <c r="I27" s="24">
        <f>IF(ISNUMBER(G27*H27*SATURS!$C$11*24),G27*H27*SATURS!$C$11*24,0)</f>
        <v>0</v>
      </c>
      <c r="J27" s="311"/>
      <c r="K27" s="312">
        <f>IF(F27&lt;&gt;"",19/(G27-SATURS!$C$10),0)*IF(J27="",0,VLOOKUP(J27,$K$68:$O$74,IF(SATURS!$C$12="dzīvojamās mājas, pansionāti, slimnīcas un bērnudārzi",2,IF(SATURS!$C$12="publiskas ēkas, izņemot pansionātus, slimnīcas un bērnudārzus",3,IF(SATURS!$C$12="ražošanas ēkas",4,5))),FALSE))</f>
        <v>0</v>
      </c>
      <c r="L27" s="35"/>
      <c r="M27" s="55"/>
      <c r="N27" s="56"/>
    </row>
    <row r="28" spans="1:15" ht="15.75" customHeight="1" x14ac:dyDescent="0.25">
      <c r="A28" s="244"/>
      <c r="B28" s="255"/>
      <c r="C28" s="316"/>
      <c r="D28" s="251"/>
      <c r="E28" s="252"/>
      <c r="F28" s="338"/>
      <c r="G28" s="373" t="str">
        <f>IF(SATURS!$C$12="","",'2'!$G$38-'2'!$H$38)</f>
        <v/>
      </c>
      <c r="H28" s="162">
        <f t="shared" si="1"/>
        <v>0</v>
      </c>
      <c r="I28" s="24">
        <f>IF(ISNUMBER(G28*H28*SATURS!$C$11*24),G28*H28*SATURS!$C$11*24,0)</f>
        <v>0</v>
      </c>
      <c r="J28" s="311"/>
      <c r="K28" s="312">
        <f>IF(F28&lt;&gt;"",19/(G28-SATURS!$C$10),0)*IF(J28="",0,VLOOKUP(J28,$K$68:$O$74,IF(SATURS!$C$12="dzīvojamās mājas, pansionāti, slimnīcas un bērnudārzi",2,IF(SATURS!$C$12="publiskas ēkas, izņemot pansionātus, slimnīcas un bērnudārzus",3,IF(SATURS!$C$12="ražošanas ēkas",4,5))),FALSE))</f>
        <v>0</v>
      </c>
      <c r="L28" s="35"/>
      <c r="M28" s="55"/>
      <c r="N28" s="56"/>
    </row>
    <row r="29" spans="1:15" ht="15.75" customHeight="1" x14ac:dyDescent="0.25">
      <c r="A29" s="244"/>
      <c r="B29" s="255"/>
      <c r="C29" s="316"/>
      <c r="D29" s="251"/>
      <c r="E29" s="252"/>
      <c r="F29" s="338"/>
      <c r="G29" s="373" t="str">
        <f>IF(SATURS!$C$12="","",'2'!$G$38-'2'!$H$38)</f>
        <v/>
      </c>
      <c r="H29" s="162">
        <f t="shared" si="1"/>
        <v>0</v>
      </c>
      <c r="I29" s="24">
        <f>IF(ISNUMBER(G29*H29*SATURS!$C$11*24),G29*H29*SATURS!$C$11*24,0)</f>
        <v>0</v>
      </c>
      <c r="J29" s="311"/>
      <c r="K29" s="312">
        <f>IF(F29&lt;&gt;"",19/(G29-SATURS!$C$10),0)*IF(J29="",0,VLOOKUP(J29,$K$68:$O$74,IF(SATURS!$C$12="dzīvojamās mājas, pansionāti, slimnīcas un bērnudārzi",2,IF(SATURS!$C$12="publiskas ēkas, izņemot pansionātus, slimnīcas un bērnudārzus",3,IF(SATURS!$C$12="ražošanas ēkas",4,5))),FALSE))</f>
        <v>0</v>
      </c>
      <c r="L29" s="35"/>
      <c r="M29" s="55"/>
      <c r="N29" s="56"/>
    </row>
    <row r="30" spans="1:15" ht="15.75" customHeight="1" x14ac:dyDescent="0.25">
      <c r="A30" s="244"/>
      <c r="B30" s="255"/>
      <c r="C30" s="316"/>
      <c r="D30" s="251"/>
      <c r="E30" s="252"/>
      <c r="F30" s="338"/>
      <c r="G30" s="373" t="str">
        <f>IF(SATURS!$C$12="","",'2'!$G$38-'2'!$H$38)</f>
        <v/>
      </c>
      <c r="H30" s="162">
        <f t="shared" si="1"/>
        <v>0</v>
      </c>
      <c r="I30" s="24">
        <f>IF(ISNUMBER(G30*H30*SATURS!$C$11*24),G30*H30*SATURS!$C$11*24,0)</f>
        <v>0</v>
      </c>
      <c r="J30" s="311"/>
      <c r="K30" s="312">
        <f>IF(F30&lt;&gt;"",19/(G30-SATURS!$C$10),0)*IF(J30="",0,VLOOKUP(J30,$K$68:$O$74,IF(SATURS!$C$12="dzīvojamās mājas, pansionāti, slimnīcas un bērnudārzi",2,IF(SATURS!$C$12="publiskas ēkas, izņemot pansionātus, slimnīcas un bērnudārzus",3,IF(SATURS!$C$12="ražošanas ēkas",4,5))),FALSE))</f>
        <v>0</v>
      </c>
      <c r="L30" s="35"/>
      <c r="M30" s="55"/>
      <c r="N30" s="56"/>
    </row>
    <row r="31" spans="1:15" ht="15.75" customHeight="1" x14ac:dyDescent="0.25">
      <c r="A31" s="244"/>
      <c r="B31" s="255"/>
      <c r="C31" s="316"/>
      <c r="D31" s="251"/>
      <c r="E31" s="252"/>
      <c r="F31" s="338"/>
      <c r="G31" s="373" t="str">
        <f>IF(SATURS!$C$12="","",'2'!$G$38-'2'!$H$38)</f>
        <v/>
      </c>
      <c r="H31" s="162">
        <f t="shared" si="1"/>
        <v>0</v>
      </c>
      <c r="I31" s="24">
        <f>IF(ISNUMBER(G31*H31*SATURS!$C$11*24),G31*H31*SATURS!$C$11*24,0)</f>
        <v>0</v>
      </c>
      <c r="J31" s="311"/>
      <c r="K31" s="312">
        <f>IF(F31&lt;&gt;"",19/(G31-SATURS!$C$10),0)*IF(J31="",0,VLOOKUP(J31,$K$68:$O$74,IF(SATURS!$C$12="dzīvojamās mājas, pansionāti, slimnīcas un bērnudārzi",2,IF(SATURS!$C$12="publiskas ēkas, izņemot pansionātus, slimnīcas un bērnudārzus",3,IF(SATURS!$C$12="ražošanas ēkas",4,5))),FALSE))</f>
        <v>0</v>
      </c>
      <c r="L31" s="35"/>
      <c r="M31" s="55"/>
      <c r="N31" s="56"/>
    </row>
    <row r="32" spans="1:15" ht="15.75" customHeight="1" x14ac:dyDescent="0.25">
      <c r="A32" s="244"/>
      <c r="B32" s="255"/>
      <c r="C32" s="316"/>
      <c r="D32" s="251"/>
      <c r="E32" s="252"/>
      <c r="F32" s="338"/>
      <c r="G32" s="373" t="str">
        <f>IF(SATURS!$C$12="","",'2'!$G$38-'2'!$H$38)</f>
        <v/>
      </c>
      <c r="H32" s="162">
        <f t="shared" si="1"/>
        <v>0</v>
      </c>
      <c r="I32" s="24">
        <f>IF(ISNUMBER(G32*H32*SATURS!$C$11*24),G32*H32*SATURS!$C$11*24,0)</f>
        <v>0</v>
      </c>
      <c r="J32" s="311"/>
      <c r="K32" s="312">
        <f>IF(F32&lt;&gt;"",19/(G32-SATURS!$C$10),0)*IF(J32="",0,VLOOKUP(J32,$K$68:$O$74,IF(SATURS!$C$12="dzīvojamās mājas, pansionāti, slimnīcas un bērnudārzi",2,IF(SATURS!$C$12="publiskas ēkas, izņemot pansionātus, slimnīcas un bērnudārzus",3,IF(SATURS!$C$12="ražošanas ēkas",4,5))),FALSE))</f>
        <v>0</v>
      </c>
      <c r="L32" s="35"/>
      <c r="M32" s="55"/>
      <c r="N32" s="56"/>
    </row>
    <row r="33" spans="1:14" ht="15.75" customHeight="1" x14ac:dyDescent="0.25">
      <c r="A33" s="244"/>
      <c r="B33" s="255"/>
      <c r="C33" s="316"/>
      <c r="D33" s="251"/>
      <c r="E33" s="252"/>
      <c r="F33" s="338"/>
      <c r="G33" s="373" t="str">
        <f>IF(SATURS!$C$12="","",'2'!$G$38-'2'!$H$38)</f>
        <v/>
      </c>
      <c r="H33" s="162">
        <f t="shared" si="1"/>
        <v>0</v>
      </c>
      <c r="I33" s="24">
        <f>IF(ISNUMBER(G33*H33*SATURS!$C$11*24),G33*H33*SATURS!$C$11*24,0)</f>
        <v>0</v>
      </c>
      <c r="J33" s="311"/>
      <c r="K33" s="312">
        <f>IF(F33&lt;&gt;"",19/(G33-SATURS!$C$10),0)*IF(J33="",0,VLOOKUP(J33,$K$68:$O$74,IF(SATURS!$C$12="dzīvojamās mājas, pansionāti, slimnīcas un bērnudārzi",2,IF(SATURS!$C$12="publiskas ēkas, izņemot pansionātus, slimnīcas un bērnudārzus",3,IF(SATURS!$C$12="ražošanas ēkas",4,5))),FALSE))</f>
        <v>0</v>
      </c>
      <c r="L33" s="35"/>
      <c r="M33" s="55"/>
      <c r="N33" s="56"/>
    </row>
    <row r="34" spans="1:14" ht="15.75" customHeight="1" x14ac:dyDescent="0.25">
      <c r="A34" s="244"/>
      <c r="B34" s="255"/>
      <c r="C34" s="316"/>
      <c r="D34" s="251"/>
      <c r="E34" s="252"/>
      <c r="F34" s="338"/>
      <c r="G34" s="373" t="str">
        <f>IF(SATURS!$C$12="","",'2'!$G$38-'2'!$H$38)</f>
        <v/>
      </c>
      <c r="H34" s="162">
        <f t="shared" si="1"/>
        <v>0</v>
      </c>
      <c r="I34" s="24">
        <f>IF(ISNUMBER(G34*H34*SATURS!$C$11*24),G34*H34*SATURS!$C$11*24,0)</f>
        <v>0</v>
      </c>
      <c r="J34" s="311"/>
      <c r="K34" s="312">
        <f>IF(F34&lt;&gt;"",19/(G34-SATURS!$C$10),0)*IF(J34="",0,VLOOKUP(J34,$K$68:$O$74,IF(SATURS!$C$12="dzīvojamās mājas, pansionāti, slimnīcas un bērnudārzi",2,IF(SATURS!$C$12="publiskas ēkas, izņemot pansionātus, slimnīcas un bērnudārzus",3,IF(SATURS!$C$12="ražošanas ēkas",4,5))),FALSE))</f>
        <v>0</v>
      </c>
      <c r="L34" s="35"/>
      <c r="M34" s="55"/>
      <c r="N34" s="56"/>
    </row>
    <row r="35" spans="1:14" ht="51" x14ac:dyDescent="0.25">
      <c r="A35" s="464" t="s">
        <v>32</v>
      </c>
      <c r="B35" s="464" t="s">
        <v>83</v>
      </c>
      <c r="C35" s="464" t="s">
        <v>11</v>
      </c>
      <c r="D35" s="184" t="s">
        <v>122</v>
      </c>
      <c r="E35" s="456" t="s">
        <v>123</v>
      </c>
      <c r="F35" s="456"/>
      <c r="G35" s="184" t="s">
        <v>37</v>
      </c>
      <c r="H35" s="184" t="s">
        <v>38</v>
      </c>
      <c r="I35" s="24"/>
      <c r="J35" s="24"/>
      <c r="L35" s="35"/>
      <c r="M35" s="55"/>
      <c r="N35" s="56"/>
    </row>
    <row r="36" spans="1:14" ht="15.75" customHeight="1" x14ac:dyDescent="0.25">
      <c r="A36" s="465"/>
      <c r="B36" s="465"/>
      <c r="C36" s="465"/>
      <c r="D36" s="184" t="s">
        <v>40</v>
      </c>
      <c r="E36" s="456" t="s">
        <v>124</v>
      </c>
      <c r="F36" s="456"/>
      <c r="G36" s="184" t="s">
        <v>121</v>
      </c>
      <c r="H36" s="184" t="s">
        <v>41</v>
      </c>
      <c r="I36" s="24"/>
      <c r="J36" s="24"/>
      <c r="L36" s="57"/>
    </row>
    <row r="37" spans="1:14" ht="15.75" customHeight="1" x14ac:dyDescent="0.25">
      <c r="A37" s="244"/>
      <c r="B37" s="255"/>
      <c r="C37" s="256"/>
      <c r="D37" s="254"/>
      <c r="E37" s="466"/>
      <c r="F37" s="466"/>
      <c r="G37" s="373" t="str">
        <f>IF(SATURS!$C$12="","",'2'!$G$38-'2'!$H$38)</f>
        <v/>
      </c>
      <c r="H37" s="162">
        <f>D37*E37</f>
        <v>0</v>
      </c>
      <c r="I37" s="24">
        <f>IF(ISNUMBER(G37*H37*SATURS!$C$11*24),G37*H37*SATURS!$C$11*24,0)</f>
        <v>0</v>
      </c>
      <c r="J37" s="309" t="s">
        <v>497</v>
      </c>
      <c r="K37" s="312">
        <f>IF(F37&lt;&gt;"",19/(G37-SATURS!$C$10),0)*IF(J37="",0,VLOOKUP(J37,$K$68:$O$74,IF(SATURS!$C$12="dzīvojamās mājas, pansionāti, slimnīcas un bērnudārzi",2,IF(SATURS!$C$12="publiskas ēkas, izņemot pansionātus, slimnīcas un bērnudārzus",3,IF(SATURS!$C$12="ražošanas ēkas",4,5))),FALSE))</f>
        <v>0</v>
      </c>
      <c r="L37" s="57"/>
    </row>
    <row r="38" spans="1:14" ht="15.75" customHeight="1" x14ac:dyDescent="0.25">
      <c r="A38" s="244"/>
      <c r="B38" s="255"/>
      <c r="C38" s="256"/>
      <c r="D38" s="254"/>
      <c r="E38" s="466"/>
      <c r="F38" s="466"/>
      <c r="G38" s="373" t="str">
        <f>IF(SATURS!$C$12="","",'2'!$G$38-'2'!$H$38)</f>
        <v/>
      </c>
      <c r="H38" s="162">
        <f>D38*E38</f>
        <v>0</v>
      </c>
      <c r="I38" s="24">
        <f>IF(ISNUMBER(G38*H38*SATURS!$C$11*24),G38*H38*SATURS!$C$11*24,0)</f>
        <v>0</v>
      </c>
      <c r="J38" s="309" t="s">
        <v>497</v>
      </c>
      <c r="K38" s="312">
        <f>IF(F38&lt;&gt;"",19/(G38-SATURS!$C$10),0)*IF(J38="",0,VLOOKUP(J38,$K$68:$O$74,IF(SATURS!$C$12="dzīvojamās mājas, pansionāti, slimnīcas un bērnudārzi",2,IF(SATURS!$C$12="publiskas ēkas, izņemot pansionātus, slimnīcas un bērnudārzus",3,IF(SATURS!$C$12="ražošanas ēkas",4,5))),FALSE))</f>
        <v>0</v>
      </c>
      <c r="L38" s="57"/>
    </row>
    <row r="39" spans="1:14" ht="15.75" customHeight="1" x14ac:dyDescent="0.25">
      <c r="A39" s="244"/>
      <c r="B39" s="255"/>
      <c r="C39" s="256"/>
      <c r="D39" s="254"/>
      <c r="E39" s="466"/>
      <c r="F39" s="466"/>
      <c r="G39" s="373" t="str">
        <f>IF(SATURS!$C$12="","",'2'!$G$38-'2'!$H$38)</f>
        <v/>
      </c>
      <c r="H39" s="162">
        <f>D39*E39</f>
        <v>0</v>
      </c>
      <c r="I39" s="24">
        <f>IF(ISNUMBER(G39*H39*SATURS!$C$11*24),G39*H39*SATURS!$C$11*24,0)</f>
        <v>0</v>
      </c>
      <c r="J39" s="309" t="s">
        <v>497</v>
      </c>
      <c r="K39" s="312">
        <f>IF(F39&lt;&gt;"",19/(G39-SATURS!$C$10),0)*IF(J39="",0,VLOOKUP(J39,$K$68:$O$74,IF(SATURS!$C$12="dzīvojamās mājas, pansionāti, slimnīcas un bērnudārzi",2,IF(SATURS!$C$12="publiskas ēkas, izņemot pansionātus, slimnīcas un bērnudārzus",3,IF(SATURS!$C$12="ražošanas ēkas",4,5))),FALSE))</f>
        <v>0</v>
      </c>
      <c r="L39" s="57"/>
    </row>
    <row r="40" spans="1:14" ht="15.75" customHeight="1" x14ac:dyDescent="0.25">
      <c r="A40" s="467" t="str">
        <f>CONCATENATE("Kopā ",'2'!B38)</f>
        <v>Kopā 2. ZONA</v>
      </c>
      <c r="B40" s="467"/>
      <c r="C40" s="467"/>
      <c r="D40" s="467"/>
      <c r="E40" s="467"/>
      <c r="F40" s="467"/>
      <c r="G40" s="467"/>
      <c r="H40" s="166">
        <f>SUM(H37:H39)+SUM(H25:H34)</f>
        <v>0</v>
      </c>
      <c r="I40" s="24"/>
      <c r="L40" s="58"/>
    </row>
    <row r="41" spans="1:14" ht="15.75" customHeight="1" x14ac:dyDescent="0.25">
      <c r="A41" s="468" t="str">
        <f>IF('2'!B41="... ZONA","ZONA ...",'2'!B41)</f>
        <v>ZONA ...</v>
      </c>
      <c r="B41" s="468"/>
      <c r="C41" s="468"/>
      <c r="D41" s="468"/>
      <c r="E41" s="468"/>
      <c r="F41" s="468"/>
      <c r="G41" s="468"/>
      <c r="H41" s="468"/>
      <c r="I41" s="24"/>
      <c r="L41" s="52"/>
    </row>
    <row r="42" spans="1:14" ht="51" x14ac:dyDescent="0.25">
      <c r="A42" s="464" t="s">
        <v>32</v>
      </c>
      <c r="B42" s="456" t="s">
        <v>35</v>
      </c>
      <c r="C42" s="456" t="s">
        <v>36</v>
      </c>
      <c r="D42" s="184" t="s">
        <v>43</v>
      </c>
      <c r="E42" s="184" t="s">
        <v>42</v>
      </c>
      <c r="F42" s="184" t="s">
        <v>225</v>
      </c>
      <c r="G42" s="184" t="s">
        <v>37</v>
      </c>
      <c r="H42" s="184" t="s">
        <v>38</v>
      </c>
      <c r="I42" s="24"/>
    </row>
    <row r="43" spans="1:14" s="24" customFormat="1" ht="18.75" customHeight="1" x14ac:dyDescent="0.25">
      <c r="A43" s="465"/>
      <c r="B43" s="456"/>
      <c r="C43" s="456"/>
      <c r="D43" s="184" t="s">
        <v>39</v>
      </c>
      <c r="E43" s="184" t="s">
        <v>226</v>
      </c>
      <c r="F43" s="184" t="s">
        <v>227</v>
      </c>
      <c r="G43" s="184" t="s">
        <v>121</v>
      </c>
      <c r="H43" s="184" t="s">
        <v>41</v>
      </c>
      <c r="J43" s="20"/>
      <c r="K43" s="20"/>
      <c r="L43" s="36"/>
    </row>
    <row r="44" spans="1:14" ht="15.75" customHeight="1" x14ac:dyDescent="0.25">
      <c r="A44" s="244"/>
      <c r="B44" s="255"/>
      <c r="C44" s="316"/>
      <c r="D44" s="251"/>
      <c r="E44" s="252"/>
      <c r="F44" s="338"/>
      <c r="G44" s="302" t="str">
        <f>IF(SATURS!$C$12="","",'2'!$G$41-'2'!$H$41)</f>
        <v/>
      </c>
      <c r="H44" s="162">
        <f t="shared" ref="H44:H53" si="2">IF(F44="",0,F44*E44)</f>
        <v>0</v>
      </c>
      <c r="I44" s="24">
        <f>IF(ISNUMBER(G44*H44*SATURS!$C$11*24),G44*H44*SATURS!$C$11*24,0)</f>
        <v>0</v>
      </c>
      <c r="J44" s="311"/>
      <c r="K44" s="312">
        <f>IF(F44&lt;&gt;"",19/(G44-SATURS!$C$10),0)*IF(J44="",0,VLOOKUP(J44,$K$68:$O$74,IF(SATURS!$C$12="dzīvojamās mājas, pansionāti, slimnīcas un bērnudārzi",2,IF(SATURS!$C$12="publiskas ēkas, izņemot pansionātus, slimnīcas un bērnudārzus",3,IF(SATURS!$C$12="ražošanas ēkas",4,5))),FALSE))</f>
        <v>0</v>
      </c>
    </row>
    <row r="45" spans="1:14" ht="15.75" customHeight="1" x14ac:dyDescent="0.25">
      <c r="A45" s="244"/>
      <c r="B45" s="255"/>
      <c r="C45" s="316"/>
      <c r="D45" s="251"/>
      <c r="E45" s="252"/>
      <c r="F45" s="338"/>
      <c r="G45" s="373" t="str">
        <f>IF(SATURS!$C$12="","",'2'!$G$41-'2'!$H$41)</f>
        <v/>
      </c>
      <c r="H45" s="162">
        <f t="shared" si="2"/>
        <v>0</v>
      </c>
      <c r="I45" s="24">
        <f>IF(ISNUMBER(G45*H45*SATURS!$C$11*24),G45*H45*SATURS!$C$11*24,0)</f>
        <v>0</v>
      </c>
      <c r="J45" s="311"/>
      <c r="K45" s="312">
        <f>IF(F45&lt;&gt;"",19/(G45-SATURS!$C$10),0)*IF(J45="",0,VLOOKUP(J45,$K$68:$O$74,IF(SATURS!$C$12="dzīvojamās mājas, pansionāti, slimnīcas un bērnudārzi",2,IF(SATURS!$C$12="publiskas ēkas, izņemot pansionātus, slimnīcas un bērnudārzus",3,IF(SATURS!$C$12="ražošanas ēkas",4,5))),FALSE))</f>
        <v>0</v>
      </c>
    </row>
    <row r="46" spans="1:14" ht="15.75" customHeight="1" x14ac:dyDescent="0.25">
      <c r="A46" s="244"/>
      <c r="B46" s="255"/>
      <c r="C46" s="316"/>
      <c r="D46" s="251"/>
      <c r="E46" s="252"/>
      <c r="F46" s="338"/>
      <c r="G46" s="373" t="str">
        <f>IF(SATURS!$C$12="","",'2'!$G$41-'2'!$H$41)</f>
        <v/>
      </c>
      <c r="H46" s="162">
        <f t="shared" si="2"/>
        <v>0</v>
      </c>
      <c r="I46" s="24">
        <f>IF(ISNUMBER(G46*H46*SATURS!$C$11*24),G46*H46*SATURS!$C$11*24,0)</f>
        <v>0</v>
      </c>
      <c r="J46" s="311"/>
      <c r="K46" s="312">
        <f>IF(F46&lt;&gt;"",19/(G46-SATURS!$C$10),0)*IF(J46="",0,VLOOKUP(J46,$K$68:$O$74,IF(SATURS!$C$12="dzīvojamās mājas, pansionāti, slimnīcas un bērnudārzi",2,IF(SATURS!$C$12="publiskas ēkas, izņemot pansionātus, slimnīcas un bērnudārzus",3,IF(SATURS!$C$12="ražošanas ēkas",4,5))),FALSE))</f>
        <v>0</v>
      </c>
    </row>
    <row r="47" spans="1:14" ht="15.75" customHeight="1" x14ac:dyDescent="0.25">
      <c r="A47" s="244"/>
      <c r="B47" s="255"/>
      <c r="C47" s="316"/>
      <c r="D47" s="251"/>
      <c r="E47" s="252"/>
      <c r="F47" s="338"/>
      <c r="G47" s="373" t="str">
        <f>IF(SATURS!$C$12="","",'2'!$G$41-'2'!$H$41)</f>
        <v/>
      </c>
      <c r="H47" s="162">
        <f t="shared" si="2"/>
        <v>0</v>
      </c>
      <c r="I47" s="24">
        <f>IF(ISNUMBER(G47*H47*SATURS!$C$11*24),G47*H47*SATURS!$C$11*24,0)</f>
        <v>0</v>
      </c>
      <c r="J47" s="311"/>
      <c r="K47" s="312">
        <f>IF(F47&lt;&gt;"",19/(G47-SATURS!$C$10),0)*IF(J47="",0,VLOOKUP(J47,$K$68:$O$74,IF(SATURS!$C$12="dzīvojamās mājas, pansionāti, slimnīcas un bērnudārzi",2,IF(SATURS!$C$12="publiskas ēkas, izņemot pansionātus, slimnīcas un bērnudārzus",3,IF(SATURS!$C$12="ražošanas ēkas",4,5))),FALSE))</f>
        <v>0</v>
      </c>
    </row>
    <row r="48" spans="1:14" ht="15.75" customHeight="1" x14ac:dyDescent="0.25">
      <c r="A48" s="244"/>
      <c r="B48" s="255"/>
      <c r="C48" s="316"/>
      <c r="D48" s="251"/>
      <c r="E48" s="252"/>
      <c r="F48" s="338"/>
      <c r="G48" s="373" t="str">
        <f>IF(SATURS!$C$12="","",'2'!$G$41-'2'!$H$41)</f>
        <v/>
      </c>
      <c r="H48" s="162">
        <f t="shared" si="2"/>
        <v>0</v>
      </c>
      <c r="I48" s="24">
        <f>IF(ISNUMBER(G48*H48*SATURS!$C$11*24),G48*H48*SATURS!$C$11*24,0)</f>
        <v>0</v>
      </c>
      <c r="J48" s="311"/>
      <c r="K48" s="312">
        <f>IF(F48&lt;&gt;"",19/(G48-SATURS!$C$10),0)*IF(J48="",0,VLOOKUP(J48,$K$68:$O$74,IF(SATURS!$C$12="dzīvojamās mājas, pansionāti, slimnīcas un bērnudārzi",2,IF(SATURS!$C$12="publiskas ēkas, izņemot pansionātus, slimnīcas un bērnudārzus",3,IF(SATURS!$C$12="ražošanas ēkas",4,5))),FALSE))</f>
        <v>0</v>
      </c>
    </row>
    <row r="49" spans="1:12" ht="15.75" customHeight="1" x14ac:dyDescent="0.25">
      <c r="A49" s="244"/>
      <c r="B49" s="255"/>
      <c r="C49" s="316"/>
      <c r="D49" s="251"/>
      <c r="E49" s="252"/>
      <c r="F49" s="338"/>
      <c r="G49" s="373" t="str">
        <f>IF(SATURS!$C$12="","",'2'!$G$41-'2'!$H$41)</f>
        <v/>
      </c>
      <c r="H49" s="162">
        <f t="shared" si="2"/>
        <v>0</v>
      </c>
      <c r="I49" s="24">
        <f>IF(ISNUMBER(G49*H49*SATURS!$C$11*24),G49*H49*SATURS!$C$11*24,0)</f>
        <v>0</v>
      </c>
      <c r="J49" s="311"/>
      <c r="K49" s="312">
        <f>IF(F49&lt;&gt;"",19/(G49-SATURS!$C$10),0)*IF(J49="",0,VLOOKUP(J49,$K$68:$O$74,IF(SATURS!$C$12="dzīvojamās mājas, pansionāti, slimnīcas un bērnudārzi",2,IF(SATURS!$C$12="publiskas ēkas, izņemot pansionātus, slimnīcas un bērnudārzus",3,IF(SATURS!$C$12="ražošanas ēkas",4,5))),FALSE))</f>
        <v>0</v>
      </c>
    </row>
    <row r="50" spans="1:12" ht="15.75" customHeight="1" x14ac:dyDescent="0.25">
      <c r="A50" s="244"/>
      <c r="B50" s="255"/>
      <c r="C50" s="316"/>
      <c r="D50" s="251"/>
      <c r="E50" s="252"/>
      <c r="F50" s="338"/>
      <c r="G50" s="373" t="str">
        <f>IF(SATURS!$C$12="","",'2'!$G$41-'2'!$H$41)</f>
        <v/>
      </c>
      <c r="H50" s="162">
        <f t="shared" si="2"/>
        <v>0</v>
      </c>
      <c r="I50" s="24">
        <f>IF(ISNUMBER(G50*H50*SATURS!$C$11*24),G50*H50*SATURS!$C$11*24,0)</f>
        <v>0</v>
      </c>
      <c r="J50" s="311"/>
      <c r="K50" s="312">
        <f>IF(F50&lt;&gt;"",19/(G50-SATURS!$C$10),0)*IF(J50="",0,VLOOKUP(J50,$K$68:$O$74,IF(SATURS!$C$12="dzīvojamās mājas, pansionāti, slimnīcas un bērnudārzi",2,IF(SATURS!$C$12="publiskas ēkas, izņemot pansionātus, slimnīcas un bērnudārzus",3,IF(SATURS!$C$12="ražošanas ēkas",4,5))),FALSE))</f>
        <v>0</v>
      </c>
    </row>
    <row r="51" spans="1:12" ht="15.75" customHeight="1" x14ac:dyDescent="0.25">
      <c r="A51" s="244"/>
      <c r="B51" s="255"/>
      <c r="C51" s="316"/>
      <c r="D51" s="251"/>
      <c r="E51" s="252"/>
      <c r="F51" s="338"/>
      <c r="G51" s="373" t="str">
        <f>IF(SATURS!$C$12="","",'2'!$G$41-'2'!$H$41)</f>
        <v/>
      </c>
      <c r="H51" s="162">
        <f t="shared" si="2"/>
        <v>0</v>
      </c>
      <c r="I51" s="24">
        <f>IF(ISNUMBER(G51*H51*SATURS!$C$11*24),G51*H51*SATURS!$C$11*24,0)</f>
        <v>0</v>
      </c>
      <c r="J51" s="311"/>
      <c r="K51" s="312">
        <f>IF(F51&lt;&gt;"",19/(G51-SATURS!$C$10),0)*IF(J51="",0,VLOOKUP(J51,$K$68:$O$74,IF(SATURS!$C$12="dzīvojamās mājas, pansionāti, slimnīcas un bērnudārzi",2,IF(SATURS!$C$12="publiskas ēkas, izņemot pansionātus, slimnīcas un bērnudārzus",3,IF(SATURS!$C$12="ražošanas ēkas",4,5))),FALSE))</f>
        <v>0</v>
      </c>
    </row>
    <row r="52" spans="1:12" ht="15.75" customHeight="1" x14ac:dyDescent="0.25">
      <c r="A52" s="244"/>
      <c r="B52" s="255"/>
      <c r="C52" s="316"/>
      <c r="D52" s="251"/>
      <c r="E52" s="252"/>
      <c r="F52" s="338"/>
      <c r="G52" s="373" t="str">
        <f>IF(SATURS!$C$12="","",'2'!$G$41-'2'!$H$41)</f>
        <v/>
      </c>
      <c r="H52" s="162">
        <f t="shared" si="2"/>
        <v>0</v>
      </c>
      <c r="I52" s="24">
        <f>IF(ISNUMBER(G52*H52*SATURS!$C$11*24),G52*H52*SATURS!$C$11*24,0)</f>
        <v>0</v>
      </c>
      <c r="J52" s="311"/>
      <c r="K52" s="312">
        <f>IF(F52&lt;&gt;"",19/(G52-SATURS!$C$10),0)*IF(J52="",0,VLOOKUP(J52,$K$68:$O$74,IF(SATURS!$C$12="dzīvojamās mājas, pansionāti, slimnīcas un bērnudārzi",2,IF(SATURS!$C$12="publiskas ēkas, izņemot pansionātus, slimnīcas un bērnudārzus",3,IF(SATURS!$C$12="ražošanas ēkas",4,5))),FALSE))</f>
        <v>0</v>
      </c>
    </row>
    <row r="53" spans="1:12" ht="15.75" customHeight="1" x14ac:dyDescent="0.25">
      <c r="A53" s="244"/>
      <c r="B53" s="255"/>
      <c r="C53" s="316"/>
      <c r="D53" s="251"/>
      <c r="E53" s="252"/>
      <c r="F53" s="338"/>
      <c r="G53" s="373" t="str">
        <f>IF(SATURS!$C$12="","",'2'!$G$41-'2'!$H$41)</f>
        <v/>
      </c>
      <c r="H53" s="162">
        <f t="shared" si="2"/>
        <v>0</v>
      </c>
      <c r="I53" s="24">
        <f>IF(ISNUMBER(G53*H53*SATURS!$C$11*24),G53*H53*SATURS!$C$11*24,0)</f>
        <v>0</v>
      </c>
      <c r="J53" s="311"/>
      <c r="K53" s="312">
        <f>IF(F53&lt;&gt;"",19/(G53-SATURS!$C$10),0)*IF(J53="",0,VLOOKUP(J53,$K$68:$O$74,IF(SATURS!$C$12="dzīvojamās mājas, pansionāti, slimnīcas un bērnudārzi",2,IF(SATURS!$C$12="publiskas ēkas, izņemot pansionātus, slimnīcas un bērnudārzus",3,IF(SATURS!$C$12="ražošanas ēkas",4,5))),FALSE))</f>
        <v>0</v>
      </c>
    </row>
    <row r="54" spans="1:12" ht="51" x14ac:dyDescent="0.25">
      <c r="A54" s="464" t="s">
        <v>32</v>
      </c>
      <c r="B54" s="464" t="s">
        <v>83</v>
      </c>
      <c r="C54" s="464" t="s">
        <v>11</v>
      </c>
      <c r="D54" s="184" t="s">
        <v>122</v>
      </c>
      <c r="E54" s="456" t="s">
        <v>123</v>
      </c>
      <c r="F54" s="456"/>
      <c r="G54" s="184" t="s">
        <v>37</v>
      </c>
      <c r="H54" s="184" t="s">
        <v>38</v>
      </c>
      <c r="I54" s="24"/>
      <c r="L54" s="90"/>
    </row>
    <row r="55" spans="1:12" ht="15.75" customHeight="1" x14ac:dyDescent="0.25">
      <c r="A55" s="465"/>
      <c r="B55" s="465"/>
      <c r="C55" s="465"/>
      <c r="D55" s="184" t="s">
        <v>40</v>
      </c>
      <c r="E55" s="456" t="s">
        <v>124</v>
      </c>
      <c r="F55" s="456"/>
      <c r="G55" s="184" t="s">
        <v>121</v>
      </c>
      <c r="H55" s="184" t="s">
        <v>41</v>
      </c>
      <c r="I55" s="24"/>
      <c r="L55" s="90"/>
    </row>
    <row r="56" spans="1:12" ht="15.75" customHeight="1" x14ac:dyDescent="0.25">
      <c r="A56" s="244"/>
      <c r="B56" s="255"/>
      <c r="C56" s="256"/>
      <c r="D56" s="244"/>
      <c r="E56" s="470"/>
      <c r="F56" s="470"/>
      <c r="G56" s="373" t="str">
        <f>IF(SATURS!$C$12="","",'2'!$G$41-'2'!$H$41)</f>
        <v/>
      </c>
      <c r="H56" s="162">
        <f>D56*E56</f>
        <v>0</v>
      </c>
      <c r="I56" s="24">
        <f>IF(ISNUMBER(G56*H56*SATURS!$C$11*24),G56*H56*SATURS!$C$11*24,0)</f>
        <v>0</v>
      </c>
      <c r="J56" s="309" t="s">
        <v>497</v>
      </c>
      <c r="K56" s="312">
        <f>IF(F56&lt;&gt;"",19/(G56-SATURS!$C$10),0)*IF(J56="",0,VLOOKUP(J56,$K$68:$O$74,IF(SATURS!$C$12="dzīvojamās mājas, pansionāti, slimnīcas un bērnudārzi",2,IF(SATURS!$C$12="publiskas ēkas, izņemot pansionātus, slimnīcas un bērnudārzus",3,IF(SATURS!$C$12="ražošanas ēkas",4,5))),FALSE))</f>
        <v>0</v>
      </c>
      <c r="L56" s="90"/>
    </row>
    <row r="57" spans="1:12" ht="15.75" customHeight="1" x14ac:dyDescent="0.25">
      <c r="A57" s="244"/>
      <c r="B57" s="255"/>
      <c r="C57" s="256"/>
      <c r="D57" s="244"/>
      <c r="E57" s="470"/>
      <c r="F57" s="470"/>
      <c r="G57" s="373" t="str">
        <f>IF(SATURS!$C$12="","",'2'!$G$41-'2'!$H$41)</f>
        <v/>
      </c>
      <c r="H57" s="162">
        <f>D57*E57</f>
        <v>0</v>
      </c>
      <c r="I57" s="24">
        <f>IF(ISNUMBER(G57*H57*SATURS!$C$11*24),G57*H57*SATURS!$C$11*24,0)</f>
        <v>0</v>
      </c>
      <c r="J57" s="309" t="s">
        <v>497</v>
      </c>
      <c r="K57" s="312">
        <f>IF(F57&lt;&gt;"",19/(G57-SATURS!$C$10),0)*IF(J57="",0,VLOOKUP(J57,$K$68:$O$74,IF(SATURS!$C$12="dzīvojamās mājas, pansionāti, slimnīcas un bērnudārzi",2,IF(SATURS!$C$12="publiskas ēkas, izņemot pansionātus, slimnīcas un bērnudārzus",3,IF(SATURS!$C$12="ražošanas ēkas",4,5))),FALSE))</f>
        <v>0</v>
      </c>
      <c r="L57" s="90"/>
    </row>
    <row r="58" spans="1:12" ht="15.75" customHeight="1" x14ac:dyDescent="0.25">
      <c r="A58" s="244"/>
      <c r="B58" s="255"/>
      <c r="C58" s="256"/>
      <c r="D58" s="244"/>
      <c r="E58" s="470"/>
      <c r="F58" s="470"/>
      <c r="G58" s="373" t="str">
        <f>IF(SATURS!$C$12="","",'2'!$G$41-'2'!$H$41)</f>
        <v/>
      </c>
      <c r="H58" s="162">
        <f>D58*E58</f>
        <v>0</v>
      </c>
      <c r="I58" s="24">
        <f>IF(ISNUMBER(G58*H58*SATURS!$C$11*24),G58*H58*SATURS!$C$11*24,0)</f>
        <v>0</v>
      </c>
      <c r="J58" s="309" t="s">
        <v>497</v>
      </c>
      <c r="K58" s="312">
        <f>IF(F58&lt;&gt;"",19/(G58-SATURS!$C$10),0)*IF(J58="",0,VLOOKUP(J58,$K$68:$O$74,IF(SATURS!$C$12="dzīvojamās mājas, pansionāti, slimnīcas un bērnudārzi",2,IF(SATURS!$C$12="publiskas ēkas, izņemot pansionātus, slimnīcas un bērnudārzus",3,IF(SATURS!$C$12="ražošanas ēkas",4,5))),FALSE))</f>
        <v>0</v>
      </c>
      <c r="L58" s="90"/>
    </row>
    <row r="59" spans="1:12" ht="15.75" customHeight="1" x14ac:dyDescent="0.25">
      <c r="A59" s="467" t="str">
        <f>CONCATENATE("Kopā ",'2'!B41)</f>
        <v>Kopā ... ZONA</v>
      </c>
      <c r="B59" s="467"/>
      <c r="C59" s="467"/>
      <c r="D59" s="467"/>
      <c r="E59" s="467"/>
      <c r="F59" s="467"/>
      <c r="G59" s="467"/>
      <c r="H59" s="166">
        <f>SUM(H56:H58)+SUM(H44:H53)</f>
        <v>0</v>
      </c>
      <c r="I59" s="24"/>
      <c r="J59" s="24"/>
      <c r="K59" s="24"/>
      <c r="L59" s="90"/>
    </row>
    <row r="60" spans="1:12" ht="15.75" customHeight="1" x14ac:dyDescent="0.25">
      <c r="A60" s="95"/>
      <c r="B60" s="95"/>
      <c r="C60" s="95"/>
      <c r="D60" s="95"/>
      <c r="E60" s="95"/>
      <c r="F60" s="95"/>
      <c r="G60" s="95"/>
      <c r="H60" s="95"/>
      <c r="I60" s="24"/>
      <c r="J60" s="24"/>
      <c r="K60" s="24"/>
      <c r="L60" s="58"/>
    </row>
    <row r="61" spans="1:12" ht="15.75" customHeight="1" x14ac:dyDescent="0.25">
      <c r="A61" s="471" t="s">
        <v>510</v>
      </c>
      <c r="B61" s="472"/>
      <c r="C61" s="472"/>
      <c r="D61" s="472"/>
      <c r="E61" s="472"/>
      <c r="F61" s="472"/>
      <c r="G61" s="473"/>
      <c r="H61" s="166">
        <f>H59+H40+H21</f>
        <v>0</v>
      </c>
      <c r="I61" s="24">
        <f>SUM(I6:I58)</f>
        <v>0</v>
      </c>
      <c r="J61" s="24"/>
      <c r="K61" s="24"/>
    </row>
    <row r="62" spans="1:12" ht="15.75" customHeight="1" x14ac:dyDescent="0.25">
      <c r="A62" s="471" t="s">
        <v>669</v>
      </c>
      <c r="B62" s="472"/>
      <c r="C62" s="472"/>
      <c r="D62" s="472"/>
      <c r="E62" s="472"/>
      <c r="F62" s="472"/>
      <c r="G62" s="473"/>
      <c r="H62" s="308">
        <f>SUMPRODUCT(K6:K15,E6:E15)+SUMPRODUCT(K18:K20,D18:D20)+SUMPRODUCT(K25:K34,E25:E34)+SUMPRODUCT(K37:K39,D37:D39)+SUMPRODUCT(K44:K53,E44:E53)+SUMPRODUCT(K56:K58,D56:D58)</f>
        <v>0</v>
      </c>
      <c r="I62" s="24"/>
      <c r="J62" s="210"/>
      <c r="K62" s="24"/>
    </row>
    <row r="63" spans="1:12" ht="27.75" customHeight="1" x14ac:dyDescent="0.25">
      <c r="A63" s="469" t="s">
        <v>602</v>
      </c>
      <c r="B63" s="469"/>
      <c r="C63" s="469"/>
      <c r="D63" s="469"/>
      <c r="E63" s="469"/>
      <c r="F63" s="469"/>
      <c r="G63" s="469"/>
      <c r="H63" s="469"/>
      <c r="I63" s="15"/>
      <c r="J63" s="15"/>
      <c r="K63" s="15"/>
      <c r="L63" s="188"/>
    </row>
    <row r="64" spans="1:12" x14ac:dyDescent="0.25">
      <c r="A64" s="90"/>
      <c r="F64" s="188"/>
      <c r="L64" s="188"/>
    </row>
    <row r="65" spans="1:15" x14ac:dyDescent="0.25">
      <c r="A65" s="90"/>
      <c r="F65" s="188"/>
      <c r="L65" s="188"/>
    </row>
    <row r="67" spans="1:15" x14ac:dyDescent="0.25">
      <c r="K67" s="310" t="s">
        <v>655</v>
      </c>
      <c r="L67" s="310" t="s">
        <v>364</v>
      </c>
      <c r="M67" s="310" t="s">
        <v>365</v>
      </c>
      <c r="N67" s="310" t="s">
        <v>366</v>
      </c>
      <c r="O67" s="20" t="s">
        <v>367</v>
      </c>
    </row>
    <row r="68" spans="1:15" x14ac:dyDescent="0.25">
      <c r="K68" s="307" t="s">
        <v>498</v>
      </c>
      <c r="L68" s="307">
        <v>0.15</v>
      </c>
      <c r="M68" s="307">
        <v>0.2</v>
      </c>
      <c r="N68" s="307">
        <v>0.25</v>
      </c>
      <c r="O68" s="20">
        <v>0</v>
      </c>
    </row>
    <row r="69" spans="1:15" x14ac:dyDescent="0.25">
      <c r="K69" s="307" t="s">
        <v>499</v>
      </c>
      <c r="L69" s="307">
        <v>0.15</v>
      </c>
      <c r="M69" s="307">
        <v>0.2</v>
      </c>
      <c r="N69" s="307">
        <v>0.3</v>
      </c>
      <c r="O69" s="20">
        <v>0</v>
      </c>
    </row>
    <row r="70" spans="1:15" x14ac:dyDescent="0.25">
      <c r="K70" s="307" t="s">
        <v>672</v>
      </c>
      <c r="L70" s="307">
        <v>0.18</v>
      </c>
      <c r="M70" s="307">
        <v>0.2</v>
      </c>
      <c r="N70" s="307">
        <v>0.25</v>
      </c>
      <c r="O70" s="20">
        <v>0</v>
      </c>
    </row>
    <row r="71" spans="1:15" x14ac:dyDescent="0.25">
      <c r="K71" s="307" t="s">
        <v>673</v>
      </c>
      <c r="L71" s="307">
        <v>1.3</v>
      </c>
      <c r="M71" s="307">
        <v>1.4</v>
      </c>
      <c r="N71" s="307">
        <v>1.6</v>
      </c>
      <c r="O71" s="20">
        <v>0</v>
      </c>
    </row>
    <row r="72" spans="1:15" x14ac:dyDescent="0.25">
      <c r="K72" s="307" t="s">
        <v>500</v>
      </c>
      <c r="L72" s="307">
        <v>1.8</v>
      </c>
      <c r="M72" s="307">
        <v>2</v>
      </c>
      <c r="N72" s="307">
        <v>2.2000000000000002</v>
      </c>
      <c r="O72" s="20">
        <v>0</v>
      </c>
    </row>
    <row r="73" spans="1:15" x14ac:dyDescent="0.25">
      <c r="K73" s="307" t="s">
        <v>497</v>
      </c>
      <c r="L73" s="307">
        <v>0.1</v>
      </c>
      <c r="M73" s="307">
        <v>0.15</v>
      </c>
      <c r="N73" s="307">
        <v>0.3</v>
      </c>
      <c r="O73" s="20">
        <v>0</v>
      </c>
    </row>
    <row r="74" spans="1:15" x14ac:dyDescent="0.25">
      <c r="K74" s="307"/>
      <c r="L74" s="307"/>
      <c r="M74" s="307"/>
      <c r="N74" s="307"/>
    </row>
    <row r="75" spans="1:15" x14ac:dyDescent="0.25">
      <c r="K75" s="307"/>
      <c r="L75" s="307"/>
      <c r="M75" s="307"/>
      <c r="N75" s="307"/>
    </row>
    <row r="99" spans="2:4" s="119" customFormat="1" ht="12.75" x14ac:dyDescent="0.2">
      <c r="B99" s="313" t="s">
        <v>11</v>
      </c>
      <c r="C99" s="313"/>
      <c r="D99" s="313" t="s">
        <v>245</v>
      </c>
    </row>
    <row r="100" spans="2:4" s="119" customFormat="1" ht="12.75" x14ac:dyDescent="0.2">
      <c r="B100" s="313" t="s">
        <v>246</v>
      </c>
      <c r="C100" s="313"/>
      <c r="D100" s="313">
        <v>220</v>
      </c>
    </row>
    <row r="101" spans="2:4" s="119" customFormat="1" ht="12.75" x14ac:dyDescent="0.2">
      <c r="B101" s="313" t="s">
        <v>247</v>
      </c>
      <c r="C101" s="313"/>
      <c r="D101" s="313">
        <v>160</v>
      </c>
    </row>
    <row r="102" spans="2:4" s="119" customFormat="1" ht="12.75" x14ac:dyDescent="0.2">
      <c r="B102" s="313" t="s">
        <v>248</v>
      </c>
      <c r="C102" s="313"/>
      <c r="D102" s="313">
        <v>120</v>
      </c>
    </row>
    <row r="103" spans="2:4" s="119" customFormat="1" ht="12.75" x14ac:dyDescent="0.2">
      <c r="B103" s="313" t="s">
        <v>249</v>
      </c>
      <c r="C103" s="313"/>
      <c r="D103" s="313">
        <v>65</v>
      </c>
    </row>
    <row r="104" spans="2:4" s="119" customFormat="1" ht="12.75" x14ac:dyDescent="0.2">
      <c r="B104" s="313" t="s">
        <v>250</v>
      </c>
      <c r="C104" s="313"/>
      <c r="D104" s="313">
        <v>370</v>
      </c>
    </row>
    <row r="105" spans="2:4" s="119" customFormat="1" ht="12.75" x14ac:dyDescent="0.2">
      <c r="B105" s="313" t="s">
        <v>251</v>
      </c>
      <c r="C105" s="313"/>
      <c r="D105" s="313">
        <v>75</v>
      </c>
    </row>
    <row r="106" spans="2:4" s="119" customFormat="1" ht="12.75" x14ac:dyDescent="0.2">
      <c r="B106" s="313" t="s">
        <v>252</v>
      </c>
      <c r="C106" s="313"/>
      <c r="D106" s="313">
        <v>50</v>
      </c>
    </row>
    <row r="107" spans="2:4" s="119" customFormat="1" ht="12.75" x14ac:dyDescent="0.2">
      <c r="B107" s="313" t="s">
        <v>253</v>
      </c>
      <c r="C107" s="313"/>
      <c r="D107" s="313">
        <v>50</v>
      </c>
    </row>
    <row r="108" spans="2:4" s="119" customFormat="1" ht="12.75" x14ac:dyDescent="0.2">
      <c r="B108" s="313" t="s">
        <v>254</v>
      </c>
      <c r="C108" s="313"/>
      <c r="D108" s="313">
        <v>58</v>
      </c>
    </row>
    <row r="109" spans="2:4" s="119" customFormat="1" ht="12.75" x14ac:dyDescent="0.2">
      <c r="B109" s="313" t="s">
        <v>255</v>
      </c>
      <c r="C109" s="313"/>
      <c r="D109" s="313">
        <v>17</v>
      </c>
    </row>
    <row r="110" spans="2:4" s="119" customFormat="1" ht="12.75" x14ac:dyDescent="0.2">
      <c r="B110" s="313" t="s">
        <v>256</v>
      </c>
      <c r="C110" s="313"/>
      <c r="D110" s="313">
        <v>35</v>
      </c>
    </row>
    <row r="111" spans="2:4" s="119" customFormat="1" ht="12.75" x14ac:dyDescent="0.2">
      <c r="B111" s="313" t="s">
        <v>257</v>
      </c>
      <c r="C111" s="313"/>
      <c r="D111" s="313">
        <v>110</v>
      </c>
    </row>
    <row r="112" spans="2:4" s="119" customFormat="1" ht="12.75" x14ac:dyDescent="0.2">
      <c r="B112" s="313" t="s">
        <v>258</v>
      </c>
      <c r="C112" s="313"/>
      <c r="D112" s="313">
        <v>7.0000000000000007E-2</v>
      </c>
    </row>
    <row r="113" spans="2:4" s="119" customFormat="1" ht="12.75" x14ac:dyDescent="0.2">
      <c r="B113" s="313" t="s">
        <v>259</v>
      </c>
      <c r="C113" s="313"/>
      <c r="D113" s="313">
        <v>0.1</v>
      </c>
    </row>
    <row r="114" spans="2:4" s="119" customFormat="1" ht="12.75" x14ac:dyDescent="0.2">
      <c r="B114" s="313" t="s">
        <v>260</v>
      </c>
      <c r="C114" s="313"/>
      <c r="D114" s="313">
        <v>0.13</v>
      </c>
    </row>
    <row r="115" spans="2:4" s="119" customFormat="1" ht="12.75" x14ac:dyDescent="0.2">
      <c r="B115" s="313" t="s">
        <v>261</v>
      </c>
      <c r="C115" s="313"/>
      <c r="D115" s="313">
        <v>0.24</v>
      </c>
    </row>
    <row r="116" spans="2:4" s="119" customFormat="1" ht="12.75" x14ac:dyDescent="0.2">
      <c r="B116" s="313" t="s">
        <v>262</v>
      </c>
      <c r="C116" s="313"/>
      <c r="D116" s="313">
        <v>7.0000000000000007E-2</v>
      </c>
    </row>
    <row r="117" spans="2:4" s="119" customFormat="1" ht="12.75" x14ac:dyDescent="0.2">
      <c r="B117" s="313" t="s">
        <v>259</v>
      </c>
      <c r="C117" s="313"/>
      <c r="D117" s="313">
        <v>0.1</v>
      </c>
    </row>
    <row r="118" spans="2:4" s="119" customFormat="1" ht="12.75" x14ac:dyDescent="0.2">
      <c r="B118" s="313" t="s">
        <v>260</v>
      </c>
      <c r="C118" s="313"/>
      <c r="D118" s="313">
        <v>0.13</v>
      </c>
    </row>
    <row r="119" spans="2:4" s="119" customFormat="1" ht="12.75" x14ac:dyDescent="0.2">
      <c r="B119" s="313" t="s">
        <v>261</v>
      </c>
      <c r="C119" s="313"/>
      <c r="D119" s="313">
        <v>0.24</v>
      </c>
    </row>
    <row r="120" spans="2:4" s="119" customFormat="1" ht="12.75" x14ac:dyDescent="0.2">
      <c r="B120" s="313" t="s">
        <v>263</v>
      </c>
      <c r="C120" s="313"/>
      <c r="D120" s="313">
        <v>0.1</v>
      </c>
    </row>
    <row r="121" spans="2:4" s="119" customFormat="1" ht="12.75" x14ac:dyDescent="0.2">
      <c r="B121" s="313" t="s">
        <v>260</v>
      </c>
      <c r="C121" s="313"/>
      <c r="D121" s="313">
        <v>0.14000000000000001</v>
      </c>
    </row>
    <row r="122" spans="2:4" s="119" customFormat="1" ht="12.75" x14ac:dyDescent="0.2">
      <c r="B122" s="313" t="s">
        <v>264</v>
      </c>
      <c r="C122" s="313"/>
      <c r="D122" s="313">
        <v>0.18</v>
      </c>
    </row>
    <row r="123" spans="2:4" s="119" customFormat="1" ht="12.75" x14ac:dyDescent="0.2">
      <c r="B123" s="313" t="s">
        <v>265</v>
      </c>
      <c r="C123" s="313"/>
      <c r="D123" s="313">
        <v>0.23</v>
      </c>
    </row>
    <row r="124" spans="2:4" s="119" customFormat="1" ht="12.75" x14ac:dyDescent="0.2">
      <c r="B124" s="313" t="s">
        <v>266</v>
      </c>
      <c r="C124" s="313"/>
      <c r="D124" s="313">
        <v>0.09</v>
      </c>
    </row>
    <row r="125" spans="2:4" s="119" customFormat="1" ht="12.75" x14ac:dyDescent="0.2">
      <c r="B125" s="313" t="s">
        <v>267</v>
      </c>
      <c r="C125" s="313"/>
      <c r="D125" s="313">
        <v>0.15</v>
      </c>
    </row>
    <row r="126" spans="2:4" s="119" customFormat="1" ht="12.75" x14ac:dyDescent="0.2">
      <c r="B126" s="313" t="s">
        <v>268</v>
      </c>
      <c r="C126" s="313"/>
      <c r="D126" s="313">
        <v>0.18</v>
      </c>
    </row>
    <row r="127" spans="2:4" s="119" customFormat="1" ht="12.75" x14ac:dyDescent="0.2">
      <c r="B127" s="313" t="s">
        <v>269</v>
      </c>
      <c r="C127" s="313"/>
      <c r="D127" s="313">
        <v>0.23</v>
      </c>
    </row>
    <row r="128" spans="2:4" s="119" customFormat="1" ht="12.75" x14ac:dyDescent="0.2">
      <c r="B128" s="313" t="s">
        <v>270</v>
      </c>
      <c r="C128" s="313"/>
      <c r="D128" s="313">
        <v>0.27</v>
      </c>
    </row>
    <row r="129" spans="2:4" s="119" customFormat="1" ht="12.75" x14ac:dyDescent="0.2">
      <c r="B129" s="313" t="s">
        <v>271</v>
      </c>
      <c r="C129" s="313"/>
      <c r="D129" s="313">
        <v>0.18</v>
      </c>
    </row>
    <row r="130" spans="2:4" s="119" customFormat="1" ht="12.75" x14ac:dyDescent="0.2">
      <c r="B130" s="313" t="s">
        <v>272</v>
      </c>
      <c r="C130" s="313"/>
      <c r="D130" s="313">
        <v>0.18</v>
      </c>
    </row>
    <row r="131" spans="2:4" s="119" customFormat="1" ht="12.75" x14ac:dyDescent="0.2">
      <c r="B131" s="313" t="s">
        <v>273</v>
      </c>
      <c r="C131" s="313"/>
      <c r="D131" s="313">
        <v>0.54</v>
      </c>
    </row>
    <row r="132" spans="2:4" s="119" customFormat="1" ht="12.75" x14ac:dyDescent="0.2">
      <c r="B132" s="313" t="s">
        <v>274</v>
      </c>
      <c r="C132" s="313"/>
      <c r="D132" s="313">
        <v>0.25</v>
      </c>
    </row>
    <row r="133" spans="2:4" s="119" customFormat="1" ht="12.75" x14ac:dyDescent="0.2">
      <c r="B133" s="313" t="s">
        <v>275</v>
      </c>
      <c r="C133" s="313"/>
      <c r="D133" s="313">
        <v>0.9</v>
      </c>
    </row>
    <row r="134" spans="2:4" s="119" customFormat="1" ht="12.75" x14ac:dyDescent="0.2">
      <c r="B134" s="313" t="s">
        <v>276</v>
      </c>
      <c r="C134" s="313"/>
      <c r="D134" s="313">
        <v>0.7</v>
      </c>
    </row>
    <row r="135" spans="2:4" s="119" customFormat="1" ht="12.75" x14ac:dyDescent="0.2">
      <c r="B135" s="313" t="s">
        <v>277</v>
      </c>
      <c r="C135" s="313"/>
      <c r="D135" s="313">
        <v>2</v>
      </c>
    </row>
    <row r="136" spans="2:4" s="119" customFormat="1" ht="12.75" x14ac:dyDescent="0.2">
      <c r="B136" s="313" t="s">
        <v>278</v>
      </c>
      <c r="C136" s="313"/>
      <c r="D136" s="313">
        <v>2</v>
      </c>
    </row>
    <row r="137" spans="2:4" s="119" customFormat="1" ht="12.75" x14ac:dyDescent="0.2">
      <c r="B137" s="313" t="s">
        <v>279</v>
      </c>
      <c r="C137" s="313"/>
      <c r="D137" s="313">
        <v>0.4</v>
      </c>
    </row>
    <row r="138" spans="2:4" s="119" customFormat="1" ht="12.75" x14ac:dyDescent="0.2">
      <c r="B138" s="313" t="s">
        <v>280</v>
      </c>
      <c r="C138" s="313"/>
      <c r="D138" s="313">
        <v>0.3</v>
      </c>
    </row>
    <row r="139" spans="2:4" s="119" customFormat="1" ht="12.75" x14ac:dyDescent="0.2">
      <c r="B139" s="313" t="s">
        <v>281</v>
      </c>
      <c r="C139" s="313"/>
      <c r="D139" s="313">
        <v>0.4</v>
      </c>
    </row>
    <row r="140" spans="2:4" s="119" customFormat="1" ht="12.75" x14ac:dyDescent="0.2">
      <c r="B140" s="313" t="s">
        <v>282</v>
      </c>
      <c r="C140" s="313"/>
      <c r="D140" s="313">
        <v>0.93</v>
      </c>
    </row>
    <row r="141" spans="2:4" s="119" customFormat="1" ht="12.75" x14ac:dyDescent="0.2">
      <c r="B141" s="313" t="s">
        <v>283</v>
      </c>
      <c r="C141" s="313"/>
      <c r="D141" s="313">
        <v>3.5</v>
      </c>
    </row>
    <row r="142" spans="2:4" s="119" customFormat="1" ht="12.75" x14ac:dyDescent="0.2">
      <c r="B142" s="313" t="s">
        <v>284</v>
      </c>
      <c r="C142" s="313"/>
      <c r="D142" s="313">
        <v>2.8</v>
      </c>
    </row>
    <row r="143" spans="2:4" s="119" customFormat="1" ht="12.75" x14ac:dyDescent="0.2">
      <c r="B143" s="313" t="s">
        <v>285</v>
      </c>
      <c r="C143" s="313"/>
      <c r="D143" s="313">
        <v>2</v>
      </c>
    </row>
    <row r="144" spans="2:4" s="119" customFormat="1" ht="12.75" x14ac:dyDescent="0.2">
      <c r="B144" s="313" t="s">
        <v>286</v>
      </c>
      <c r="C144" s="313"/>
      <c r="D144" s="313">
        <v>2.5</v>
      </c>
    </row>
    <row r="145" spans="2:4" s="119" customFormat="1" ht="12.75" x14ac:dyDescent="0.2">
      <c r="B145" s="313" t="s">
        <v>287</v>
      </c>
      <c r="C145" s="313"/>
      <c r="D145" s="313">
        <v>2.2000000000000002</v>
      </c>
    </row>
    <row r="146" spans="2:4" s="119" customFormat="1" ht="12.75" x14ac:dyDescent="0.2">
      <c r="B146" s="313" t="s">
        <v>288</v>
      </c>
      <c r="C146" s="313"/>
      <c r="D146" s="313">
        <v>1.5</v>
      </c>
    </row>
    <row r="147" spans="2:4" s="119" customFormat="1" ht="12.75" x14ac:dyDescent="0.2">
      <c r="B147" s="313" t="s">
        <v>289</v>
      </c>
      <c r="C147" s="313"/>
      <c r="D147" s="313">
        <v>2</v>
      </c>
    </row>
    <row r="148" spans="2:4" s="119" customFormat="1" ht="12.75" x14ac:dyDescent="0.2">
      <c r="B148" s="313" t="s">
        <v>290</v>
      </c>
      <c r="C148" s="313"/>
      <c r="D148" s="313">
        <v>0.6</v>
      </c>
    </row>
    <row r="149" spans="2:4" s="119" customFormat="1" ht="12.75" x14ac:dyDescent="0.2">
      <c r="B149" s="313" t="s">
        <v>291</v>
      </c>
      <c r="C149" s="313"/>
      <c r="D149" s="313">
        <v>2.2000000000000002</v>
      </c>
    </row>
    <row r="150" spans="2:4" s="119" customFormat="1" ht="12.75" x14ac:dyDescent="0.2">
      <c r="B150" s="313" t="s">
        <v>292</v>
      </c>
      <c r="C150" s="313"/>
      <c r="D150" s="313">
        <v>0.06</v>
      </c>
    </row>
    <row r="151" spans="2:4" s="119" customFormat="1" ht="12.75" x14ac:dyDescent="0.2">
      <c r="B151" s="313" t="s">
        <v>293</v>
      </c>
      <c r="C151" s="313"/>
      <c r="D151" s="313">
        <v>0.12</v>
      </c>
    </row>
    <row r="152" spans="2:4" s="119" customFormat="1" ht="12.75" x14ac:dyDescent="0.2">
      <c r="B152" s="313" t="s">
        <v>294</v>
      </c>
      <c r="C152" s="313"/>
      <c r="D152" s="313">
        <v>0.23</v>
      </c>
    </row>
    <row r="153" spans="2:4" s="119" customFormat="1" ht="12.75" x14ac:dyDescent="0.2">
      <c r="B153" s="313" t="s">
        <v>295</v>
      </c>
      <c r="C153" s="313"/>
      <c r="D153" s="313">
        <v>0.7</v>
      </c>
    </row>
    <row r="154" spans="2:4" s="119" customFormat="1" ht="12.75" x14ac:dyDescent="0.2">
      <c r="B154" s="313" t="s">
        <v>296</v>
      </c>
      <c r="C154" s="313"/>
      <c r="D154" s="313">
        <v>0.3</v>
      </c>
    </row>
    <row r="155" spans="2:4" s="119" customFormat="1" ht="12.75" x14ac:dyDescent="0.2">
      <c r="B155" s="313" t="s">
        <v>297</v>
      </c>
      <c r="C155" s="313"/>
      <c r="D155" s="313">
        <v>0.7</v>
      </c>
    </row>
    <row r="156" spans="2:4" s="119" customFormat="1" ht="12.75" x14ac:dyDescent="0.2">
      <c r="B156" s="313" t="s">
        <v>298</v>
      </c>
      <c r="C156" s="313"/>
      <c r="D156" s="313">
        <v>0.25</v>
      </c>
    </row>
    <row r="157" spans="2:4" s="119" customFormat="1" ht="12.75" x14ac:dyDescent="0.2">
      <c r="B157" s="313" t="s">
        <v>299</v>
      </c>
      <c r="C157" s="313"/>
      <c r="D157" s="313">
        <v>0.65</v>
      </c>
    </row>
    <row r="158" spans="2:4" s="119" customFormat="1" ht="12.75" x14ac:dyDescent="0.2">
      <c r="B158" s="313" t="s">
        <v>300</v>
      </c>
      <c r="C158" s="313"/>
      <c r="D158" s="313">
        <v>0.9</v>
      </c>
    </row>
    <row r="159" spans="2:4" s="119" customFormat="1" ht="12.75" x14ac:dyDescent="0.2">
      <c r="B159" s="313" t="s">
        <v>301</v>
      </c>
      <c r="C159" s="313"/>
      <c r="D159" s="313">
        <v>0.8</v>
      </c>
    </row>
    <row r="160" spans="2:4" s="119" customFormat="1" ht="12.75" x14ac:dyDescent="0.2">
      <c r="B160" s="313" t="s">
        <v>302</v>
      </c>
      <c r="C160" s="313"/>
      <c r="D160" s="313">
        <v>1</v>
      </c>
    </row>
    <row r="161" spans="2:4" s="119" customFormat="1" ht="12.75" x14ac:dyDescent="0.2">
      <c r="B161" s="313" t="s">
        <v>303</v>
      </c>
      <c r="C161" s="313"/>
      <c r="D161" s="313">
        <v>1.4</v>
      </c>
    </row>
    <row r="162" spans="2:4" s="119" customFormat="1" ht="12.75" x14ac:dyDescent="0.2">
      <c r="B162" s="313" t="s">
        <v>304</v>
      </c>
      <c r="C162" s="313"/>
      <c r="D162" s="313">
        <v>1.2</v>
      </c>
    </row>
    <row r="163" spans="2:4" s="119" customFormat="1" ht="12.75" x14ac:dyDescent="0.2">
      <c r="B163" s="313" t="s">
        <v>305</v>
      </c>
      <c r="C163" s="313"/>
      <c r="D163" s="313">
        <v>1</v>
      </c>
    </row>
    <row r="164" spans="2:4" s="119" customFormat="1" ht="12.75" x14ac:dyDescent="0.2">
      <c r="B164" s="313" t="s">
        <v>306</v>
      </c>
      <c r="C164" s="313"/>
      <c r="D164" s="313">
        <v>2.5000000000000001E-2</v>
      </c>
    </row>
    <row r="165" spans="2:4" s="119" customFormat="1" ht="12.75" x14ac:dyDescent="0.2">
      <c r="B165" s="313" t="s">
        <v>307</v>
      </c>
      <c r="C165" s="313"/>
      <c r="D165" s="313">
        <v>1.7000000000000001E-2</v>
      </c>
    </row>
    <row r="166" spans="2:4" s="119" customFormat="1" ht="12.75" x14ac:dyDescent="0.2">
      <c r="B166" s="313" t="s">
        <v>308</v>
      </c>
      <c r="C166" s="313"/>
      <c r="D166" s="313">
        <v>8.9999999999999993E-3</v>
      </c>
    </row>
    <row r="167" spans="2:4" s="119" customFormat="1" ht="12.75" x14ac:dyDescent="0.2">
      <c r="B167" s="313" t="s">
        <v>309</v>
      </c>
      <c r="C167" s="313"/>
      <c r="D167" s="313">
        <v>5.4999999999999997E-3</v>
      </c>
    </row>
    <row r="168" spans="2:4" s="119" customFormat="1" ht="12.75" x14ac:dyDescent="0.2">
      <c r="B168" s="313" t="s">
        <v>310</v>
      </c>
      <c r="C168" s="313"/>
      <c r="D168" s="313">
        <v>1.4E-2</v>
      </c>
    </row>
    <row r="169" spans="2:4" s="119" customFormat="1" ht="12.75" x14ac:dyDescent="0.2">
      <c r="B169" s="313" t="s">
        <v>311</v>
      </c>
      <c r="C169" s="313"/>
      <c r="D169" s="313">
        <v>0.2</v>
      </c>
    </row>
    <row r="170" spans="2:4" s="119" customFormat="1" ht="12.75" x14ac:dyDescent="0.2">
      <c r="B170" s="313" t="s">
        <v>312</v>
      </c>
      <c r="C170" s="313"/>
      <c r="D170" s="313">
        <v>0.21</v>
      </c>
    </row>
    <row r="171" spans="2:4" s="119" customFormat="1" ht="12.75" x14ac:dyDescent="0.2">
      <c r="B171" s="313" t="s">
        <v>313</v>
      </c>
      <c r="C171" s="313"/>
      <c r="D171" s="313">
        <v>0.23</v>
      </c>
    </row>
    <row r="172" spans="2:4" s="119" customFormat="1" ht="12.75" x14ac:dyDescent="0.2">
      <c r="B172" s="313" t="s">
        <v>314</v>
      </c>
      <c r="C172" s="313"/>
      <c r="D172" s="313">
        <v>0.18</v>
      </c>
    </row>
    <row r="173" spans="2:4" s="119" customFormat="1" ht="12.75" x14ac:dyDescent="0.2">
      <c r="B173" s="313" t="s">
        <v>315</v>
      </c>
      <c r="C173" s="313"/>
      <c r="D173" s="313">
        <v>0.14000000000000001</v>
      </c>
    </row>
    <row r="174" spans="2:4" s="119" customFormat="1" ht="12.75" x14ac:dyDescent="0.2">
      <c r="B174" s="313" t="s">
        <v>316</v>
      </c>
      <c r="C174" s="313"/>
      <c r="D174" s="313">
        <v>0.4</v>
      </c>
    </row>
    <row r="175" spans="2:4" s="119" customFormat="1" ht="12.75" x14ac:dyDescent="0.2">
      <c r="B175" s="313" t="s">
        <v>317</v>
      </c>
      <c r="C175" s="313"/>
      <c r="D175" s="313">
        <v>0.32</v>
      </c>
    </row>
    <row r="176" spans="2:4" s="119" customFormat="1" ht="12.75" x14ac:dyDescent="0.2">
      <c r="B176" s="313" t="s">
        <v>318</v>
      </c>
      <c r="C176" s="313"/>
      <c r="D176" s="313">
        <v>0.18</v>
      </c>
    </row>
    <row r="177" spans="2:4" s="119" customFormat="1" ht="12.75" x14ac:dyDescent="0.2">
      <c r="B177" s="313" t="s">
        <v>319</v>
      </c>
      <c r="C177" s="313"/>
      <c r="D177" s="313">
        <v>0.3</v>
      </c>
    </row>
    <row r="178" spans="2:4" s="119" customFormat="1" ht="12.75" x14ac:dyDescent="0.2">
      <c r="B178" s="313" t="s">
        <v>320</v>
      </c>
      <c r="C178" s="313"/>
      <c r="D178" s="313">
        <v>0.3</v>
      </c>
    </row>
    <row r="179" spans="2:4" s="119" customFormat="1" ht="12.75" x14ac:dyDescent="0.2">
      <c r="B179" s="313" t="s">
        <v>321</v>
      </c>
      <c r="C179" s="313"/>
      <c r="D179" s="313">
        <v>0.22</v>
      </c>
    </row>
    <row r="180" spans="2:4" s="119" customFormat="1" ht="12.75" x14ac:dyDescent="0.2">
      <c r="B180" s="313" t="s">
        <v>322</v>
      </c>
      <c r="C180" s="313"/>
      <c r="D180" s="313">
        <v>0.2</v>
      </c>
    </row>
    <row r="181" spans="2:4" s="119" customFormat="1" ht="12.75" x14ac:dyDescent="0.2">
      <c r="B181" s="313" t="s">
        <v>323</v>
      </c>
      <c r="C181" s="313"/>
      <c r="D181" s="313">
        <v>0.18</v>
      </c>
    </row>
    <row r="182" spans="2:4" s="119" customFormat="1" ht="12.75" x14ac:dyDescent="0.2">
      <c r="B182" s="313" t="s">
        <v>324</v>
      </c>
      <c r="C182" s="313"/>
      <c r="D182" s="313">
        <v>0.25</v>
      </c>
    </row>
    <row r="183" spans="2:4" s="119" customFormat="1" ht="12.75" x14ac:dyDescent="0.2">
      <c r="B183" s="313" t="s">
        <v>325</v>
      </c>
      <c r="C183" s="313"/>
      <c r="D183" s="313">
        <v>0.25</v>
      </c>
    </row>
    <row r="184" spans="2:4" s="119" customFormat="1" ht="12.75" x14ac:dyDescent="0.2">
      <c r="B184" s="313" t="s">
        <v>326</v>
      </c>
      <c r="C184" s="313"/>
      <c r="D184" s="313">
        <v>0.23</v>
      </c>
    </row>
    <row r="185" spans="2:4" s="119" customFormat="1" ht="12.75" x14ac:dyDescent="0.2">
      <c r="B185" s="313" t="s">
        <v>327</v>
      </c>
      <c r="C185" s="313"/>
      <c r="D185" s="313">
        <v>0.25</v>
      </c>
    </row>
    <row r="186" spans="2:4" s="119" customFormat="1" ht="12.75" x14ac:dyDescent="0.2">
      <c r="B186" s="313" t="s">
        <v>328</v>
      </c>
      <c r="C186" s="313"/>
      <c r="D186" s="313">
        <v>0.35</v>
      </c>
    </row>
    <row r="187" spans="2:4" s="119" customFormat="1" ht="12.75" x14ac:dyDescent="0.2">
      <c r="B187" s="313" t="s">
        <v>329</v>
      </c>
      <c r="C187" s="313"/>
      <c r="D187" s="313">
        <v>0.13</v>
      </c>
    </row>
    <row r="188" spans="2:4" s="119" customFormat="1" ht="12.75" x14ac:dyDescent="0.2">
      <c r="B188" s="313" t="s">
        <v>330</v>
      </c>
      <c r="C188" s="313"/>
      <c r="D188" s="313">
        <v>0.24</v>
      </c>
    </row>
    <row r="189" spans="2:4" s="119" customFormat="1" ht="12.75" x14ac:dyDescent="0.2">
      <c r="B189" s="313" t="s">
        <v>331</v>
      </c>
      <c r="C189" s="313"/>
      <c r="D189" s="313">
        <v>0.23</v>
      </c>
    </row>
    <row r="190" spans="2:4" s="119" customFormat="1" ht="12.75" x14ac:dyDescent="0.2">
      <c r="B190" s="313" t="s">
        <v>332</v>
      </c>
      <c r="C190" s="313"/>
      <c r="D190" s="313">
        <v>0.04</v>
      </c>
    </row>
    <row r="191" spans="2:4" s="119" customFormat="1" ht="12.75" x14ac:dyDescent="0.2">
      <c r="B191" s="313" t="s">
        <v>333</v>
      </c>
      <c r="C191" s="313"/>
      <c r="D191" s="313">
        <v>0.24</v>
      </c>
    </row>
    <row r="192" spans="2:4" s="119" customFormat="1" ht="12.75" x14ac:dyDescent="0.2">
      <c r="B192" s="313" t="s">
        <v>334</v>
      </c>
      <c r="C192" s="313"/>
      <c r="D192" s="313">
        <v>0.19</v>
      </c>
    </row>
    <row r="193" spans="2:4" s="119" customFormat="1" ht="12.75" x14ac:dyDescent="0.2">
      <c r="B193" s="313" t="s">
        <v>335</v>
      </c>
      <c r="C193" s="313"/>
      <c r="D193" s="313">
        <v>0.13</v>
      </c>
    </row>
    <row r="194" spans="2:4" s="119" customFormat="1" ht="12.75" x14ac:dyDescent="0.2">
      <c r="B194" s="313" t="s">
        <v>336</v>
      </c>
      <c r="C194" s="313"/>
      <c r="D194" s="313">
        <v>0.12</v>
      </c>
    </row>
    <row r="195" spans="2:4" s="119" customFormat="1" ht="12.75" x14ac:dyDescent="0.2">
      <c r="B195" s="313" t="s">
        <v>337</v>
      </c>
      <c r="C195" s="313"/>
      <c r="D195" s="313">
        <v>0.23</v>
      </c>
    </row>
    <row r="196" spans="2:4" s="119" customFormat="1" ht="12.75" x14ac:dyDescent="0.2">
      <c r="B196" s="313" t="s">
        <v>338</v>
      </c>
      <c r="C196" s="313"/>
      <c r="D196" s="313">
        <v>0.3</v>
      </c>
    </row>
    <row r="197" spans="2:4" s="119" customFormat="1" ht="12.75" x14ac:dyDescent="0.2">
      <c r="B197" s="313" t="s">
        <v>339</v>
      </c>
      <c r="C197" s="313"/>
      <c r="D197" s="313">
        <v>0.12</v>
      </c>
    </row>
    <row r="198" spans="2:4" s="119" customFormat="1" ht="12.75" x14ac:dyDescent="0.2">
      <c r="B198" s="313" t="s">
        <v>340</v>
      </c>
      <c r="C198" s="313"/>
      <c r="D198" s="313">
        <v>0.12</v>
      </c>
    </row>
    <row r="199" spans="2:4" s="119" customFormat="1" ht="12.75" x14ac:dyDescent="0.2">
      <c r="B199" s="313" t="s">
        <v>341</v>
      </c>
      <c r="C199" s="313"/>
      <c r="D199" s="313">
        <v>0.05</v>
      </c>
    </row>
    <row r="200" spans="2:4" s="119" customFormat="1" ht="12.75" x14ac:dyDescent="0.2">
      <c r="B200" s="313" t="s">
        <v>342</v>
      </c>
      <c r="C200" s="313"/>
      <c r="D200" s="313">
        <v>0.06</v>
      </c>
    </row>
    <row r="201" spans="2:4" s="119" customFormat="1" ht="12.75" x14ac:dyDescent="0.2">
      <c r="B201" s="313" t="s">
        <v>343</v>
      </c>
      <c r="C201" s="313"/>
      <c r="D201" s="313">
        <v>0.7</v>
      </c>
    </row>
    <row r="202" spans="2:4" s="119" customFormat="1" ht="12.75" x14ac:dyDescent="0.2">
      <c r="B202" s="313" t="s">
        <v>344</v>
      </c>
      <c r="C202" s="313"/>
      <c r="D202" s="313">
        <v>0.13</v>
      </c>
    </row>
    <row r="203" spans="2:4" s="119" customFormat="1" ht="12.75" x14ac:dyDescent="0.2">
      <c r="B203" s="313" t="s">
        <v>345</v>
      </c>
      <c r="C203" s="313"/>
      <c r="D203" s="313">
        <v>0.23</v>
      </c>
    </row>
    <row r="204" spans="2:4" s="119" customFormat="1" ht="12.75" x14ac:dyDescent="0.2">
      <c r="B204" s="313" t="s">
        <v>346</v>
      </c>
      <c r="C204" s="313"/>
      <c r="D204" s="313">
        <v>0.9</v>
      </c>
    </row>
    <row r="205" spans="2:4" s="119" customFormat="1" ht="12.75" x14ac:dyDescent="0.2">
      <c r="B205" s="313" t="s">
        <v>347</v>
      </c>
      <c r="C205" s="313"/>
      <c r="D205" s="313">
        <v>1.4</v>
      </c>
    </row>
    <row r="206" spans="2:4" s="119" customFormat="1" ht="12.75" x14ac:dyDescent="0.2">
      <c r="B206" s="313" t="s">
        <v>348</v>
      </c>
      <c r="C206" s="313"/>
      <c r="D206" s="313">
        <v>0.17</v>
      </c>
    </row>
    <row r="207" spans="2:4" s="119" customFormat="1" ht="12.75" x14ac:dyDescent="0.2">
      <c r="B207" s="313" t="s">
        <v>349</v>
      </c>
      <c r="C207" s="313"/>
      <c r="D207" s="313">
        <v>0.1</v>
      </c>
    </row>
    <row r="208" spans="2:4" s="119" customFormat="1" ht="12.75" x14ac:dyDescent="0.2">
      <c r="B208" s="313" t="s">
        <v>350</v>
      </c>
      <c r="C208" s="313"/>
      <c r="D208" s="313">
        <v>7.0000000000000007E-2</v>
      </c>
    </row>
    <row r="209" spans="2:4" s="119" customFormat="1" ht="12.75" x14ac:dyDescent="0.2">
      <c r="B209" s="313" t="s">
        <v>351</v>
      </c>
      <c r="C209" s="313"/>
      <c r="D209" s="313">
        <v>0.17</v>
      </c>
    </row>
    <row r="210" spans="2:4" s="119" customFormat="1" ht="12.75" x14ac:dyDescent="0.2">
      <c r="B210" s="313" t="s">
        <v>352</v>
      </c>
      <c r="C210" s="313"/>
      <c r="D210" s="313">
        <v>0.81</v>
      </c>
    </row>
    <row r="211" spans="2:4" s="119" customFormat="1" ht="12.75" x14ac:dyDescent="0.2">
      <c r="B211" s="313" t="s">
        <v>353</v>
      </c>
      <c r="C211" s="313"/>
      <c r="D211" s="313">
        <v>0.87</v>
      </c>
    </row>
    <row r="212" spans="2:4" s="119" customFormat="1" ht="12.75" x14ac:dyDescent="0.2">
      <c r="B212" s="313" t="s">
        <v>354</v>
      </c>
      <c r="C212" s="313"/>
      <c r="D212" s="313">
        <v>0.64</v>
      </c>
    </row>
    <row r="213" spans="2:4" s="119" customFormat="1" ht="12.75" x14ac:dyDescent="0.2">
      <c r="B213" s="313" t="s">
        <v>355</v>
      </c>
      <c r="C213" s="313"/>
      <c r="D213" s="313">
        <v>0.57999999999999996</v>
      </c>
    </row>
    <row r="214" spans="2:4" s="119" customFormat="1" ht="12.75" x14ac:dyDescent="0.2">
      <c r="B214" s="313" t="s">
        <v>356</v>
      </c>
      <c r="C214" s="313"/>
      <c r="D214" s="313">
        <v>0.52</v>
      </c>
    </row>
    <row r="215" spans="2:4" s="119" customFormat="1" ht="12.75" x14ac:dyDescent="0.2">
      <c r="B215" s="313" t="s">
        <v>357</v>
      </c>
      <c r="C215" s="313"/>
      <c r="D215" s="313">
        <v>0.81</v>
      </c>
    </row>
    <row r="216" spans="2:4" s="119" customFormat="1" ht="12.75" x14ac:dyDescent="0.2">
      <c r="B216" s="313" t="s">
        <v>358</v>
      </c>
      <c r="C216" s="313"/>
      <c r="D216" s="313">
        <v>0.76</v>
      </c>
    </row>
    <row r="217" spans="2:4" s="119" customFormat="1" ht="12.75" x14ac:dyDescent="0.2">
      <c r="B217" s="314"/>
      <c r="C217" s="315"/>
    </row>
    <row r="218" spans="2:4" s="119" customFormat="1" ht="12.75" x14ac:dyDescent="0.2">
      <c r="B218" s="313" t="s">
        <v>368</v>
      </c>
      <c r="C218" s="313"/>
      <c r="D218" s="313">
        <v>1.32</v>
      </c>
    </row>
    <row r="219" spans="2:4" s="119" customFormat="1" ht="12.75" x14ac:dyDescent="0.2">
      <c r="B219" s="313" t="s">
        <v>369</v>
      </c>
      <c r="C219" s="313"/>
      <c r="D219" s="313">
        <v>2.35</v>
      </c>
    </row>
    <row r="220" spans="2:4" s="119" customFormat="1" ht="12.75" x14ac:dyDescent="0.2">
      <c r="B220" s="313" t="s">
        <v>370</v>
      </c>
      <c r="C220" s="313"/>
      <c r="D220" s="313">
        <v>1.24</v>
      </c>
    </row>
    <row r="221" spans="2:4" s="119" customFormat="1" ht="12.75" x14ac:dyDescent="0.2">
      <c r="B221" s="313" t="s">
        <v>371</v>
      </c>
      <c r="C221" s="313"/>
      <c r="D221" s="313">
        <v>1.34</v>
      </c>
    </row>
    <row r="222" spans="2:4" s="119" customFormat="1" ht="12.75" x14ac:dyDescent="0.2">
      <c r="B222" s="313" t="s">
        <v>372</v>
      </c>
      <c r="C222" s="313"/>
      <c r="D222" s="313">
        <v>2.59</v>
      </c>
    </row>
    <row r="223" spans="2:4" s="119" customFormat="1" ht="12.75" x14ac:dyDescent="0.2">
      <c r="B223" s="313" t="s">
        <v>373</v>
      </c>
      <c r="C223" s="313"/>
      <c r="D223" s="313">
        <v>1.24</v>
      </c>
    </row>
    <row r="224" spans="2:4" s="119" customFormat="1" ht="12.75" x14ac:dyDescent="0.2">
      <c r="B224" s="313" t="s">
        <v>385</v>
      </c>
      <c r="C224" s="313"/>
      <c r="D224" s="313">
        <v>0.88</v>
      </c>
    </row>
    <row r="225" spans="2:4" s="119" customFormat="1" ht="12.75" x14ac:dyDescent="0.2">
      <c r="B225" s="313" t="s">
        <v>374</v>
      </c>
      <c r="C225" s="313"/>
      <c r="D225" s="313">
        <v>2.59</v>
      </c>
    </row>
    <row r="226" spans="2:4" s="119" customFormat="1" ht="12.75" x14ac:dyDescent="0.2">
      <c r="B226" s="313" t="s">
        <v>375</v>
      </c>
      <c r="C226" s="313"/>
      <c r="D226" s="313">
        <v>1.24</v>
      </c>
    </row>
    <row r="227" spans="2:4" s="119" customFormat="1" ht="12.75" x14ac:dyDescent="0.2">
      <c r="B227" s="313" t="s">
        <v>376</v>
      </c>
      <c r="C227" s="313"/>
      <c r="D227" s="313">
        <v>1.63</v>
      </c>
    </row>
    <row r="228" spans="2:4" s="119" customFormat="1" ht="12.75" x14ac:dyDescent="0.2">
      <c r="B228" s="313" t="s">
        <v>377</v>
      </c>
      <c r="C228" s="313"/>
      <c r="D228" s="313">
        <v>2.59</v>
      </c>
    </row>
    <row r="229" spans="2:4" s="119" customFormat="1" ht="12.75" x14ac:dyDescent="0.2">
      <c r="B229" s="313" t="s">
        <v>378</v>
      </c>
      <c r="C229" s="313"/>
      <c r="D229" s="313">
        <v>1.63</v>
      </c>
    </row>
    <row r="230" spans="2:4" s="119" customFormat="1" ht="12.75" x14ac:dyDescent="0.2">
      <c r="B230" s="313" t="s">
        <v>379</v>
      </c>
      <c r="C230" s="313"/>
      <c r="D230" s="313">
        <v>2.59</v>
      </c>
    </row>
    <row r="231" spans="2:4" s="119" customFormat="1" ht="12.75" x14ac:dyDescent="0.2">
      <c r="B231" s="313" t="s">
        <v>380</v>
      </c>
      <c r="C231" s="313"/>
      <c r="D231" s="313">
        <v>0.88</v>
      </c>
    </row>
    <row r="232" spans="2:4" s="119" customFormat="1" ht="12.75" x14ac:dyDescent="0.2">
      <c r="B232" s="313" t="s">
        <v>381</v>
      </c>
      <c r="C232" s="313"/>
      <c r="D232" s="313">
        <v>1.03</v>
      </c>
    </row>
    <row r="233" spans="2:4" s="119" customFormat="1" ht="12.75" x14ac:dyDescent="0.2">
      <c r="B233" s="313" t="s">
        <v>382</v>
      </c>
      <c r="C233" s="313"/>
      <c r="D233" s="313">
        <v>0.92</v>
      </c>
    </row>
    <row r="234" spans="2:4" s="119" customFormat="1" ht="12.75" x14ac:dyDescent="0.2">
      <c r="B234" s="313" t="s">
        <v>383</v>
      </c>
      <c r="C234" s="313"/>
      <c r="D234" s="313">
        <v>0.88</v>
      </c>
    </row>
    <row r="235" spans="2:4" s="119" customFormat="1" ht="12.75" x14ac:dyDescent="0.2">
      <c r="B235" s="313" t="s">
        <v>384</v>
      </c>
      <c r="C235" s="313"/>
      <c r="D235" s="313">
        <v>2.59</v>
      </c>
    </row>
    <row r="236" spans="2:4" s="119" customFormat="1" ht="12.75" x14ac:dyDescent="0.2">
      <c r="B236" s="314"/>
      <c r="C236" s="315"/>
    </row>
    <row r="237" spans="2:4" s="119" customFormat="1" ht="12.75" x14ac:dyDescent="0.2">
      <c r="B237" s="313" t="s">
        <v>387</v>
      </c>
      <c r="C237" s="313"/>
      <c r="D237" s="313">
        <v>4.8</v>
      </c>
    </row>
    <row r="238" spans="2:4" s="119" customFormat="1" ht="12.75" x14ac:dyDescent="0.2">
      <c r="B238" s="313" t="s">
        <v>386</v>
      </c>
      <c r="C238" s="313"/>
      <c r="D238" s="313">
        <v>2.7</v>
      </c>
    </row>
    <row r="239" spans="2:4" s="119" customFormat="1" ht="12.75" x14ac:dyDescent="0.2">
      <c r="B239" s="313" t="s">
        <v>388</v>
      </c>
      <c r="C239" s="313"/>
      <c r="D239" s="313">
        <v>1.8</v>
      </c>
    </row>
    <row r="240" spans="2:4" s="119" customFormat="1" ht="12.75" x14ac:dyDescent="0.2">
      <c r="B240" s="313" t="s">
        <v>389</v>
      </c>
      <c r="C240" s="313"/>
      <c r="D240" s="313">
        <v>2.6</v>
      </c>
    </row>
    <row r="241" spans="2:4" s="119" customFormat="1" ht="12.75" x14ac:dyDescent="0.2">
      <c r="B241" s="313" t="s">
        <v>390</v>
      </c>
      <c r="C241" s="313"/>
      <c r="D241" s="313">
        <v>1.7</v>
      </c>
    </row>
    <row r="242" spans="2:4" s="119" customFormat="1" ht="12.75" x14ac:dyDescent="0.2">
      <c r="B242" s="313" t="s">
        <v>391</v>
      </c>
      <c r="C242" s="313"/>
      <c r="D242" s="313">
        <v>2</v>
      </c>
    </row>
    <row r="243" spans="2:4" s="119" customFormat="1" ht="12.75" x14ac:dyDescent="0.2">
      <c r="B243" s="313" t="s">
        <v>392</v>
      </c>
      <c r="C243" s="313"/>
      <c r="D243" s="313">
        <v>1.4</v>
      </c>
    </row>
    <row r="244" spans="2:4" s="119" customFormat="1" ht="12.75" x14ac:dyDescent="0.2">
      <c r="B244" s="313" t="s">
        <v>393</v>
      </c>
      <c r="C244" s="313"/>
      <c r="D244" s="313">
        <v>1.9</v>
      </c>
    </row>
    <row r="245" spans="2:4" s="119" customFormat="1" ht="12.75" x14ac:dyDescent="0.2">
      <c r="B245" s="313" t="s">
        <v>394</v>
      </c>
      <c r="C245" s="313"/>
      <c r="D245" s="313">
        <v>1.3</v>
      </c>
    </row>
    <row r="246" spans="2:4" s="119" customFormat="1" ht="12.75" x14ac:dyDescent="0.2">
      <c r="B246" s="313" t="s">
        <v>395</v>
      </c>
      <c r="C246" s="313"/>
      <c r="D246" s="313">
        <v>5.7</v>
      </c>
    </row>
    <row r="247" spans="2:4" s="119" customFormat="1" ht="12.75" x14ac:dyDescent="0.2">
      <c r="B247" s="313" t="s">
        <v>398</v>
      </c>
      <c r="C247" s="313"/>
      <c r="D247" s="313">
        <v>3.3</v>
      </c>
    </row>
    <row r="248" spans="2:4" s="119" customFormat="1" ht="12.75" x14ac:dyDescent="0.2">
      <c r="B248" s="313" t="s">
        <v>397</v>
      </c>
      <c r="C248" s="313"/>
      <c r="D248" s="313">
        <v>2.2999999999999998</v>
      </c>
    </row>
    <row r="249" spans="2:4" s="119" customFormat="1" ht="12.75" x14ac:dyDescent="0.2">
      <c r="B249" s="313" t="s">
        <v>396</v>
      </c>
      <c r="C249" s="313"/>
      <c r="D249" s="313">
        <v>3.2</v>
      </c>
    </row>
    <row r="250" spans="2:4" s="119" customFormat="1" ht="12.75" x14ac:dyDescent="0.2">
      <c r="B250" s="313" t="s">
        <v>399</v>
      </c>
      <c r="C250" s="313"/>
      <c r="D250" s="313">
        <v>2.1</v>
      </c>
    </row>
    <row r="251" spans="2:4" s="119" customFormat="1" ht="12.75" x14ac:dyDescent="0.2">
      <c r="B251" s="313" t="s">
        <v>400</v>
      </c>
      <c r="C251" s="313"/>
      <c r="D251" s="313">
        <v>2.5</v>
      </c>
    </row>
    <row r="252" spans="2:4" s="119" customFormat="1" ht="12.75" x14ac:dyDescent="0.2">
      <c r="B252" s="313" t="s">
        <v>401</v>
      </c>
      <c r="C252" s="313"/>
      <c r="D252" s="313">
        <v>2.8</v>
      </c>
    </row>
    <row r="253" spans="2:4" s="119" customFormat="1" ht="12.75" x14ac:dyDescent="0.2">
      <c r="B253" s="313" t="s">
        <v>402</v>
      </c>
      <c r="C253" s="313"/>
      <c r="D253" s="313">
        <v>2.4</v>
      </c>
    </row>
    <row r="254" spans="2:4" s="119" customFormat="1" ht="12.75" x14ac:dyDescent="0.2">
      <c r="B254" s="313" t="s">
        <v>403</v>
      </c>
      <c r="C254" s="313"/>
      <c r="D254" s="313">
        <v>1.7</v>
      </c>
    </row>
    <row r="255" spans="2:4" s="119" customFormat="1" ht="12.75" x14ac:dyDescent="0.2">
      <c r="B255" s="313" t="s">
        <v>404</v>
      </c>
      <c r="C255" s="313"/>
      <c r="D255" s="313">
        <v>2.4</v>
      </c>
    </row>
    <row r="256" spans="2:4" s="119" customFormat="1" ht="12.75" x14ac:dyDescent="0.2">
      <c r="B256" s="313" t="s">
        <v>405</v>
      </c>
      <c r="C256" s="313"/>
      <c r="D256" s="313">
        <v>3</v>
      </c>
    </row>
    <row r="257" spans="2:4" s="119" customFormat="1" ht="12.75" x14ac:dyDescent="0.2">
      <c r="B257" s="313" t="s">
        <v>406</v>
      </c>
      <c r="C257" s="313"/>
      <c r="D257" s="313">
        <v>1.4</v>
      </c>
    </row>
    <row r="258" spans="2:4" s="119" customFormat="1" ht="12.75" x14ac:dyDescent="0.2">
      <c r="B258" s="314"/>
      <c r="C258" s="315"/>
    </row>
    <row r="259" spans="2:4" s="119" customFormat="1" ht="12.75" x14ac:dyDescent="0.2">
      <c r="B259" s="314"/>
      <c r="C259" s="315"/>
    </row>
  </sheetData>
  <mergeCells count="42">
    <mergeCell ref="E38:F38"/>
    <mergeCell ref="E37:F37"/>
    <mergeCell ref="B2:H2"/>
    <mergeCell ref="A42:A43"/>
    <mergeCell ref="B42:B43"/>
    <mergeCell ref="C42:C43"/>
    <mergeCell ref="E16:F16"/>
    <mergeCell ref="E17:F17"/>
    <mergeCell ref="A40:G40"/>
    <mergeCell ref="A41:H41"/>
    <mergeCell ref="A3:H3"/>
    <mergeCell ref="A4:A5"/>
    <mergeCell ref="B4:B5"/>
    <mergeCell ref="C4:C5"/>
    <mergeCell ref="C23:C24"/>
    <mergeCell ref="E35:F35"/>
    <mergeCell ref="A63:H63"/>
    <mergeCell ref="E57:F57"/>
    <mergeCell ref="E39:F39"/>
    <mergeCell ref="E54:F54"/>
    <mergeCell ref="E56:F56"/>
    <mergeCell ref="E58:F58"/>
    <mergeCell ref="A59:G59"/>
    <mergeCell ref="B54:B55"/>
    <mergeCell ref="C54:C55"/>
    <mergeCell ref="E55:F55"/>
    <mergeCell ref="A54:A55"/>
    <mergeCell ref="A61:G61"/>
    <mergeCell ref="A62:G62"/>
    <mergeCell ref="A1:H1"/>
    <mergeCell ref="A16:A17"/>
    <mergeCell ref="A35:A36"/>
    <mergeCell ref="B35:B36"/>
    <mergeCell ref="E19:F19"/>
    <mergeCell ref="B23:B24"/>
    <mergeCell ref="A23:A24"/>
    <mergeCell ref="C35:C36"/>
    <mergeCell ref="E18:F18"/>
    <mergeCell ref="E20:F20"/>
    <mergeCell ref="A21:G21"/>
    <mergeCell ref="A22:H22"/>
    <mergeCell ref="E36:F36"/>
  </mergeCells>
  <conditionalFormatting sqref="A1:H5 A16:H24 A6:E15 G6:H15 A25:E34 A44:E53 A63:H63 A61 H61:H62 G25:H34 A35:H43 G44:H53 A54:H60">
    <cfRule type="expression" dxfId="332" priority="11">
      <formula>$J$2=0</formula>
    </cfRule>
    <cfRule type="expression" dxfId="331" priority="97">
      <formula>$J$1=1</formula>
    </cfRule>
  </conditionalFormatting>
  <conditionalFormatting sqref="F6">
    <cfRule type="expression" dxfId="330" priority="9">
      <formula>$J$2=0</formula>
    </cfRule>
    <cfRule type="expression" dxfId="329" priority="10">
      <formula>$J$1=1</formula>
    </cfRule>
  </conditionalFormatting>
  <conditionalFormatting sqref="F7:F15">
    <cfRule type="expression" dxfId="328" priority="7">
      <formula>$J$2=0</formula>
    </cfRule>
    <cfRule type="expression" dxfId="327" priority="8">
      <formula>$J$1=1</formula>
    </cfRule>
  </conditionalFormatting>
  <conditionalFormatting sqref="F25:F34">
    <cfRule type="expression" dxfId="326" priority="5">
      <formula>$J$2=0</formula>
    </cfRule>
    <cfRule type="expression" dxfId="325" priority="6">
      <formula>$J$1=1</formula>
    </cfRule>
  </conditionalFormatting>
  <conditionalFormatting sqref="F44:F53">
    <cfRule type="expression" dxfId="324" priority="3">
      <formula>$J$2=0</formula>
    </cfRule>
    <cfRule type="expression" dxfId="323" priority="4">
      <formula>$J$1=1</formula>
    </cfRule>
  </conditionalFormatting>
  <conditionalFormatting sqref="A62">
    <cfRule type="expression" dxfId="322" priority="1">
      <formula>$J$2=0</formula>
    </cfRule>
    <cfRule type="expression" dxfId="321" priority="2">
      <formula>$J$1=1</formula>
    </cfRule>
  </conditionalFormatting>
  <dataValidations count="4">
    <dataValidation type="whole" allowBlank="1" showInputMessage="1" showErrorMessage="1" errorTitle="KĻŪDA" error="Tikai veseli skaitļi robežās no 0 līdz 1000" sqref="D6:D15 D25:D34 D44:D53">
      <formula1>0</formula1>
      <formula2>1000</formula2>
    </dataValidation>
    <dataValidation type="decimal" allowBlank="1" showErrorMessage="1" errorTitle="KĻŪDA" error="Tikai skaitļi robežās no 0 līdz 100000" sqref="E6:E15 E25:E34 E44:E53 D37:D39 D18:D20 D56:D58">
      <formula1>0</formula1>
      <formula2>100000</formula2>
    </dataValidation>
    <dataValidation type="list" errorStyle="warning" allowBlank="1" showErrorMessage="1" errorTitle="PASKAIDROJUMS" error="Ievadot ne no izvēles materiālu ir jāievada arī manuāli U vērtība F kolonnā" sqref="C6:C15 C44:C53 C25:C34">
      <formula1>$B$100:$B$257</formula1>
    </dataValidation>
    <dataValidation type="list" allowBlank="1" showInputMessage="1" showErrorMessage="1" sqref="J6:J15 J25:J34 J44:J53">
      <formula1>$K$68:$K$73</formula1>
    </dataValidation>
  </dataValidations>
  <printOptions horizontalCentered="1"/>
  <pageMargins left="0.78740157480314965" right="0.78740157480314965" top="0.78740157480314965" bottom="0.78740157480314965" header="0.39370078740157483" footer="0.39370078740157483"/>
  <pageSetup paperSize="9" scale="98" orientation="landscape" r:id="rId1"/>
  <headerFooter>
    <evenFooter>&amp;C&amp;"Times New Roman,Regular"&amp;12 14</evenFooter>
  </headerFooter>
  <colBreaks count="1" manualBreakCount="1">
    <brk id="13"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6" tint="-0.249977111117893"/>
  </sheetPr>
  <dimension ref="A1:P90"/>
  <sheetViews>
    <sheetView view="pageBreakPreview" topLeftCell="A64" zoomScaleNormal="90" zoomScaleSheetLayoutView="100" zoomScalePageLayoutView="60" workbookViewId="0">
      <selection activeCell="B89" sqref="B89:E89"/>
    </sheetView>
  </sheetViews>
  <sheetFormatPr defaultRowHeight="15.75" x14ac:dyDescent="0.25"/>
  <cols>
    <col min="1" max="1" width="6.5703125" style="20" customWidth="1"/>
    <col min="2" max="2" width="20.5703125" style="20" customWidth="1"/>
    <col min="3" max="5" width="13.28515625" style="20" customWidth="1"/>
    <col min="6" max="6" width="14.7109375" style="20" customWidth="1"/>
    <col min="7" max="11" width="13.28515625" style="20" customWidth="1"/>
    <col min="12" max="12" width="13.5703125" style="20" customWidth="1"/>
    <col min="13" max="13" width="10.85546875" style="20" customWidth="1"/>
    <col min="14" max="14" width="14.42578125" style="20" customWidth="1"/>
    <col min="15" max="16384" width="9.140625" style="20"/>
  </cols>
  <sheetData>
    <row r="1" spans="1:16" ht="15.75" customHeight="1" x14ac:dyDescent="0.25">
      <c r="A1" s="513" t="s">
        <v>438</v>
      </c>
      <c r="B1" s="513"/>
      <c r="C1" s="513"/>
      <c r="D1" s="513"/>
      <c r="E1" s="513"/>
      <c r="F1" s="513"/>
      <c r="G1" s="513"/>
      <c r="H1" s="513"/>
      <c r="I1" s="513"/>
      <c r="J1" s="513"/>
      <c r="K1" s="513"/>
      <c r="L1" s="24"/>
      <c r="M1" s="106">
        <f>SATURS!$D$3</f>
        <v>0</v>
      </c>
    </row>
    <row r="2" spans="1:16" ht="15.75" customHeight="1" x14ac:dyDescent="0.25">
      <c r="A2" s="100" t="s">
        <v>195</v>
      </c>
      <c r="B2" s="190" t="s">
        <v>202</v>
      </c>
      <c r="C2" s="93"/>
      <c r="D2" s="93"/>
      <c r="E2" s="93"/>
      <c r="F2" s="93"/>
      <c r="G2" s="93"/>
      <c r="H2" s="93"/>
      <c r="I2" s="93"/>
      <c r="J2" s="93"/>
      <c r="K2" s="93"/>
      <c r="L2" s="93"/>
      <c r="M2" s="103">
        <f>SATURS!$D$5</f>
        <v>1</v>
      </c>
    </row>
    <row r="3" spans="1:16" ht="15.75" customHeight="1" x14ac:dyDescent="0.25">
      <c r="A3" s="3" t="s">
        <v>439</v>
      </c>
    </row>
    <row r="4" spans="1:16" s="27" customFormat="1" ht="39.75" x14ac:dyDescent="0.25">
      <c r="A4" s="490" t="s">
        <v>32</v>
      </c>
      <c r="B4" s="490" t="s">
        <v>116</v>
      </c>
      <c r="C4" s="490"/>
      <c r="D4" s="490"/>
      <c r="E4" s="198" t="s">
        <v>118</v>
      </c>
      <c r="F4" s="198" t="s">
        <v>511</v>
      </c>
      <c r="G4" s="198" t="s">
        <v>125</v>
      </c>
      <c r="H4" s="198" t="s">
        <v>126</v>
      </c>
      <c r="I4" s="150" t="s">
        <v>193</v>
      </c>
      <c r="J4" s="151" t="s">
        <v>128</v>
      </c>
      <c r="K4" s="198" t="s">
        <v>229</v>
      </c>
      <c r="L4" s="28"/>
      <c r="M4" s="50"/>
    </row>
    <row r="5" spans="1:16" s="19" customFormat="1" x14ac:dyDescent="0.25">
      <c r="A5" s="490"/>
      <c r="B5" s="490"/>
      <c r="C5" s="490"/>
      <c r="D5" s="490"/>
      <c r="E5" s="142" t="s">
        <v>224</v>
      </c>
      <c r="F5" s="142" t="s">
        <v>196</v>
      </c>
      <c r="G5" s="143" t="s">
        <v>82</v>
      </c>
      <c r="H5" s="208"/>
      <c r="I5" s="142" t="s">
        <v>95</v>
      </c>
      <c r="J5" s="208" t="s">
        <v>87</v>
      </c>
      <c r="K5" s="142" t="s">
        <v>41</v>
      </c>
    </row>
    <row r="6" spans="1:16" ht="15.75" customHeight="1" x14ac:dyDescent="0.25">
      <c r="A6" s="514" t="s">
        <v>129</v>
      </c>
      <c r="B6" s="515"/>
      <c r="C6" s="515"/>
      <c r="D6" s="515"/>
      <c r="E6" s="515"/>
      <c r="F6" s="515"/>
      <c r="G6" s="515"/>
      <c r="H6" s="515"/>
      <c r="I6" s="515"/>
      <c r="J6" s="515"/>
      <c r="K6" s="515"/>
      <c r="M6" s="188"/>
    </row>
    <row r="7" spans="1:16" ht="15.75" customHeight="1" x14ac:dyDescent="0.25">
      <c r="A7" s="257"/>
      <c r="B7" s="492" t="str">
        <f>CONCATENATE('2'!B35,", režīms 1**")</f>
        <v>1. ZONA, režīms 1**</v>
      </c>
      <c r="C7" s="492"/>
      <c r="D7" s="492"/>
      <c r="E7" s="217" t="str">
        <f>IF(SATURS!$C$12="","",SUM('2'!$F$35:$F$37))</f>
        <v/>
      </c>
      <c r="F7" s="218" t="str">
        <f>IF(SATURS!$C$12="","",'2'!$G$35-'2'!$H$35)</f>
        <v/>
      </c>
      <c r="G7" s="218" t="str">
        <f>IF(SATURS!$C$12="","",'2'!$J$35)</f>
        <v/>
      </c>
      <c r="H7" s="333"/>
      <c r="I7" s="259"/>
      <c r="J7" s="340" t="str">
        <f t="shared" ref="J7:J12" si="0">IF(ISNUMBER(E7*G7*0.34),E7*G7*0.34,"")</f>
        <v/>
      </c>
      <c r="K7" s="260"/>
      <c r="L7" s="339">
        <f t="shared" ref="L7:L12" si="1">IF(ISNUMBER(I7*J7*F7),I7*J7*F7,0)</f>
        <v>0</v>
      </c>
      <c r="M7" s="212"/>
      <c r="P7" s="92"/>
    </row>
    <row r="8" spans="1:16" ht="15.75" customHeight="1" x14ac:dyDescent="0.25">
      <c r="A8" s="257"/>
      <c r="B8" s="492" t="str">
        <f>CONCATENATE('2'!B35,", režīms 2**")</f>
        <v>1. ZONA, režīms 2**</v>
      </c>
      <c r="C8" s="492"/>
      <c r="D8" s="492"/>
      <c r="E8" s="217" t="str">
        <f>IF(SATURS!$C$12="","",SUM('2'!$F$35:$F$37))</f>
        <v/>
      </c>
      <c r="F8" s="218" t="str">
        <f>IF(SATURS!$C$12="","",'2'!$G$35-'2'!$H$35)</f>
        <v/>
      </c>
      <c r="G8" s="218" t="str">
        <f>IF(SATURS!$C$12="","",'2'!$J$35)</f>
        <v/>
      </c>
      <c r="H8" s="333"/>
      <c r="I8" s="340" t="str">
        <f>IF(SATURS!$C$12="","",SATURS!$C$11*24-I7)</f>
        <v/>
      </c>
      <c r="J8" s="340" t="str">
        <f t="shared" si="0"/>
        <v/>
      </c>
      <c r="K8" s="260"/>
      <c r="L8" s="339">
        <f t="shared" si="1"/>
        <v>0</v>
      </c>
      <c r="M8" s="92"/>
      <c r="O8" s="92"/>
      <c r="P8" s="92"/>
    </row>
    <row r="9" spans="1:16" ht="15.75" customHeight="1" x14ac:dyDescent="0.25">
      <c r="A9" s="257"/>
      <c r="B9" s="492" t="str">
        <f>CONCATENATE('2'!B38,", režīms 1**")</f>
        <v>2. ZONA, režīms 1**</v>
      </c>
      <c r="C9" s="492"/>
      <c r="D9" s="492"/>
      <c r="E9" s="217" t="str">
        <f>IF(SATURS!$C$12="","",SUM('2'!$F$38:$F$40))</f>
        <v/>
      </c>
      <c r="F9" s="218" t="str">
        <f>IF(SATURS!$C$12="","",'2'!$G$38-'2'!$H$38)</f>
        <v/>
      </c>
      <c r="G9" s="218" t="str">
        <f>IF(SATURS!$C$12="","",'2'!$J$38)</f>
        <v/>
      </c>
      <c r="H9" s="333"/>
      <c r="I9" s="259"/>
      <c r="J9" s="340" t="str">
        <f t="shared" si="0"/>
        <v/>
      </c>
      <c r="K9" s="260"/>
      <c r="L9" s="339">
        <f t="shared" si="1"/>
        <v>0</v>
      </c>
      <c r="M9" s="92"/>
      <c r="P9" s="92"/>
    </row>
    <row r="10" spans="1:16" ht="15.75" customHeight="1" x14ac:dyDescent="0.25">
      <c r="A10" s="257"/>
      <c r="B10" s="492" t="str">
        <f>CONCATENATE('2'!B38,", režīms 2**")</f>
        <v>2. ZONA, režīms 2**</v>
      </c>
      <c r="C10" s="492"/>
      <c r="D10" s="492"/>
      <c r="E10" s="217" t="str">
        <f>IF(SATURS!$C$12="","",SUM('2'!$F$38:$F$40))</f>
        <v/>
      </c>
      <c r="F10" s="218" t="str">
        <f>IF(SATURS!$C$12="","",'2'!$G$38-'2'!$H$38)</f>
        <v/>
      </c>
      <c r="G10" s="218" t="str">
        <f>IF(SATURS!$C$12="","",'2'!$J$38)</f>
        <v/>
      </c>
      <c r="H10" s="333"/>
      <c r="I10" s="340" t="str">
        <f>IF(SATURS!$C$12="","",SATURS!$C$11*24-I9)</f>
        <v/>
      </c>
      <c r="J10" s="340" t="str">
        <f t="shared" si="0"/>
        <v/>
      </c>
      <c r="K10" s="260"/>
      <c r="L10" s="339">
        <f t="shared" si="1"/>
        <v>0</v>
      </c>
      <c r="M10" s="92"/>
      <c r="O10" s="92"/>
      <c r="P10" s="92"/>
    </row>
    <row r="11" spans="1:16" ht="15.75" customHeight="1" x14ac:dyDescent="0.25">
      <c r="A11" s="257"/>
      <c r="B11" s="492" t="str">
        <f>CONCATENATE('2'!B41,", režīms 1**")</f>
        <v>... ZONA, režīms 1**</v>
      </c>
      <c r="C11" s="492"/>
      <c r="D11" s="492"/>
      <c r="E11" s="217" t="str">
        <f>IF(SATURS!$C$12="","",SUM('2'!$F$41:$F$43))</f>
        <v/>
      </c>
      <c r="F11" s="221" t="str">
        <f>IF(SATURS!$C$12="","",'2'!$G$41-'2'!$H$41)</f>
        <v/>
      </c>
      <c r="G11" s="218" t="str">
        <f>IF(SATURS!$C$12="","",'2'!$J$41)</f>
        <v/>
      </c>
      <c r="H11" s="333"/>
      <c r="I11" s="259"/>
      <c r="J11" s="340" t="str">
        <f t="shared" si="0"/>
        <v/>
      </c>
      <c r="K11" s="260"/>
      <c r="L11" s="339">
        <f t="shared" si="1"/>
        <v>0</v>
      </c>
      <c r="M11" s="92"/>
      <c r="P11" s="92"/>
    </row>
    <row r="12" spans="1:16" ht="15.75" customHeight="1" x14ac:dyDescent="0.25">
      <c r="A12" s="257"/>
      <c r="B12" s="492" t="str">
        <f>CONCATENATE('2'!B41,", režīms 2**")</f>
        <v>... ZONA, režīms 2**</v>
      </c>
      <c r="C12" s="492"/>
      <c r="D12" s="492"/>
      <c r="E12" s="217" t="str">
        <f>IF(SATURS!$C$12="","",SUM('2'!$F$41:$F$43))</f>
        <v/>
      </c>
      <c r="F12" s="221" t="str">
        <f>IF(SATURS!$C$12="","",'2'!$G$41-'2'!$H$41)</f>
        <v/>
      </c>
      <c r="G12" s="218" t="str">
        <f>IF(SATURS!$C$12="","",'2'!$J$41)</f>
        <v/>
      </c>
      <c r="H12" s="333"/>
      <c r="I12" s="340" t="str">
        <f>IF(SATURS!$C$12="","",SATURS!$C$11*24-I11)</f>
        <v/>
      </c>
      <c r="J12" s="340" t="str">
        <f t="shared" si="0"/>
        <v/>
      </c>
      <c r="K12" s="260"/>
      <c r="L12" s="339">
        <f t="shared" si="1"/>
        <v>0</v>
      </c>
      <c r="M12" s="92"/>
      <c r="O12" s="92"/>
      <c r="P12" s="92"/>
    </row>
    <row r="13" spans="1:16" ht="15.75" customHeight="1" x14ac:dyDescent="0.25">
      <c r="A13" s="514" t="s">
        <v>130</v>
      </c>
      <c r="B13" s="515"/>
      <c r="C13" s="515"/>
      <c r="D13" s="515"/>
      <c r="E13" s="515"/>
      <c r="F13" s="515"/>
      <c r="G13" s="515"/>
      <c r="H13" s="515"/>
      <c r="I13" s="515"/>
      <c r="J13" s="515"/>
      <c r="K13" s="515"/>
      <c r="L13" s="45"/>
      <c r="M13" s="35"/>
      <c r="N13" s="55"/>
      <c r="O13" s="56"/>
    </row>
    <row r="14" spans="1:16" ht="15.75" customHeight="1" x14ac:dyDescent="0.25">
      <c r="A14" s="258"/>
      <c r="B14" s="492" t="str">
        <f>'2'!B35</f>
        <v>1. ZONA</v>
      </c>
      <c r="C14" s="492"/>
      <c r="D14" s="492"/>
      <c r="E14" s="217" t="str">
        <f>IF(SATURS!$C$12="","",SUM('2'!$F$35:$F$37))</f>
        <v/>
      </c>
      <c r="F14" s="218" t="str">
        <f>IF(SATURS!$C$12="","",'2'!K35-'2'!L35)</f>
        <v/>
      </c>
      <c r="G14" s="218" t="str">
        <f>IF(SATURS!$C$12="","",'2'!N35)</f>
        <v/>
      </c>
      <c r="H14" s="333"/>
      <c r="I14" s="259"/>
      <c r="J14" s="259"/>
      <c r="K14" s="260"/>
      <c r="L14" s="45"/>
      <c r="M14" s="35"/>
    </row>
    <row r="15" spans="1:16" ht="15.75" customHeight="1" x14ac:dyDescent="0.25">
      <c r="A15" s="258"/>
      <c r="B15" s="492" t="str">
        <f>'2'!B38</f>
        <v>2. ZONA</v>
      </c>
      <c r="C15" s="492"/>
      <c r="D15" s="492"/>
      <c r="E15" s="217" t="str">
        <f>IF(SATURS!$C$12="","",SUM('2'!$F$38:$F$40))</f>
        <v/>
      </c>
      <c r="F15" s="218" t="str">
        <f>IF(SATURS!$C$12="","",'2'!K38-'2'!L38)</f>
        <v/>
      </c>
      <c r="G15" s="218" t="str">
        <f>IF(SATURS!$C$12="","",'2'!N38)</f>
        <v/>
      </c>
      <c r="H15" s="333"/>
      <c r="I15" s="259"/>
      <c r="J15" s="259"/>
      <c r="K15" s="260"/>
      <c r="L15" s="45"/>
      <c r="M15" s="35"/>
    </row>
    <row r="16" spans="1:16" ht="15.75" customHeight="1" x14ac:dyDescent="0.25">
      <c r="A16" s="258"/>
      <c r="B16" s="492" t="str">
        <f>'2'!B41</f>
        <v>... ZONA</v>
      </c>
      <c r="C16" s="492"/>
      <c r="D16" s="492"/>
      <c r="E16" s="217" t="str">
        <f>IF(SATURS!$C$12="","",SUM('2'!$F$41:$F$43))</f>
        <v/>
      </c>
      <c r="F16" s="221" t="str">
        <f>IF(SATURS!$C$12="","",'2'!K41-'2'!L41)</f>
        <v/>
      </c>
      <c r="G16" s="218" t="str">
        <f>IF(SATURS!$C$12="","",'2'!N41)</f>
        <v/>
      </c>
      <c r="H16" s="333"/>
      <c r="I16" s="259"/>
      <c r="J16" s="259"/>
      <c r="K16" s="260"/>
      <c r="L16" s="45"/>
      <c r="M16" s="35"/>
    </row>
    <row r="17" spans="1:15" x14ac:dyDescent="0.25">
      <c r="A17" s="520" t="s">
        <v>131</v>
      </c>
      <c r="B17" s="521"/>
      <c r="C17" s="491"/>
      <c r="D17" s="491"/>
      <c r="E17" s="491"/>
      <c r="F17" s="491"/>
      <c r="G17" s="491"/>
      <c r="H17" s="491"/>
      <c r="I17" s="491"/>
      <c r="J17" s="491"/>
      <c r="K17" s="491"/>
      <c r="L17" s="339">
        <f>SUM(L7:L16)</f>
        <v>0</v>
      </c>
      <c r="M17" s="35"/>
      <c r="N17" s="55"/>
      <c r="O17" s="56"/>
    </row>
    <row r="18" spans="1:15" s="119" customFormat="1" ht="45" customHeight="1" x14ac:dyDescent="0.2">
      <c r="A18" s="469" t="s">
        <v>603</v>
      </c>
      <c r="B18" s="469"/>
      <c r="C18" s="469"/>
      <c r="D18" s="469"/>
      <c r="E18" s="469"/>
      <c r="F18" s="469"/>
      <c r="G18" s="469"/>
      <c r="H18" s="469"/>
      <c r="I18" s="469"/>
      <c r="J18" s="469"/>
      <c r="K18" s="469"/>
      <c r="L18" s="111"/>
      <c r="M18" s="112"/>
      <c r="N18" s="117"/>
      <c r="O18" s="118"/>
    </row>
    <row r="19" spans="1:15" s="119" customFormat="1" ht="12.75" x14ac:dyDescent="0.2">
      <c r="A19" s="205"/>
      <c r="B19" s="205"/>
      <c r="C19" s="205"/>
      <c r="D19" s="205"/>
      <c r="E19" s="205"/>
      <c r="F19" s="205"/>
      <c r="G19" s="205"/>
      <c r="H19" s="205"/>
      <c r="I19" s="205"/>
      <c r="J19" s="205"/>
      <c r="K19" s="205"/>
      <c r="L19" s="111"/>
      <c r="M19" s="112"/>
      <c r="N19" s="117"/>
      <c r="O19" s="118"/>
    </row>
    <row r="20" spans="1:15" ht="15.75" customHeight="1" x14ac:dyDescent="0.25">
      <c r="A20" s="44" t="s">
        <v>440</v>
      </c>
      <c r="B20" s="1"/>
      <c r="C20" s="98"/>
      <c r="E20" s="88"/>
      <c r="F20" s="1"/>
      <c r="G20" s="1"/>
      <c r="H20" s="1"/>
      <c r="I20" s="1"/>
      <c r="J20" s="19"/>
      <c r="K20" s="90"/>
      <c r="L20" s="57"/>
      <c r="M20" s="57"/>
    </row>
    <row r="21" spans="1:15" ht="15.75" customHeight="1" x14ac:dyDescent="0.25">
      <c r="A21" s="490" t="s">
        <v>32</v>
      </c>
      <c r="B21" s="534" t="s">
        <v>135</v>
      </c>
      <c r="C21" s="535"/>
      <c r="D21" s="535"/>
      <c r="E21" s="536"/>
      <c r="F21" s="522" t="s">
        <v>33</v>
      </c>
      <c r="G21" s="522" t="s">
        <v>512</v>
      </c>
      <c r="H21" s="522" t="s">
        <v>513</v>
      </c>
      <c r="I21" s="478" t="s">
        <v>514</v>
      </c>
      <c r="J21" s="480" t="s">
        <v>140</v>
      </c>
      <c r="K21" s="481"/>
      <c r="L21" s="57"/>
      <c r="M21" s="57"/>
    </row>
    <row r="22" spans="1:15" ht="36" customHeight="1" x14ac:dyDescent="0.25">
      <c r="A22" s="490"/>
      <c r="B22" s="537"/>
      <c r="C22" s="538"/>
      <c r="D22" s="538"/>
      <c r="E22" s="539"/>
      <c r="F22" s="523"/>
      <c r="G22" s="523"/>
      <c r="H22" s="523"/>
      <c r="I22" s="479"/>
      <c r="J22" s="184" t="s">
        <v>604</v>
      </c>
      <c r="K22" s="184" t="s">
        <v>605</v>
      </c>
      <c r="L22" s="57"/>
      <c r="M22" s="57"/>
    </row>
    <row r="23" spans="1:15" ht="15.75" customHeight="1" x14ac:dyDescent="0.25">
      <c r="A23" s="257"/>
      <c r="B23" s="531"/>
      <c r="C23" s="532"/>
      <c r="D23" s="532"/>
      <c r="E23" s="533"/>
      <c r="F23" s="279"/>
      <c r="G23" s="261"/>
      <c r="H23" s="261"/>
      <c r="I23" s="259"/>
      <c r="J23" s="334"/>
      <c r="K23" s="263"/>
      <c r="L23" s="57"/>
      <c r="M23" s="213"/>
    </row>
    <row r="24" spans="1:15" ht="15.75" customHeight="1" x14ac:dyDescent="0.25">
      <c r="A24" s="257"/>
      <c r="B24" s="531"/>
      <c r="C24" s="532"/>
      <c r="D24" s="532"/>
      <c r="E24" s="533"/>
      <c r="F24" s="279"/>
      <c r="G24" s="261"/>
      <c r="H24" s="261"/>
      <c r="I24" s="259"/>
      <c r="J24" s="334"/>
      <c r="K24" s="263"/>
      <c r="L24" s="57"/>
      <c r="M24" s="213"/>
    </row>
    <row r="25" spans="1:15" ht="15.75" customHeight="1" x14ac:dyDescent="0.25">
      <c r="A25" s="257"/>
      <c r="B25" s="531"/>
      <c r="C25" s="532"/>
      <c r="D25" s="532"/>
      <c r="E25" s="533"/>
      <c r="F25" s="279"/>
      <c r="G25" s="261"/>
      <c r="H25" s="261"/>
      <c r="I25" s="259"/>
      <c r="J25" s="334"/>
      <c r="K25" s="263"/>
      <c r="L25" s="57"/>
      <c r="M25" s="213"/>
    </row>
    <row r="26" spans="1:15" ht="15.75" customHeight="1" x14ac:dyDescent="0.25">
      <c r="A26" s="257"/>
      <c r="B26" s="531"/>
      <c r="C26" s="532"/>
      <c r="D26" s="532"/>
      <c r="E26" s="533"/>
      <c r="F26" s="279"/>
      <c r="G26" s="261"/>
      <c r="H26" s="261"/>
      <c r="I26" s="259"/>
      <c r="J26" s="334"/>
      <c r="K26" s="263"/>
      <c r="L26" s="57"/>
      <c r="M26" s="213"/>
    </row>
    <row r="27" spans="1:15" ht="15.75" customHeight="1" x14ac:dyDescent="0.25">
      <c r="A27" s="257"/>
      <c r="B27" s="531"/>
      <c r="C27" s="532"/>
      <c r="D27" s="532"/>
      <c r="E27" s="533"/>
      <c r="F27" s="279"/>
      <c r="G27" s="261"/>
      <c r="H27" s="261"/>
      <c r="I27" s="259"/>
      <c r="J27" s="334"/>
      <c r="K27" s="263"/>
      <c r="L27" s="57"/>
      <c r="M27" s="57"/>
    </row>
    <row r="28" spans="1:15" s="119" customFormat="1" ht="12.75" x14ac:dyDescent="0.2">
      <c r="A28" s="476" t="s">
        <v>606</v>
      </c>
      <c r="B28" s="477"/>
      <c r="C28" s="477"/>
      <c r="D28" s="477"/>
      <c r="E28" s="477"/>
      <c r="F28" s="477"/>
      <c r="G28" s="477"/>
      <c r="H28" s="477"/>
      <c r="I28" s="477"/>
      <c r="J28" s="477"/>
      <c r="K28" s="477"/>
      <c r="L28" s="126"/>
      <c r="M28" s="153"/>
      <c r="N28" s="126"/>
    </row>
    <row r="29" spans="1:15" s="119" customFormat="1" ht="12.75" x14ac:dyDescent="0.2">
      <c r="A29" s="196"/>
      <c r="B29" s="197"/>
      <c r="C29" s="197"/>
      <c r="D29" s="197"/>
      <c r="E29" s="197"/>
      <c r="F29" s="197"/>
      <c r="G29" s="197"/>
      <c r="H29" s="197"/>
      <c r="I29" s="197"/>
      <c r="J29" s="197"/>
      <c r="K29" s="197"/>
      <c r="L29" s="126"/>
      <c r="M29" s="153"/>
      <c r="N29" s="126"/>
    </row>
    <row r="30" spans="1:15" ht="15.75" customHeight="1" x14ac:dyDescent="0.25">
      <c r="A30" s="44" t="s">
        <v>441</v>
      </c>
      <c r="B30" s="19"/>
      <c r="C30" s="19"/>
      <c r="D30" s="19"/>
      <c r="E30" s="114"/>
      <c r="F30" s="114"/>
      <c r="G30" s="90"/>
      <c r="H30" s="90"/>
      <c r="I30" s="19"/>
      <c r="J30" s="19"/>
      <c r="K30" s="90"/>
      <c r="L30" s="57"/>
      <c r="M30" s="57"/>
    </row>
    <row r="31" spans="1:15" ht="18.75" customHeight="1" x14ac:dyDescent="0.25">
      <c r="A31" s="452"/>
      <c r="B31" s="452"/>
      <c r="C31" s="452"/>
      <c r="D31" s="452"/>
      <c r="E31" s="452"/>
      <c r="F31" s="452"/>
      <c r="G31" s="452"/>
      <c r="H31" s="452"/>
      <c r="I31" s="452"/>
      <c r="J31" s="452"/>
      <c r="K31" s="452"/>
      <c r="L31" s="57"/>
      <c r="M31" s="57"/>
    </row>
    <row r="32" spans="1:15" ht="15.75" customHeight="1" x14ac:dyDescent="0.25">
      <c r="A32" s="3"/>
      <c r="B32" s="19"/>
      <c r="C32" s="19"/>
      <c r="D32" s="19"/>
      <c r="E32" s="114"/>
      <c r="F32" s="114"/>
      <c r="G32" s="90"/>
      <c r="H32" s="90"/>
      <c r="I32" s="19"/>
      <c r="J32" s="19"/>
      <c r="K32" s="90"/>
      <c r="L32" s="57"/>
      <c r="M32" s="57"/>
    </row>
    <row r="33" spans="1:13" ht="15.75" customHeight="1" x14ac:dyDescent="0.25">
      <c r="A33" s="100" t="s">
        <v>442</v>
      </c>
      <c r="B33" s="48" t="s">
        <v>203</v>
      </c>
      <c r="C33" s="19"/>
      <c r="D33" s="19"/>
      <c r="E33" s="19"/>
      <c r="F33" s="19"/>
      <c r="G33" s="90"/>
      <c r="H33" s="90"/>
      <c r="I33" s="19"/>
      <c r="J33" s="19"/>
      <c r="K33" s="90"/>
      <c r="L33" s="57"/>
      <c r="M33" s="57"/>
    </row>
    <row r="34" spans="1:13" ht="15.75" customHeight="1" x14ac:dyDescent="0.25">
      <c r="A34" s="3" t="s">
        <v>443</v>
      </c>
      <c r="B34" s="19"/>
      <c r="C34" s="19"/>
      <c r="D34" s="19"/>
      <c r="E34" s="19"/>
      <c r="F34" s="19"/>
      <c r="G34" s="90"/>
      <c r="H34" s="35"/>
      <c r="I34" s="19"/>
      <c r="J34" s="19"/>
      <c r="K34" s="90"/>
      <c r="L34" s="58"/>
      <c r="M34" s="58"/>
    </row>
    <row r="35" spans="1:13" s="19" customFormat="1" x14ac:dyDescent="0.25">
      <c r="A35" s="478" t="s">
        <v>32</v>
      </c>
      <c r="B35" s="517" t="s">
        <v>116</v>
      </c>
      <c r="C35" s="456" t="s">
        <v>132</v>
      </c>
      <c r="D35" s="456"/>
      <c r="E35" s="456"/>
      <c r="F35" s="456"/>
      <c r="G35" s="456"/>
      <c r="H35" s="456" t="s">
        <v>84</v>
      </c>
      <c r="I35" s="456" t="s">
        <v>134</v>
      </c>
      <c r="J35" s="516" t="s">
        <v>133</v>
      </c>
      <c r="K35" s="516"/>
      <c r="L35" s="46"/>
    </row>
    <row r="36" spans="1:13" s="48" customFormat="1" ht="139.5" customHeight="1" x14ac:dyDescent="0.25">
      <c r="A36" s="482"/>
      <c r="B36" s="518"/>
      <c r="C36" s="184" t="s">
        <v>607</v>
      </c>
      <c r="D36" s="184" t="s">
        <v>608</v>
      </c>
      <c r="E36" s="184" t="s">
        <v>609</v>
      </c>
      <c r="F36" s="184" t="s">
        <v>610</v>
      </c>
      <c r="G36" s="184" t="s">
        <v>611</v>
      </c>
      <c r="H36" s="456"/>
      <c r="I36" s="456"/>
      <c r="J36" s="516"/>
      <c r="K36" s="516"/>
      <c r="L36" s="36"/>
      <c r="M36" s="36"/>
    </row>
    <row r="37" spans="1:13" ht="16.5" x14ac:dyDescent="0.25">
      <c r="A37" s="479"/>
      <c r="B37" s="519"/>
      <c r="C37" s="147" t="s">
        <v>221</v>
      </c>
      <c r="D37" s="147" t="s">
        <v>221</v>
      </c>
      <c r="E37" s="147" t="s">
        <v>221</v>
      </c>
      <c r="F37" s="147" t="s">
        <v>221</v>
      </c>
      <c r="G37" s="204" t="s">
        <v>221</v>
      </c>
      <c r="H37" s="204" t="s">
        <v>221</v>
      </c>
      <c r="I37" s="204"/>
      <c r="J37" s="152" t="s">
        <v>221</v>
      </c>
      <c r="K37" s="152" t="s">
        <v>222</v>
      </c>
    </row>
    <row r="38" spans="1:13" ht="15.75" customHeight="1" x14ac:dyDescent="0.25">
      <c r="A38" s="483" t="s">
        <v>129</v>
      </c>
      <c r="B38" s="484"/>
      <c r="C38" s="484"/>
      <c r="D38" s="484"/>
      <c r="E38" s="484"/>
      <c r="F38" s="484"/>
      <c r="G38" s="484"/>
      <c r="H38" s="484"/>
      <c r="I38" s="484"/>
      <c r="J38" s="484"/>
      <c r="K38" s="485"/>
    </row>
    <row r="39" spans="1:13" ht="15.75" customHeight="1" x14ac:dyDescent="0.25">
      <c r="A39" s="257"/>
      <c r="B39" s="7" t="str">
        <f>CONCATENATE('2'!B35,", režīms 1**")</f>
        <v>1. ZONA, režīms 1**</v>
      </c>
      <c r="C39" s="265"/>
      <c r="D39" s="265"/>
      <c r="E39" s="265"/>
      <c r="F39" s="265"/>
      <c r="G39" s="266"/>
      <c r="H39" s="266"/>
      <c r="I39" s="260"/>
      <c r="J39" s="167">
        <f>(C39+D39+E39+F39+G39+H39)*I39</f>
        <v>0</v>
      </c>
      <c r="K39" s="168">
        <f>J39*SUM('2'!D35:D37)</f>
        <v>0</v>
      </c>
      <c r="L39" s="81"/>
    </row>
    <row r="40" spans="1:13" ht="15.75" customHeight="1" x14ac:dyDescent="0.25">
      <c r="A40" s="257"/>
      <c r="B40" s="7" t="str">
        <f>CONCATENATE('2'!B35,", režīms 2**")</f>
        <v>1. ZONA, režīms 2**</v>
      </c>
      <c r="C40" s="267"/>
      <c r="D40" s="267"/>
      <c r="E40" s="267"/>
      <c r="F40" s="267"/>
      <c r="G40" s="266"/>
      <c r="H40" s="266"/>
      <c r="I40" s="260"/>
      <c r="J40" s="167">
        <f t="shared" ref="J40:J48" si="2">(C40+D40+E40+F40+G40+H40)*I40</f>
        <v>0</v>
      </c>
      <c r="K40" s="168">
        <f>J40*SUM('2'!D35:D37)</f>
        <v>0</v>
      </c>
      <c r="L40" s="81"/>
      <c r="M40" s="90"/>
    </row>
    <row r="41" spans="1:13" ht="15.75" customHeight="1" x14ac:dyDescent="0.25">
      <c r="A41" s="257"/>
      <c r="B41" s="7" t="str">
        <f>CONCATENATE('2'!B38,", režīms 1**")</f>
        <v>2. ZONA, režīms 1**</v>
      </c>
      <c r="C41" s="267"/>
      <c r="D41" s="267"/>
      <c r="E41" s="267"/>
      <c r="F41" s="267"/>
      <c r="G41" s="266"/>
      <c r="H41" s="266"/>
      <c r="I41" s="260"/>
      <c r="J41" s="167">
        <f t="shared" si="2"/>
        <v>0</v>
      </c>
      <c r="K41" s="168">
        <f>J41*SUM('2'!D38:D40)</f>
        <v>0</v>
      </c>
      <c r="L41" s="19"/>
      <c r="M41" s="90"/>
    </row>
    <row r="42" spans="1:13" ht="15.75" customHeight="1" x14ac:dyDescent="0.25">
      <c r="A42" s="257"/>
      <c r="B42" s="7" t="str">
        <f>CONCATENATE('2'!B38,", režīms 2**")</f>
        <v>2. ZONA, režīms 2**</v>
      </c>
      <c r="C42" s="267"/>
      <c r="D42" s="267"/>
      <c r="E42" s="267"/>
      <c r="F42" s="267"/>
      <c r="G42" s="266"/>
      <c r="H42" s="266"/>
      <c r="I42" s="260"/>
      <c r="J42" s="167">
        <f t="shared" si="2"/>
        <v>0</v>
      </c>
      <c r="K42" s="168">
        <f>J42*SUM('2'!D38:D40)</f>
        <v>0</v>
      </c>
      <c r="L42" s="19"/>
      <c r="M42" s="90"/>
    </row>
    <row r="43" spans="1:13" ht="15.75" customHeight="1" x14ac:dyDescent="0.25">
      <c r="A43" s="257"/>
      <c r="B43" s="7" t="str">
        <f>CONCATENATE('2'!B41,", režīms 1**")</f>
        <v>... ZONA, režīms 1**</v>
      </c>
      <c r="C43" s="265"/>
      <c r="D43" s="265"/>
      <c r="E43" s="265"/>
      <c r="F43" s="265"/>
      <c r="G43" s="266"/>
      <c r="H43" s="266"/>
      <c r="I43" s="260"/>
      <c r="J43" s="167">
        <f t="shared" si="2"/>
        <v>0</v>
      </c>
      <c r="K43" s="168">
        <f>J43*SUM('2'!D41:D43)</f>
        <v>0</v>
      </c>
      <c r="L43" s="19"/>
      <c r="M43" s="90"/>
    </row>
    <row r="44" spans="1:13" ht="15.75" customHeight="1" x14ac:dyDescent="0.25">
      <c r="A44" s="257"/>
      <c r="B44" s="7" t="str">
        <f>CONCATENATE('2'!B41,", režīms 2**")</f>
        <v>... ZONA, režīms 2**</v>
      </c>
      <c r="C44" s="265"/>
      <c r="D44" s="265"/>
      <c r="E44" s="265"/>
      <c r="F44" s="265"/>
      <c r="G44" s="266"/>
      <c r="H44" s="266"/>
      <c r="I44" s="260"/>
      <c r="J44" s="167">
        <f t="shared" si="2"/>
        <v>0</v>
      </c>
      <c r="K44" s="168">
        <f>J44*SUM('2'!D41:D43)</f>
        <v>0</v>
      </c>
      <c r="L44" s="19"/>
      <c r="M44" s="90"/>
    </row>
    <row r="45" spans="1:13" ht="15.75" customHeight="1" x14ac:dyDescent="0.25">
      <c r="A45" s="483" t="s">
        <v>130</v>
      </c>
      <c r="B45" s="484"/>
      <c r="C45" s="484"/>
      <c r="D45" s="484"/>
      <c r="E45" s="484"/>
      <c r="F45" s="484"/>
      <c r="G45" s="484"/>
      <c r="H45" s="484"/>
      <c r="I45" s="484"/>
      <c r="J45" s="484"/>
      <c r="K45" s="485"/>
      <c r="L45" s="19"/>
      <c r="M45" s="90"/>
    </row>
    <row r="46" spans="1:13" ht="15.75" customHeight="1" x14ac:dyDescent="0.25">
      <c r="A46" s="264"/>
      <c r="B46" s="7" t="str">
        <f>'2'!B35</f>
        <v>1. ZONA</v>
      </c>
      <c r="C46" s="265"/>
      <c r="D46" s="265"/>
      <c r="E46" s="265"/>
      <c r="F46" s="265"/>
      <c r="G46" s="266"/>
      <c r="H46" s="266"/>
      <c r="I46" s="260"/>
      <c r="J46" s="167">
        <f t="shared" si="2"/>
        <v>0</v>
      </c>
      <c r="K46" s="168">
        <f>J46*SUM('2'!D35:D37)</f>
        <v>0</v>
      </c>
      <c r="L46" s="19"/>
      <c r="M46" s="90"/>
    </row>
    <row r="47" spans="1:13" s="24" customFormat="1" ht="15.75" customHeight="1" x14ac:dyDescent="0.25">
      <c r="A47" s="264"/>
      <c r="B47" s="7" t="str">
        <f>'2'!B38</f>
        <v>2. ZONA</v>
      </c>
      <c r="C47" s="265"/>
      <c r="D47" s="265"/>
      <c r="E47" s="265"/>
      <c r="F47" s="265"/>
      <c r="G47" s="266"/>
      <c r="H47" s="266"/>
      <c r="I47" s="260"/>
      <c r="J47" s="167">
        <f t="shared" si="2"/>
        <v>0</v>
      </c>
      <c r="K47" s="168">
        <f>J47*SUM('2'!D38:D40)</f>
        <v>0</v>
      </c>
      <c r="L47" s="48"/>
      <c r="M47" s="93"/>
    </row>
    <row r="48" spans="1:13" ht="15.75" customHeight="1" x14ac:dyDescent="0.25">
      <c r="A48" s="264"/>
      <c r="B48" s="7" t="str">
        <f>'2'!B41</f>
        <v>... ZONA</v>
      </c>
      <c r="C48" s="265"/>
      <c r="D48" s="265"/>
      <c r="E48" s="265"/>
      <c r="F48" s="265"/>
      <c r="G48" s="266"/>
      <c r="H48" s="266"/>
      <c r="I48" s="260"/>
      <c r="J48" s="167">
        <f t="shared" si="2"/>
        <v>0</v>
      </c>
      <c r="K48" s="168">
        <f>J48*SUM('2'!D41:D43)</f>
        <v>0</v>
      </c>
    </row>
    <row r="49" spans="1:14" s="119" customFormat="1" ht="42.75" customHeight="1" x14ac:dyDescent="0.2">
      <c r="A49" s="476" t="s">
        <v>612</v>
      </c>
      <c r="B49" s="477"/>
      <c r="C49" s="477"/>
      <c r="D49" s="477"/>
      <c r="E49" s="477"/>
      <c r="F49" s="477"/>
      <c r="G49" s="477"/>
      <c r="H49" s="477"/>
      <c r="I49" s="477"/>
      <c r="J49" s="477"/>
      <c r="K49" s="477"/>
      <c r="L49" s="126"/>
      <c r="M49" s="153"/>
      <c r="N49" s="126"/>
    </row>
    <row r="50" spans="1:14" x14ac:dyDescent="0.25">
      <c r="A50" s="90"/>
      <c r="F50" s="188"/>
      <c r="M50" s="188"/>
    </row>
    <row r="51" spans="1:14" x14ac:dyDescent="0.25">
      <c r="A51" s="3" t="s">
        <v>444</v>
      </c>
      <c r="F51" s="188"/>
      <c r="M51" s="188"/>
    </row>
    <row r="52" spans="1:14" ht="45.75" customHeight="1" x14ac:dyDescent="0.25">
      <c r="A52" s="486"/>
      <c r="B52" s="487"/>
      <c r="C52" s="487"/>
      <c r="D52" s="487"/>
      <c r="E52" s="487"/>
      <c r="F52" s="487"/>
      <c r="G52" s="487"/>
      <c r="H52" s="487"/>
      <c r="I52" s="487"/>
      <c r="J52" s="487"/>
      <c r="K52" s="488"/>
    </row>
    <row r="54" spans="1:14" x14ac:dyDescent="0.25">
      <c r="A54" s="100" t="s">
        <v>445</v>
      </c>
      <c r="B54" s="11" t="s">
        <v>515</v>
      </c>
      <c r="C54" s="11"/>
      <c r="D54" s="11"/>
      <c r="E54" s="11"/>
      <c r="F54" s="11"/>
      <c r="G54" s="11"/>
      <c r="H54" s="11"/>
      <c r="I54" s="11"/>
    </row>
    <row r="55" spans="1:14" x14ac:dyDescent="0.25">
      <c r="A55" s="17" t="s">
        <v>446</v>
      </c>
      <c r="B55" s="1"/>
      <c r="C55" s="98"/>
      <c r="D55" s="1"/>
      <c r="E55" s="1"/>
      <c r="F55" s="1"/>
      <c r="G55" s="1"/>
      <c r="H55" s="1"/>
      <c r="I55" s="1"/>
    </row>
    <row r="56" spans="1:14" ht="15.75" customHeight="1" x14ac:dyDescent="0.25">
      <c r="A56" s="456" t="s">
        <v>135</v>
      </c>
      <c r="B56" s="456"/>
      <c r="C56" s="456"/>
      <c r="D56" s="406" t="s">
        <v>33</v>
      </c>
      <c r="E56" s="478" t="s">
        <v>136</v>
      </c>
      <c r="F56" s="456" t="s">
        <v>137</v>
      </c>
      <c r="G56" s="456"/>
      <c r="H56" s="478" t="s">
        <v>138</v>
      </c>
      <c r="I56" s="478" t="s">
        <v>139</v>
      </c>
      <c r="J56" s="480" t="s">
        <v>140</v>
      </c>
      <c r="K56" s="481"/>
    </row>
    <row r="57" spans="1:14" ht="42" customHeight="1" x14ac:dyDescent="0.25">
      <c r="A57" s="456"/>
      <c r="B57" s="456"/>
      <c r="C57" s="456"/>
      <c r="D57" s="406"/>
      <c r="E57" s="479"/>
      <c r="F57" s="456"/>
      <c r="G57" s="456"/>
      <c r="H57" s="479"/>
      <c r="I57" s="479"/>
      <c r="J57" s="184" t="s">
        <v>604</v>
      </c>
      <c r="K57" s="184" t="s">
        <v>605</v>
      </c>
    </row>
    <row r="58" spans="1:14" ht="15.75" customHeight="1" x14ac:dyDescent="0.25">
      <c r="A58" s="452"/>
      <c r="B58" s="452"/>
      <c r="C58" s="452"/>
      <c r="D58" s="261"/>
      <c r="E58" s="268"/>
      <c r="F58" s="489"/>
      <c r="G58" s="489"/>
      <c r="H58" s="260"/>
      <c r="I58" s="259"/>
      <c r="J58" s="334"/>
      <c r="K58" s="263"/>
    </row>
    <row r="59" spans="1:14" ht="15.75" customHeight="1" x14ac:dyDescent="0.25">
      <c r="A59" s="452"/>
      <c r="B59" s="452"/>
      <c r="C59" s="452"/>
      <c r="D59" s="261"/>
      <c r="E59" s="268"/>
      <c r="F59" s="489"/>
      <c r="G59" s="489"/>
      <c r="H59" s="260"/>
      <c r="I59" s="259"/>
      <c r="J59" s="334"/>
      <c r="K59" s="263"/>
    </row>
    <row r="60" spans="1:14" x14ac:dyDescent="0.25">
      <c r="A60" s="495"/>
      <c r="B60" s="495"/>
      <c r="C60" s="495"/>
      <c r="D60" s="261"/>
      <c r="E60" s="262"/>
      <c r="F60" s="489"/>
      <c r="G60" s="489"/>
      <c r="H60" s="260"/>
      <c r="I60" s="259"/>
      <c r="J60" s="334"/>
      <c r="K60" s="263"/>
    </row>
    <row r="61" spans="1:14" s="119" customFormat="1" ht="12.75" x14ac:dyDescent="0.2">
      <c r="A61" s="469" t="s">
        <v>613</v>
      </c>
      <c r="B61" s="469"/>
      <c r="C61" s="469"/>
      <c r="D61" s="469"/>
      <c r="E61" s="469"/>
      <c r="F61" s="469"/>
      <c r="G61" s="469"/>
      <c r="H61" s="469"/>
      <c r="I61" s="469"/>
      <c r="J61" s="469"/>
      <c r="K61" s="469"/>
    </row>
    <row r="62" spans="1:14" x14ac:dyDescent="0.25">
      <c r="A62" s="94"/>
      <c r="B62" s="1"/>
      <c r="C62" s="1"/>
      <c r="D62" s="1"/>
      <c r="E62" s="1"/>
      <c r="F62" s="94"/>
      <c r="G62" s="94"/>
      <c r="H62" s="94"/>
      <c r="I62" s="94"/>
    </row>
    <row r="63" spans="1:14" ht="15.75" customHeight="1" x14ac:dyDescent="0.25">
      <c r="A63" s="524" t="s">
        <v>447</v>
      </c>
      <c r="B63" s="446" t="s">
        <v>97</v>
      </c>
      <c r="C63" s="447"/>
      <c r="D63" s="447"/>
      <c r="E63" s="448"/>
      <c r="F63" s="334"/>
      <c r="G63" s="496" t="s">
        <v>44</v>
      </c>
      <c r="H63" s="496"/>
      <c r="I63" s="496"/>
      <c r="J63" s="496"/>
      <c r="K63" s="496"/>
    </row>
    <row r="64" spans="1:14" ht="15.75" customHeight="1" x14ac:dyDescent="0.25">
      <c r="A64" s="525"/>
      <c r="B64" s="449"/>
      <c r="C64" s="450"/>
      <c r="D64" s="450"/>
      <c r="E64" s="451"/>
      <c r="G64" s="334"/>
      <c r="H64" s="497" t="s">
        <v>141</v>
      </c>
      <c r="I64" s="498"/>
      <c r="J64" s="498"/>
      <c r="K64" s="499"/>
    </row>
    <row r="65" spans="1:12" ht="15.75" customHeight="1" x14ac:dyDescent="0.25">
      <c r="A65" s="525"/>
      <c r="B65" s="449"/>
      <c r="C65" s="450"/>
      <c r="D65" s="450"/>
      <c r="E65" s="451"/>
      <c r="G65" s="334"/>
      <c r="H65" s="506" t="s">
        <v>142</v>
      </c>
      <c r="I65" s="507"/>
      <c r="J65" s="507"/>
      <c r="K65" s="507"/>
    </row>
    <row r="66" spans="1:12" x14ac:dyDescent="0.25">
      <c r="A66" s="525"/>
      <c r="B66" s="500"/>
      <c r="C66" s="501"/>
      <c r="D66" s="501"/>
      <c r="E66" s="502"/>
      <c r="F66" s="334"/>
      <c r="G66" s="496" t="s">
        <v>45</v>
      </c>
      <c r="H66" s="496"/>
      <c r="I66" s="496"/>
      <c r="J66" s="496"/>
      <c r="K66" s="496"/>
    </row>
    <row r="67" spans="1:12" ht="64.5" customHeight="1" x14ac:dyDescent="0.25">
      <c r="A67" s="200" t="s">
        <v>448</v>
      </c>
      <c r="B67" s="503" t="s">
        <v>516</v>
      </c>
      <c r="C67" s="504"/>
      <c r="D67" s="504"/>
      <c r="E67" s="505"/>
      <c r="F67" s="452"/>
      <c r="G67" s="452"/>
      <c r="H67" s="452"/>
      <c r="I67" s="452"/>
      <c r="J67" s="452"/>
      <c r="K67" s="452"/>
    </row>
    <row r="68" spans="1:12" ht="15.75" customHeight="1" x14ac:dyDescent="0.25">
      <c r="A68" s="200" t="s">
        <v>449</v>
      </c>
      <c r="B68" s="444" t="s">
        <v>16</v>
      </c>
      <c r="C68" s="445"/>
      <c r="D68" s="445"/>
      <c r="E68" s="530"/>
      <c r="F68" s="452"/>
      <c r="G68" s="452"/>
      <c r="H68" s="452"/>
      <c r="I68" s="452"/>
      <c r="J68" s="452"/>
      <c r="K68" s="452"/>
    </row>
    <row r="69" spans="1:12" x14ac:dyDescent="0.25">
      <c r="A69" s="91"/>
      <c r="B69" s="41"/>
      <c r="C69" s="41"/>
      <c r="D69" s="41"/>
      <c r="E69" s="41"/>
      <c r="F69" s="25"/>
      <c r="G69" s="25"/>
      <c r="H69" s="25"/>
      <c r="I69" s="25"/>
    </row>
    <row r="70" spans="1:12" x14ac:dyDescent="0.25">
      <c r="A70" s="121" t="s">
        <v>450</v>
      </c>
      <c r="B70" s="190" t="s">
        <v>205</v>
      </c>
      <c r="C70" s="41"/>
      <c r="D70" s="41"/>
      <c r="E70" s="41"/>
      <c r="F70" s="1"/>
      <c r="G70" s="1"/>
      <c r="H70" s="1"/>
      <c r="I70" s="1"/>
    </row>
    <row r="71" spans="1:12" x14ac:dyDescent="0.25">
      <c r="A71" s="525" t="s">
        <v>451</v>
      </c>
      <c r="B71" s="434" t="s">
        <v>54</v>
      </c>
      <c r="C71" s="434"/>
      <c r="D71" s="434"/>
      <c r="E71" s="434"/>
      <c r="F71" s="334"/>
      <c r="G71" s="496" t="s">
        <v>47</v>
      </c>
      <c r="H71" s="496"/>
      <c r="I71" s="496"/>
      <c r="J71" s="496"/>
      <c r="K71" s="496"/>
    </row>
    <row r="72" spans="1:12" x14ac:dyDescent="0.25">
      <c r="A72" s="526"/>
      <c r="B72" s="434"/>
      <c r="C72" s="434"/>
      <c r="D72" s="434"/>
      <c r="E72" s="434"/>
      <c r="F72" s="334"/>
      <c r="G72" s="496" t="s">
        <v>48</v>
      </c>
      <c r="H72" s="496"/>
      <c r="I72" s="496"/>
      <c r="J72" s="496"/>
      <c r="K72" s="496"/>
    </row>
    <row r="73" spans="1:12" x14ac:dyDescent="0.25">
      <c r="A73" s="526"/>
      <c r="B73" s="434"/>
      <c r="C73" s="434"/>
      <c r="D73" s="434"/>
      <c r="E73" s="434"/>
      <c r="F73" s="334"/>
      <c r="G73" s="331" t="s">
        <v>491</v>
      </c>
      <c r="H73" s="527" t="s">
        <v>492</v>
      </c>
      <c r="I73" s="528"/>
      <c r="J73" s="528"/>
      <c r="K73" s="529"/>
    </row>
    <row r="74" spans="1:12" x14ac:dyDescent="0.25">
      <c r="A74" s="200" t="s">
        <v>452</v>
      </c>
      <c r="B74" s="511" t="s">
        <v>184</v>
      </c>
      <c r="C74" s="511"/>
      <c r="D74" s="511"/>
      <c r="E74" s="511"/>
      <c r="F74" s="493"/>
      <c r="G74" s="493"/>
      <c r="H74" s="493"/>
      <c r="I74" s="493"/>
      <c r="J74" s="493"/>
      <c r="K74" s="493"/>
    </row>
    <row r="75" spans="1:12" x14ac:dyDescent="0.25">
      <c r="A75" s="200" t="s">
        <v>453</v>
      </c>
      <c r="B75" s="510" t="s">
        <v>517</v>
      </c>
      <c r="C75" s="510"/>
      <c r="D75" s="510"/>
      <c r="E75" s="510"/>
      <c r="F75" s="493"/>
      <c r="G75" s="493"/>
      <c r="H75" s="493"/>
      <c r="I75" s="493"/>
      <c r="J75" s="493"/>
      <c r="K75" s="493"/>
    </row>
    <row r="76" spans="1:12" x14ac:dyDescent="0.25">
      <c r="A76" s="200" t="s">
        <v>454</v>
      </c>
      <c r="B76" s="511" t="s">
        <v>518</v>
      </c>
      <c r="C76" s="511"/>
      <c r="D76" s="511"/>
      <c r="E76" s="511"/>
      <c r="F76" s="493"/>
      <c r="G76" s="493"/>
      <c r="H76" s="493"/>
      <c r="I76" s="493"/>
      <c r="J76" s="493"/>
      <c r="K76" s="493"/>
    </row>
    <row r="77" spans="1:12" x14ac:dyDescent="0.25">
      <c r="A77" s="200" t="s">
        <v>455</v>
      </c>
      <c r="B77" s="511" t="s">
        <v>16</v>
      </c>
      <c r="C77" s="511"/>
      <c r="D77" s="511"/>
      <c r="E77" s="511"/>
      <c r="F77" s="493"/>
      <c r="G77" s="493"/>
      <c r="H77" s="493"/>
      <c r="I77" s="493"/>
      <c r="J77" s="493"/>
      <c r="K77" s="493"/>
    </row>
    <row r="78" spans="1:12" s="119" customFormat="1" ht="12.75" x14ac:dyDescent="0.2">
      <c r="A78" s="122" t="s">
        <v>182</v>
      </c>
      <c r="B78" s="123"/>
      <c r="C78" s="123"/>
      <c r="D78" s="124"/>
      <c r="E78" s="124"/>
      <c r="F78" s="125"/>
      <c r="G78" s="125"/>
      <c r="H78" s="125"/>
      <c r="I78" s="125"/>
    </row>
    <row r="79" spans="1:12" x14ac:dyDescent="0.25">
      <c r="A79" s="97"/>
      <c r="B79" s="66"/>
      <c r="C79" s="66"/>
      <c r="D79" s="41"/>
      <c r="E79" s="41"/>
      <c r="F79" s="25"/>
      <c r="G79" s="25"/>
      <c r="H79" s="25"/>
      <c r="I79" s="25"/>
    </row>
    <row r="80" spans="1:12" x14ac:dyDescent="0.25">
      <c r="A80" s="121" t="s">
        <v>456</v>
      </c>
      <c r="B80" s="190" t="s">
        <v>206</v>
      </c>
      <c r="C80" s="41"/>
      <c r="D80" s="41"/>
      <c r="E80" s="41"/>
      <c r="F80" s="1"/>
      <c r="G80" s="1"/>
      <c r="H80" s="1"/>
      <c r="I80" s="1"/>
      <c r="L80" s="20" t="s">
        <v>185</v>
      </c>
    </row>
    <row r="81" spans="1:11" x14ac:dyDescent="0.25">
      <c r="A81" s="214" t="s">
        <v>457</v>
      </c>
      <c r="B81" s="444" t="s">
        <v>207</v>
      </c>
      <c r="C81" s="445"/>
      <c r="D81" s="445"/>
      <c r="E81" s="445"/>
      <c r="F81" s="493"/>
      <c r="G81" s="493"/>
      <c r="H81" s="493"/>
      <c r="I81" s="493"/>
      <c r="J81" s="493"/>
      <c r="K81" s="493"/>
    </row>
    <row r="82" spans="1:11" x14ac:dyDescent="0.25">
      <c r="A82" s="195" t="s">
        <v>458</v>
      </c>
      <c r="B82" s="444" t="s">
        <v>58</v>
      </c>
      <c r="C82" s="445"/>
      <c r="D82" s="445"/>
      <c r="E82" s="445"/>
      <c r="F82" s="493"/>
      <c r="G82" s="493"/>
      <c r="H82" s="493"/>
      <c r="I82" s="493"/>
      <c r="J82" s="493"/>
      <c r="K82" s="493"/>
    </row>
    <row r="83" spans="1:11" x14ac:dyDescent="0.25">
      <c r="A83" s="508" t="s">
        <v>459</v>
      </c>
      <c r="B83" s="434" t="s">
        <v>56</v>
      </c>
      <c r="C83" s="434"/>
      <c r="D83" s="434"/>
      <c r="E83" s="434"/>
      <c r="F83" s="334"/>
      <c r="G83" s="494" t="s">
        <v>49</v>
      </c>
      <c r="H83" s="494"/>
      <c r="I83" s="494"/>
      <c r="J83" s="494"/>
      <c r="K83" s="494"/>
    </row>
    <row r="84" spans="1:11" x14ac:dyDescent="0.25">
      <c r="A84" s="512"/>
      <c r="B84" s="434"/>
      <c r="C84" s="434"/>
      <c r="D84" s="434"/>
      <c r="E84" s="434"/>
      <c r="F84" s="334"/>
      <c r="G84" s="494" t="s">
        <v>50</v>
      </c>
      <c r="H84" s="494"/>
      <c r="I84" s="494"/>
      <c r="J84" s="494"/>
      <c r="K84" s="494"/>
    </row>
    <row r="85" spans="1:11" x14ac:dyDescent="0.25">
      <c r="A85" s="509"/>
      <c r="B85" s="434"/>
      <c r="C85" s="434"/>
      <c r="D85" s="434"/>
      <c r="E85" s="434"/>
      <c r="F85" s="334"/>
      <c r="G85" s="494" t="s">
        <v>51</v>
      </c>
      <c r="H85" s="494"/>
      <c r="I85" s="494"/>
      <c r="J85" s="494"/>
      <c r="K85" s="494"/>
    </row>
    <row r="86" spans="1:11" x14ac:dyDescent="0.25">
      <c r="A86" s="508" t="s">
        <v>460</v>
      </c>
      <c r="B86" s="434" t="s">
        <v>55</v>
      </c>
      <c r="C86" s="434"/>
      <c r="D86" s="434"/>
      <c r="E86" s="434"/>
      <c r="F86" s="334"/>
      <c r="G86" s="494" t="s">
        <v>52</v>
      </c>
      <c r="H86" s="494"/>
      <c r="I86" s="494"/>
      <c r="J86" s="494"/>
      <c r="K86" s="494"/>
    </row>
    <row r="87" spans="1:11" x14ac:dyDescent="0.25">
      <c r="A87" s="509"/>
      <c r="B87" s="434"/>
      <c r="C87" s="434"/>
      <c r="D87" s="434"/>
      <c r="E87" s="434"/>
      <c r="F87" s="334"/>
      <c r="G87" s="494" t="s">
        <v>53</v>
      </c>
      <c r="H87" s="494"/>
      <c r="I87" s="494"/>
      <c r="J87" s="494"/>
      <c r="K87" s="494"/>
    </row>
    <row r="88" spans="1:11" x14ac:dyDescent="0.25">
      <c r="A88" s="215" t="s">
        <v>461</v>
      </c>
      <c r="B88" s="444" t="s">
        <v>670</v>
      </c>
      <c r="C88" s="445"/>
      <c r="D88" s="445"/>
      <c r="E88" s="445"/>
      <c r="F88" s="493"/>
      <c r="G88" s="493"/>
      <c r="H88" s="493"/>
      <c r="I88" s="493"/>
      <c r="J88" s="493"/>
      <c r="K88" s="493"/>
    </row>
    <row r="89" spans="1:11" x14ac:dyDescent="0.25">
      <c r="A89" s="195" t="s">
        <v>462</v>
      </c>
      <c r="B89" s="444" t="s">
        <v>57</v>
      </c>
      <c r="C89" s="445"/>
      <c r="D89" s="445"/>
      <c r="E89" s="445"/>
      <c r="F89" s="493"/>
      <c r="G89" s="493"/>
      <c r="H89" s="493"/>
      <c r="I89" s="493"/>
      <c r="J89" s="493"/>
      <c r="K89" s="493"/>
    </row>
    <row r="90" spans="1:11" x14ac:dyDescent="0.25">
      <c r="A90" s="195" t="s">
        <v>463</v>
      </c>
      <c r="B90" s="444" t="s">
        <v>143</v>
      </c>
      <c r="C90" s="445"/>
      <c r="D90" s="445"/>
      <c r="E90" s="445"/>
      <c r="F90" s="493"/>
      <c r="G90" s="493"/>
      <c r="H90" s="493"/>
      <c r="I90" s="493"/>
      <c r="J90" s="493"/>
      <c r="K90" s="493"/>
    </row>
  </sheetData>
  <mergeCells count="97">
    <mergeCell ref="B26:E26"/>
    <mergeCell ref="B27:E27"/>
    <mergeCell ref="F21:F22"/>
    <mergeCell ref="G21:G22"/>
    <mergeCell ref="B21:E22"/>
    <mergeCell ref="B23:E23"/>
    <mergeCell ref="B24:E24"/>
    <mergeCell ref="B25:E25"/>
    <mergeCell ref="F81:K81"/>
    <mergeCell ref="A61:K61"/>
    <mergeCell ref="A63:A66"/>
    <mergeCell ref="F77:K77"/>
    <mergeCell ref="A71:A73"/>
    <mergeCell ref="B77:E77"/>
    <mergeCell ref="F68:K68"/>
    <mergeCell ref="H73:K73"/>
    <mergeCell ref="G72:K72"/>
    <mergeCell ref="F74:K74"/>
    <mergeCell ref="G71:K71"/>
    <mergeCell ref="F76:K76"/>
    <mergeCell ref="B71:E73"/>
    <mergeCell ref="B74:E74"/>
    <mergeCell ref="F75:K75"/>
    <mergeCell ref="B68:E68"/>
    <mergeCell ref="A1:K1"/>
    <mergeCell ref="B10:D10"/>
    <mergeCell ref="B11:D11"/>
    <mergeCell ref="A38:K38"/>
    <mergeCell ref="A13:K13"/>
    <mergeCell ref="A6:K6"/>
    <mergeCell ref="A18:K18"/>
    <mergeCell ref="J35:K36"/>
    <mergeCell ref="B35:B37"/>
    <mergeCell ref="A17:B17"/>
    <mergeCell ref="H35:H36"/>
    <mergeCell ref="I35:I36"/>
    <mergeCell ref="J21:K21"/>
    <mergeCell ref="H21:H22"/>
    <mergeCell ref="I21:I22"/>
    <mergeCell ref="A21:A22"/>
    <mergeCell ref="A86:A87"/>
    <mergeCell ref="B83:E85"/>
    <mergeCell ref="B81:E81"/>
    <mergeCell ref="B82:E82"/>
    <mergeCell ref="B75:E75"/>
    <mergeCell ref="B76:E76"/>
    <mergeCell ref="A83:A85"/>
    <mergeCell ref="B86:E87"/>
    <mergeCell ref="F60:G60"/>
    <mergeCell ref="A60:C60"/>
    <mergeCell ref="F67:K67"/>
    <mergeCell ref="G63:K63"/>
    <mergeCell ref="H64:K64"/>
    <mergeCell ref="G66:K66"/>
    <mergeCell ref="B63:E66"/>
    <mergeCell ref="B67:E67"/>
    <mergeCell ref="H65:K65"/>
    <mergeCell ref="F82:K82"/>
    <mergeCell ref="B90:E90"/>
    <mergeCell ref="G87:K87"/>
    <mergeCell ref="F88:K88"/>
    <mergeCell ref="F89:K89"/>
    <mergeCell ref="F90:K90"/>
    <mergeCell ref="B89:E89"/>
    <mergeCell ref="B88:E88"/>
    <mergeCell ref="G86:K86"/>
    <mergeCell ref="G83:K83"/>
    <mergeCell ref="G84:K84"/>
    <mergeCell ref="G85:K85"/>
    <mergeCell ref="A4:A5"/>
    <mergeCell ref="C17:K17"/>
    <mergeCell ref="B4:D5"/>
    <mergeCell ref="B7:D7"/>
    <mergeCell ref="B8:D8"/>
    <mergeCell ref="B9:D9"/>
    <mergeCell ref="B12:D12"/>
    <mergeCell ref="B14:D14"/>
    <mergeCell ref="B15:D15"/>
    <mergeCell ref="B16:D16"/>
    <mergeCell ref="A58:C58"/>
    <mergeCell ref="A49:K49"/>
    <mergeCell ref="C35:G35"/>
    <mergeCell ref="A59:C59"/>
    <mergeCell ref="F59:G59"/>
    <mergeCell ref="I56:I57"/>
    <mergeCell ref="F58:G58"/>
    <mergeCell ref="A31:K31"/>
    <mergeCell ref="A28:K28"/>
    <mergeCell ref="E56:E57"/>
    <mergeCell ref="J56:K56"/>
    <mergeCell ref="F56:G57"/>
    <mergeCell ref="A35:A37"/>
    <mergeCell ref="A45:K45"/>
    <mergeCell ref="H56:H57"/>
    <mergeCell ref="A52:K52"/>
    <mergeCell ref="D56:D57"/>
    <mergeCell ref="A56:C57"/>
  </mergeCells>
  <conditionalFormatting sqref="B21 B23 H21:K27 A74:K90 A73:H73 A1:K20 A28:K71">
    <cfRule type="expression" dxfId="320" priority="15">
      <formula>$M$1=1</formula>
    </cfRule>
    <cfRule type="expression" dxfId="319" priority="16">
      <formula>$M$2=0</formula>
    </cfRule>
  </conditionalFormatting>
  <conditionalFormatting sqref="A21:A22">
    <cfRule type="expression" dxfId="318" priority="13">
      <formula>$M$1=1</formula>
    </cfRule>
    <cfRule type="expression" dxfId="317" priority="14">
      <formula>$M$2=0</formula>
    </cfRule>
  </conditionalFormatting>
  <conditionalFormatting sqref="A23">
    <cfRule type="expression" dxfId="316" priority="11">
      <formula>$M$1=1</formula>
    </cfRule>
    <cfRule type="expression" dxfId="315" priority="12">
      <formula>$M$2=0</formula>
    </cfRule>
  </conditionalFormatting>
  <conditionalFormatting sqref="B24:B27">
    <cfRule type="expression" dxfId="314" priority="9">
      <formula>$M$1=1</formula>
    </cfRule>
    <cfRule type="expression" dxfId="313" priority="10">
      <formula>$M$2=0</formula>
    </cfRule>
  </conditionalFormatting>
  <conditionalFormatting sqref="A24:A27">
    <cfRule type="expression" dxfId="312" priority="7">
      <formula>$M$1=1</formula>
    </cfRule>
    <cfRule type="expression" dxfId="311" priority="8">
      <formula>$M$2=0</formula>
    </cfRule>
  </conditionalFormatting>
  <conditionalFormatting sqref="A72:K72">
    <cfRule type="expression" dxfId="310" priority="5">
      <formula>$M$1=1</formula>
    </cfRule>
    <cfRule type="expression" dxfId="309" priority="6">
      <formula>$M$2=0</formula>
    </cfRule>
  </conditionalFormatting>
  <conditionalFormatting sqref="F21:F27">
    <cfRule type="expression" dxfId="308" priority="3">
      <formula>$M$1=1</formula>
    </cfRule>
    <cfRule type="expression" dxfId="307" priority="4">
      <formula>$M$2=0</formula>
    </cfRule>
  </conditionalFormatting>
  <conditionalFormatting sqref="G21:G27">
    <cfRule type="expression" dxfId="306" priority="1">
      <formula>$M$1=1</formula>
    </cfRule>
    <cfRule type="expression" dxfId="305" priority="2">
      <formula>$M$2=0</formula>
    </cfRule>
  </conditionalFormatting>
  <dataValidations count="9">
    <dataValidation type="list" allowBlank="1" showInputMessage="1" showErrorMessage="1" sqref="F63 F83:F87 G64:G65 F66 F71:F73">
      <formula1>"X,-"</formula1>
    </dataValidation>
    <dataValidation type="list" allowBlank="1" showInputMessage="1" showErrorMessage="1" sqref="J58:J60 J23:J27">
      <formula1>"JĀ,NĒ"</formula1>
    </dataValidation>
    <dataValidation type="list" allowBlank="1" showInputMessage="1" showErrorMessage="1" sqref="H7:H12 H14:H16">
      <formula1>"Mehāniskā,Dabiskā"</formula1>
    </dataValidation>
    <dataValidation type="whole" allowBlank="1" showErrorMessage="1" errorTitle="KĻŪDA" error="Tikai veseli skaitļi robežās no 1950 līdz 2015" sqref="D58:D60">
      <formula1>1950</formula1>
      <formula2>2015</formula2>
    </dataValidation>
    <dataValidation type="decimal" allowBlank="1" showErrorMessage="1" errorTitle="KĻŪDA" error="Tikai procenti no 0% līdz 100%" sqref="H58:H60 K7:K12 K14:K16 I39:I44 I46:I48">
      <formula1>0</formula1>
      <formula2>1</formula2>
    </dataValidation>
    <dataValidation type="decimal" allowBlank="1" showErrorMessage="1" errorTitle="KĻŪDA" error="Tikai skaitļi robežās no 0 līdz 100000" sqref="I7:I12 I14:J16">
      <formula1>0</formula1>
      <formula2>100000</formula2>
    </dataValidation>
    <dataValidation type="decimal" allowBlank="1" showErrorMessage="1" errorTitle="KĻŪDA" error="Ievadiet skaitli robežās no 0 līdz 1000" sqref="C39:H44 C46:H48">
      <formula1>0</formula1>
      <formula2>1000</formula2>
    </dataValidation>
    <dataValidation type="decimal" allowBlank="1" showErrorMessage="1" errorTitle="KĻŪDA" error="Tikai skaitļi robežās no 0 līdz 100000" sqref="I23:I27 I58:I60">
      <formula1>0</formula1>
      <formula2>1000000</formula2>
    </dataValidation>
    <dataValidation type="whole" allowBlank="1" showErrorMessage="1" errorTitle="KĻŪDA" error="Tikai veseli skaitļi robežās no 1950 līdz 2015" sqref="F23:F27">
      <formula1>1950</formula1>
      <formula2>2016</formula2>
    </dataValidation>
  </dataValidations>
  <printOptions horizontalCentered="1"/>
  <pageMargins left="0.59055118110236227" right="0.59055118110236227" top="0.78740157480314965" bottom="0.78740157480314965" header="0.39370078740157483" footer="0.39370078740157483"/>
  <pageSetup paperSize="9" scale="89" orientation="landscape" r:id="rId1"/>
  <headerFooter>
    <evenFooter>&amp;C&amp;"Times New Roman,Regular"&amp;12 14</evenFooter>
    <firstFooter>&amp;C&amp;"Times New Roman,Regular"&amp;12 13</firstFooter>
  </headerFooter>
  <rowBreaks count="3" manualBreakCount="3">
    <brk id="31" max="10" man="1"/>
    <brk id="53" max="10" man="1"/>
    <brk id="69" max="10" man="1"/>
  </rowBreaks>
  <colBreaks count="1" manualBreakCount="1">
    <brk id="14"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6" tint="-0.249977111117893"/>
  </sheetPr>
  <dimension ref="A1:T119"/>
  <sheetViews>
    <sheetView view="pageBreakPreview" topLeftCell="A49" zoomScaleNormal="90" zoomScaleSheetLayoutView="100" zoomScalePageLayoutView="80" workbookViewId="0">
      <selection activeCell="P6" sqref="P6"/>
    </sheetView>
  </sheetViews>
  <sheetFormatPr defaultRowHeight="15.75" x14ac:dyDescent="0.25"/>
  <cols>
    <col min="1" max="1" width="5.85546875" style="20" customWidth="1"/>
    <col min="2" max="2" width="17.28515625" style="20" customWidth="1"/>
    <col min="3" max="3" width="11" style="20" customWidth="1"/>
    <col min="4" max="4" width="9.28515625" style="20" customWidth="1"/>
    <col min="5" max="5" width="11" style="20" customWidth="1"/>
    <col min="6" max="17" width="10.140625" style="20" customWidth="1"/>
    <col min="18" max="18" width="11.85546875" style="20" bestFit="1" customWidth="1"/>
    <col min="19" max="19" width="10.5703125" style="20" customWidth="1"/>
    <col min="20" max="16384" width="9.140625" style="20"/>
  </cols>
  <sheetData>
    <row r="1" spans="1:20" ht="15.75" customHeight="1" x14ac:dyDescent="0.25">
      <c r="A1" s="540" t="s">
        <v>464</v>
      </c>
      <c r="B1" s="540"/>
      <c r="C1" s="540"/>
      <c r="D1" s="540"/>
      <c r="E1" s="540"/>
      <c r="F1" s="540"/>
      <c r="G1" s="540"/>
      <c r="H1" s="540"/>
      <c r="I1" s="540"/>
      <c r="J1" s="540"/>
      <c r="K1" s="540"/>
      <c r="L1" s="540"/>
      <c r="M1" s="540"/>
      <c r="N1" s="540"/>
      <c r="T1" s="106">
        <f>SATURS!$D$3</f>
        <v>0</v>
      </c>
    </row>
    <row r="2" spans="1:20" ht="15.75" customHeight="1" x14ac:dyDescent="0.25">
      <c r="A2" s="134" t="s">
        <v>201</v>
      </c>
      <c r="B2" s="108" t="s">
        <v>519</v>
      </c>
      <c r="C2" s="1"/>
      <c r="D2" s="1"/>
      <c r="E2" s="1"/>
      <c r="F2" s="1"/>
      <c r="G2" s="1"/>
      <c r="H2" s="1"/>
      <c r="I2" s="1"/>
      <c r="J2" s="1"/>
      <c r="K2" s="1"/>
      <c r="L2" s="1"/>
      <c r="M2" s="1"/>
      <c r="N2" s="93"/>
      <c r="T2" s="103">
        <f>SATURS!$D$5</f>
        <v>1</v>
      </c>
    </row>
    <row r="3" spans="1:20" s="19" customFormat="1" ht="28.5" x14ac:dyDescent="0.25">
      <c r="A3" s="478" t="s">
        <v>32</v>
      </c>
      <c r="B3" s="456" t="s">
        <v>209</v>
      </c>
      <c r="C3" s="456"/>
      <c r="D3" s="456"/>
      <c r="E3" s="456"/>
      <c r="F3" s="480" t="s">
        <v>210</v>
      </c>
      <c r="G3" s="541"/>
      <c r="H3" s="541"/>
      <c r="I3" s="481"/>
      <c r="J3" s="184" t="s">
        <v>211</v>
      </c>
      <c r="K3" s="184" t="s">
        <v>212</v>
      </c>
      <c r="L3" s="456" t="s">
        <v>621</v>
      </c>
      <c r="M3" s="456"/>
      <c r="N3" s="456"/>
      <c r="O3" s="456"/>
      <c r="P3" s="456"/>
      <c r="Q3" s="456"/>
      <c r="R3" s="456"/>
    </row>
    <row r="4" spans="1:20" s="19" customFormat="1" ht="38.25" customHeight="1" x14ac:dyDescent="0.25">
      <c r="A4" s="482"/>
      <c r="B4" s="456"/>
      <c r="C4" s="456"/>
      <c r="D4" s="456"/>
      <c r="E4" s="456"/>
      <c r="F4" s="184" t="s">
        <v>614</v>
      </c>
      <c r="G4" s="184" t="s">
        <v>615</v>
      </c>
      <c r="H4" s="184" t="s">
        <v>616</v>
      </c>
      <c r="I4" s="184" t="s">
        <v>617</v>
      </c>
      <c r="J4" s="184" t="s">
        <v>152</v>
      </c>
      <c r="K4" s="184" t="s">
        <v>152</v>
      </c>
      <c r="L4" s="184" t="s">
        <v>614</v>
      </c>
      <c r="M4" s="184" t="s">
        <v>615</v>
      </c>
      <c r="N4" s="184" t="s">
        <v>618</v>
      </c>
      <c r="O4" s="184" t="s">
        <v>617</v>
      </c>
      <c r="P4" s="184" t="s">
        <v>619</v>
      </c>
      <c r="Q4" s="456" t="s">
        <v>144</v>
      </c>
      <c r="R4" s="456"/>
    </row>
    <row r="5" spans="1:20" s="89" customFormat="1" x14ac:dyDescent="0.25">
      <c r="A5" s="482"/>
      <c r="B5" s="456"/>
      <c r="C5" s="456"/>
      <c r="D5" s="456"/>
      <c r="E5" s="456"/>
      <c r="F5" s="184" t="s">
        <v>88</v>
      </c>
      <c r="G5" s="184" t="s">
        <v>88</v>
      </c>
      <c r="H5" s="184" t="s">
        <v>150</v>
      </c>
      <c r="I5" s="184" t="s">
        <v>151</v>
      </c>
      <c r="J5" s="184" t="s">
        <v>150</v>
      </c>
      <c r="K5" s="184" t="s">
        <v>151</v>
      </c>
      <c r="L5" s="184" t="s">
        <v>88</v>
      </c>
      <c r="M5" s="184" t="s">
        <v>88</v>
      </c>
      <c r="N5" s="184" t="s">
        <v>150</v>
      </c>
      <c r="O5" s="184" t="s">
        <v>151</v>
      </c>
      <c r="P5" s="184" t="s">
        <v>192</v>
      </c>
      <c r="Q5" s="406" t="s">
        <v>186</v>
      </c>
      <c r="R5" s="406"/>
    </row>
    <row r="6" spans="1:20" s="114" customFormat="1" ht="15" x14ac:dyDescent="0.25">
      <c r="A6" s="157" t="s">
        <v>465</v>
      </c>
      <c r="B6" s="546" t="s">
        <v>145</v>
      </c>
      <c r="C6" s="546"/>
      <c r="D6" s="546"/>
      <c r="E6" s="546"/>
      <c r="F6" s="269"/>
      <c r="G6" s="270"/>
      <c r="H6" s="127">
        <f t="shared" ref="H6:H12" si="0">SUM(F6:G6)</f>
        <v>0</v>
      </c>
      <c r="I6" s="169" t="e">
        <f>H6/'2'!$E$10</f>
        <v>#DIV/0!</v>
      </c>
      <c r="J6" s="269">
        <f>H6</f>
        <v>0</v>
      </c>
      <c r="K6" s="366" t="e">
        <f>I6</f>
        <v>#DIV/0!</v>
      </c>
      <c r="L6" s="269"/>
      <c r="M6" s="270"/>
      <c r="N6" s="127">
        <f t="shared" ref="N6:N12" si="1">SUM(L6:M6)</f>
        <v>0</v>
      </c>
      <c r="O6" s="169" t="e">
        <f>N6/'2'!$E$10</f>
        <v>#DIV/0!</v>
      </c>
      <c r="P6" s="335"/>
      <c r="Q6" s="544">
        <f t="shared" ref="Q6:Q12" si="2">P6*N6</f>
        <v>0</v>
      </c>
      <c r="R6" s="545"/>
    </row>
    <row r="7" spans="1:20" s="114" customFormat="1" ht="15" x14ac:dyDescent="0.25">
      <c r="A7" s="157" t="s">
        <v>466</v>
      </c>
      <c r="B7" s="547" t="s">
        <v>146</v>
      </c>
      <c r="C7" s="547"/>
      <c r="D7" s="547"/>
      <c r="E7" s="547"/>
      <c r="F7" s="269"/>
      <c r="G7" s="270"/>
      <c r="H7" s="127">
        <f t="shared" si="0"/>
        <v>0</v>
      </c>
      <c r="I7" s="169" t="e">
        <f>H7/'2'!$E$10</f>
        <v>#DIV/0!</v>
      </c>
      <c r="J7" s="128"/>
      <c r="K7" s="129"/>
      <c r="L7" s="269"/>
      <c r="M7" s="270"/>
      <c r="N7" s="127">
        <f t="shared" si="1"/>
        <v>0</v>
      </c>
      <c r="O7" s="169" t="e">
        <f>N7/'2'!$E$10</f>
        <v>#DIV/0!</v>
      </c>
      <c r="P7" s="335"/>
      <c r="Q7" s="544">
        <f t="shared" si="2"/>
        <v>0</v>
      </c>
      <c r="R7" s="545"/>
    </row>
    <row r="8" spans="1:20" s="114" customFormat="1" ht="15" x14ac:dyDescent="0.25">
      <c r="A8" s="157" t="s">
        <v>467</v>
      </c>
      <c r="B8" s="546" t="s">
        <v>520</v>
      </c>
      <c r="C8" s="546"/>
      <c r="D8" s="546"/>
      <c r="E8" s="546"/>
      <c r="F8" s="269"/>
      <c r="G8" s="270"/>
      <c r="H8" s="127">
        <f t="shared" si="0"/>
        <v>0</v>
      </c>
      <c r="I8" s="169" t="e">
        <f>H8/'2'!$E$10</f>
        <v>#DIV/0!</v>
      </c>
      <c r="J8" s="128"/>
      <c r="K8" s="129"/>
      <c r="L8" s="269"/>
      <c r="M8" s="270"/>
      <c r="N8" s="127">
        <f t="shared" si="1"/>
        <v>0</v>
      </c>
      <c r="O8" s="169" t="e">
        <f>N8/'2'!$E$10</f>
        <v>#DIV/0!</v>
      </c>
      <c r="P8" s="335"/>
      <c r="Q8" s="544">
        <f t="shared" si="2"/>
        <v>0</v>
      </c>
      <c r="R8" s="545"/>
    </row>
    <row r="9" spans="1:20" s="114" customFormat="1" ht="15" x14ac:dyDescent="0.25">
      <c r="A9" s="157" t="s">
        <v>468</v>
      </c>
      <c r="B9" s="546" t="s">
        <v>521</v>
      </c>
      <c r="C9" s="546"/>
      <c r="D9" s="546"/>
      <c r="E9" s="546"/>
      <c r="F9" s="269"/>
      <c r="G9" s="270"/>
      <c r="H9" s="127">
        <f t="shared" si="0"/>
        <v>0</v>
      </c>
      <c r="I9" s="169" t="e">
        <f>H9/'2'!$E$10</f>
        <v>#DIV/0!</v>
      </c>
      <c r="J9" s="128"/>
      <c r="K9" s="129"/>
      <c r="L9" s="269"/>
      <c r="M9" s="270"/>
      <c r="N9" s="127">
        <f t="shared" si="1"/>
        <v>0</v>
      </c>
      <c r="O9" s="169" t="e">
        <f>N9/'2'!$E$10</f>
        <v>#DIV/0!</v>
      </c>
      <c r="P9" s="335"/>
      <c r="Q9" s="544">
        <f t="shared" si="2"/>
        <v>0</v>
      </c>
      <c r="R9" s="545"/>
    </row>
    <row r="10" spans="1:20" s="114" customFormat="1" ht="15" x14ac:dyDescent="0.25">
      <c r="A10" s="157" t="s">
        <v>469</v>
      </c>
      <c r="B10" s="546" t="s">
        <v>149</v>
      </c>
      <c r="C10" s="546"/>
      <c r="D10" s="546"/>
      <c r="E10" s="546"/>
      <c r="F10" s="269"/>
      <c r="G10" s="270"/>
      <c r="H10" s="127">
        <f t="shared" si="0"/>
        <v>0</v>
      </c>
      <c r="I10" s="169" t="e">
        <f>H10/'2'!$E$10</f>
        <v>#DIV/0!</v>
      </c>
      <c r="J10" s="128"/>
      <c r="K10" s="129"/>
      <c r="L10" s="269"/>
      <c r="M10" s="270"/>
      <c r="N10" s="127">
        <f t="shared" si="1"/>
        <v>0</v>
      </c>
      <c r="O10" s="169" t="e">
        <f>N10/'2'!$E$10</f>
        <v>#DIV/0!</v>
      </c>
      <c r="P10" s="335"/>
      <c r="Q10" s="544">
        <f t="shared" si="2"/>
        <v>0</v>
      </c>
      <c r="R10" s="545"/>
    </row>
    <row r="11" spans="1:20" s="114" customFormat="1" ht="15" x14ac:dyDescent="0.25">
      <c r="A11" s="157" t="s">
        <v>470</v>
      </c>
      <c r="B11" s="546" t="s">
        <v>522</v>
      </c>
      <c r="C11" s="546"/>
      <c r="D11" s="546"/>
      <c r="E11" s="546"/>
      <c r="F11" s="269"/>
      <c r="G11" s="270"/>
      <c r="H11" s="127">
        <f t="shared" ref="H11" si="3">SUM(F11:G11)</f>
        <v>0</v>
      </c>
      <c r="I11" s="169" t="e">
        <f>H11/'2'!$E$10</f>
        <v>#DIV/0!</v>
      </c>
      <c r="J11" s="128"/>
      <c r="K11" s="129"/>
      <c r="L11" s="269"/>
      <c r="M11" s="270"/>
      <c r="N11" s="127">
        <f t="shared" ref="N11" si="4">SUM(L11:M11)</f>
        <v>0</v>
      </c>
      <c r="O11" s="169" t="e">
        <f>N11/'2'!$E$10</f>
        <v>#DIV/0!</v>
      </c>
      <c r="P11" s="335"/>
      <c r="Q11" s="544">
        <f t="shared" ref="Q11" si="5">P11*N11</f>
        <v>0</v>
      </c>
      <c r="R11" s="545"/>
    </row>
    <row r="12" spans="1:20" s="114" customFormat="1" ht="18" customHeight="1" x14ac:dyDescent="0.25">
      <c r="A12" s="157" t="s">
        <v>471</v>
      </c>
      <c r="B12" s="546" t="s">
        <v>213</v>
      </c>
      <c r="C12" s="546"/>
      <c r="D12" s="546"/>
      <c r="E12" s="546"/>
      <c r="F12" s="269"/>
      <c r="G12" s="270"/>
      <c r="H12" s="127">
        <f t="shared" si="0"/>
        <v>0</v>
      </c>
      <c r="I12" s="169" t="e">
        <f>H12/'2'!$E$10</f>
        <v>#DIV/0!</v>
      </c>
      <c r="J12" s="128"/>
      <c r="K12" s="129"/>
      <c r="L12" s="270"/>
      <c r="M12" s="270"/>
      <c r="N12" s="127">
        <f t="shared" si="1"/>
        <v>0</v>
      </c>
      <c r="O12" s="169" t="e">
        <f>N12/'2'!$E$10</f>
        <v>#DIV/0!</v>
      </c>
      <c r="P12" s="335"/>
      <c r="Q12" s="544">
        <f t="shared" si="2"/>
        <v>0</v>
      </c>
      <c r="R12" s="545"/>
    </row>
    <row r="13" spans="1:20" s="330" customFormat="1" ht="15" x14ac:dyDescent="0.25">
      <c r="A13" s="157" t="s">
        <v>472</v>
      </c>
      <c r="B13" s="555" t="s">
        <v>72</v>
      </c>
      <c r="C13" s="555"/>
      <c r="D13" s="555"/>
      <c r="E13" s="555"/>
      <c r="F13" s="328">
        <f>SUM(F6:F12)</f>
        <v>0</v>
      </c>
      <c r="G13" s="328">
        <f>SUM(G6:G12)</f>
        <v>0</v>
      </c>
      <c r="H13" s="328">
        <f>SUM(H6:H12)</f>
        <v>0</v>
      </c>
      <c r="I13" s="170" t="e">
        <f>SUM(I6:I12)</f>
        <v>#DIV/0!</v>
      </c>
      <c r="J13" s="128"/>
      <c r="K13" s="129"/>
      <c r="L13" s="328">
        <f>SUM(L6:L12)</f>
        <v>0</v>
      </c>
      <c r="M13" s="328">
        <f>SUM(M6:M12)</f>
        <v>0</v>
      </c>
      <c r="N13" s="328">
        <f>SUM(N6:N12)</f>
        <v>0</v>
      </c>
      <c r="O13" s="170" t="e">
        <f>SUM(O6:O12)</f>
        <v>#DIV/0!</v>
      </c>
      <c r="P13" s="129"/>
      <c r="Q13" s="557">
        <f>SUM(Q6:R12)</f>
        <v>0</v>
      </c>
      <c r="R13" s="557"/>
    </row>
    <row r="14" spans="1:20" ht="54" customHeight="1" x14ac:dyDescent="0.25">
      <c r="A14" s="130" t="s">
        <v>523</v>
      </c>
      <c r="B14" s="542" t="s">
        <v>190</v>
      </c>
      <c r="C14" s="543"/>
      <c r="D14" s="556"/>
      <c r="E14" s="556"/>
      <c r="F14" s="556"/>
      <c r="G14" s="556"/>
      <c r="H14" s="556"/>
      <c r="I14" s="556"/>
      <c r="J14" s="556"/>
      <c r="K14" s="556"/>
      <c r="L14" s="556"/>
      <c r="M14" s="556"/>
      <c r="N14" s="556"/>
      <c r="O14" s="556"/>
      <c r="P14" s="556"/>
      <c r="Q14" s="556"/>
      <c r="R14" s="556"/>
    </row>
    <row r="15" spans="1:20" s="119" customFormat="1" ht="107.25" customHeight="1" x14ac:dyDescent="0.2">
      <c r="A15" s="469" t="s">
        <v>620</v>
      </c>
      <c r="B15" s="469"/>
      <c r="C15" s="469"/>
      <c r="D15" s="469"/>
      <c r="E15" s="469"/>
      <c r="F15" s="469"/>
      <c r="G15" s="469"/>
      <c r="H15" s="469"/>
      <c r="I15" s="469"/>
      <c r="J15" s="469"/>
      <c r="K15" s="469"/>
      <c r="L15" s="469"/>
      <c r="M15" s="469"/>
      <c r="N15" s="469"/>
      <c r="O15" s="469"/>
      <c r="P15" s="469"/>
      <c r="Q15" s="469"/>
      <c r="R15" s="469"/>
    </row>
    <row r="16" spans="1:20" ht="15.75" customHeight="1" x14ac:dyDescent="0.25">
      <c r="A16" s="19"/>
      <c r="B16" s="19"/>
      <c r="C16" s="19"/>
      <c r="D16" s="19"/>
      <c r="E16" s="19"/>
      <c r="F16" s="19"/>
      <c r="G16" s="90"/>
      <c r="H16" s="35"/>
      <c r="I16" s="19"/>
      <c r="J16" s="19"/>
      <c r="K16" s="90"/>
      <c r="L16" s="58"/>
      <c r="M16" s="58"/>
      <c r="N16" s="58"/>
    </row>
    <row r="17" spans="1:20" ht="32.25" customHeight="1" x14ac:dyDescent="0.25">
      <c r="A17" s="131" t="s">
        <v>473</v>
      </c>
      <c r="B17" s="474" t="s">
        <v>622</v>
      </c>
      <c r="C17" s="474"/>
      <c r="D17" s="474"/>
      <c r="E17" s="474"/>
      <c r="F17" s="474"/>
      <c r="G17" s="474"/>
      <c r="H17" s="474"/>
      <c r="I17" s="474"/>
      <c r="J17" s="474"/>
      <c r="K17" s="474"/>
      <c r="L17" s="474"/>
      <c r="M17" s="474"/>
      <c r="N17" s="474"/>
      <c r="O17" s="474"/>
      <c r="P17" s="474"/>
      <c r="Q17" s="474"/>
      <c r="R17" s="474"/>
    </row>
    <row r="18" spans="1:20" ht="15.75" customHeight="1" x14ac:dyDescent="0.25">
      <c r="A18" s="478" t="s">
        <v>531</v>
      </c>
      <c r="B18" s="552" t="s">
        <v>153</v>
      </c>
      <c r="C18" s="552"/>
      <c r="D18" s="552"/>
      <c r="E18" s="552"/>
      <c r="F18" s="551" t="s">
        <v>60</v>
      </c>
      <c r="G18" s="551" t="s">
        <v>61</v>
      </c>
      <c r="H18" s="551" t="s">
        <v>62</v>
      </c>
      <c r="I18" s="551" t="s">
        <v>63</v>
      </c>
      <c r="J18" s="551" t="s">
        <v>64</v>
      </c>
      <c r="K18" s="551" t="s">
        <v>65</v>
      </c>
      <c r="L18" s="551" t="s">
        <v>66</v>
      </c>
      <c r="M18" s="551" t="s">
        <v>67</v>
      </c>
      <c r="N18" s="551" t="s">
        <v>68</v>
      </c>
      <c r="O18" s="551" t="s">
        <v>69</v>
      </c>
      <c r="P18" s="551" t="s">
        <v>70</v>
      </c>
      <c r="Q18" s="551" t="s">
        <v>71</v>
      </c>
      <c r="R18" s="478" t="s">
        <v>72</v>
      </c>
      <c r="S18" s="478" t="s">
        <v>524</v>
      </c>
    </row>
    <row r="19" spans="1:20" s="24" customFormat="1" ht="71.25" customHeight="1" x14ac:dyDescent="0.25">
      <c r="A19" s="479"/>
      <c r="B19" s="184" t="s">
        <v>623</v>
      </c>
      <c r="C19" s="184" t="s">
        <v>671</v>
      </c>
      <c r="D19" s="184" t="s">
        <v>624</v>
      </c>
      <c r="E19" s="184" t="s">
        <v>625</v>
      </c>
      <c r="F19" s="551"/>
      <c r="G19" s="551"/>
      <c r="H19" s="551"/>
      <c r="I19" s="551"/>
      <c r="J19" s="551"/>
      <c r="K19" s="551"/>
      <c r="L19" s="551"/>
      <c r="M19" s="551"/>
      <c r="N19" s="551"/>
      <c r="O19" s="551"/>
      <c r="P19" s="551"/>
      <c r="Q19" s="551"/>
      <c r="R19" s="479"/>
      <c r="S19" s="479"/>
    </row>
    <row r="20" spans="1:20" ht="15.75" customHeight="1" x14ac:dyDescent="0.25">
      <c r="A20" s="271"/>
      <c r="B20" s="336"/>
      <c r="C20" s="279" t="str">
        <f>IF(ISNA(VLOOKUP(B20,$B$111:$D$122,3,FALSE)),"",VLOOKUP(B20,$B$111:$D$122,3,FALSE))</f>
        <v/>
      </c>
      <c r="D20" s="272" t="str">
        <f t="shared" ref="D20:D32" si="6">IF(ISNA(VLOOKUP(B20,$B$111:$D$122,2,FALSE)),"",VLOOKUP(B20,$B$111:$D$122,2,FALSE))</f>
        <v/>
      </c>
      <c r="E20" s="272"/>
      <c r="F20" s="273"/>
      <c r="G20" s="273"/>
      <c r="H20" s="273"/>
      <c r="I20" s="273"/>
      <c r="J20" s="273"/>
      <c r="K20" s="273"/>
      <c r="L20" s="273"/>
      <c r="M20" s="273"/>
      <c r="N20" s="273"/>
      <c r="O20" s="273"/>
      <c r="P20" s="273"/>
      <c r="Q20" s="273"/>
      <c r="R20" s="171">
        <f>SUM(F20:Q20)</f>
        <v>0</v>
      </c>
      <c r="S20" s="273"/>
      <c r="T20" s="210"/>
    </row>
    <row r="21" spans="1:20" ht="15.75" customHeight="1" x14ac:dyDescent="0.25">
      <c r="A21" s="271"/>
      <c r="B21" s="336"/>
      <c r="C21" s="279" t="str">
        <f>IF(ISNA(VLOOKUP(B21,$B$111:$D$122,3,FALSE)),"",VLOOKUP(B21,$B$111:$D$122,3,FALSE))</f>
        <v/>
      </c>
      <c r="D21" s="272" t="str">
        <f t="shared" si="6"/>
        <v/>
      </c>
      <c r="E21" s="272"/>
      <c r="F21" s="273"/>
      <c r="G21" s="273"/>
      <c r="H21" s="273"/>
      <c r="I21" s="273"/>
      <c r="J21" s="273"/>
      <c r="K21" s="273"/>
      <c r="L21" s="273"/>
      <c r="M21" s="273"/>
      <c r="N21" s="273"/>
      <c r="O21" s="273"/>
      <c r="P21" s="273"/>
      <c r="Q21" s="273"/>
      <c r="R21" s="171">
        <f t="shared" ref="R21:R32" si="7">SUM(F21:Q21)</f>
        <v>0</v>
      </c>
      <c r="S21" s="273"/>
    </row>
    <row r="22" spans="1:20" ht="15.75" customHeight="1" x14ac:dyDescent="0.25">
      <c r="A22" s="271"/>
      <c r="B22" s="336"/>
      <c r="C22" s="279"/>
      <c r="D22" s="272" t="str">
        <f t="shared" si="6"/>
        <v/>
      </c>
      <c r="E22" s="272"/>
      <c r="F22" s="273"/>
      <c r="G22" s="273"/>
      <c r="H22" s="273"/>
      <c r="I22" s="273"/>
      <c r="J22" s="273"/>
      <c r="K22" s="273"/>
      <c r="L22" s="273"/>
      <c r="M22" s="273"/>
      <c r="N22" s="273"/>
      <c r="O22" s="273"/>
      <c r="P22" s="273"/>
      <c r="Q22" s="273"/>
      <c r="R22" s="171">
        <f t="shared" si="7"/>
        <v>0</v>
      </c>
      <c r="S22" s="273"/>
    </row>
    <row r="23" spans="1:20" ht="15.75" customHeight="1" x14ac:dyDescent="0.25">
      <c r="A23" s="271"/>
      <c r="B23" s="336"/>
      <c r="C23" s="279" t="str">
        <f t="shared" ref="C23:C32" si="8">IF(ISNA(VLOOKUP(B23,$B$111:$D$122,3,FALSE)),"",VLOOKUP(B23,$B$111:$D$122,3,FALSE))</f>
        <v/>
      </c>
      <c r="D23" s="272" t="str">
        <f t="shared" si="6"/>
        <v/>
      </c>
      <c r="E23" s="272"/>
      <c r="F23" s="273"/>
      <c r="G23" s="273"/>
      <c r="H23" s="273"/>
      <c r="I23" s="273"/>
      <c r="J23" s="273"/>
      <c r="K23" s="273"/>
      <c r="L23" s="273"/>
      <c r="M23" s="273"/>
      <c r="N23" s="273"/>
      <c r="O23" s="273"/>
      <c r="P23" s="273"/>
      <c r="Q23" s="273"/>
      <c r="R23" s="171">
        <f t="shared" si="7"/>
        <v>0</v>
      </c>
      <c r="S23" s="273"/>
    </row>
    <row r="24" spans="1:20" ht="15.75" customHeight="1" x14ac:dyDescent="0.25">
      <c r="A24" s="271"/>
      <c r="B24" s="336"/>
      <c r="C24" s="279" t="str">
        <f t="shared" si="8"/>
        <v/>
      </c>
      <c r="D24" s="272" t="str">
        <f t="shared" si="6"/>
        <v/>
      </c>
      <c r="E24" s="272"/>
      <c r="F24" s="273"/>
      <c r="G24" s="273"/>
      <c r="H24" s="273"/>
      <c r="I24" s="273"/>
      <c r="J24" s="273"/>
      <c r="K24" s="273"/>
      <c r="L24" s="273"/>
      <c r="M24" s="273"/>
      <c r="N24" s="273"/>
      <c r="O24" s="273"/>
      <c r="P24" s="273"/>
      <c r="Q24" s="273"/>
      <c r="R24" s="171">
        <f t="shared" si="7"/>
        <v>0</v>
      </c>
      <c r="S24" s="273"/>
    </row>
    <row r="25" spans="1:20" ht="15.75" customHeight="1" x14ac:dyDescent="0.25">
      <c r="A25" s="271"/>
      <c r="B25" s="336"/>
      <c r="C25" s="279" t="str">
        <f t="shared" si="8"/>
        <v/>
      </c>
      <c r="D25" s="272" t="str">
        <f t="shared" si="6"/>
        <v/>
      </c>
      <c r="E25" s="272"/>
      <c r="F25" s="273"/>
      <c r="G25" s="273"/>
      <c r="H25" s="273"/>
      <c r="I25" s="273"/>
      <c r="J25" s="273"/>
      <c r="K25" s="273"/>
      <c r="L25" s="273"/>
      <c r="M25" s="273"/>
      <c r="N25" s="273"/>
      <c r="O25" s="273"/>
      <c r="P25" s="273"/>
      <c r="Q25" s="273"/>
      <c r="R25" s="171">
        <f t="shared" si="7"/>
        <v>0</v>
      </c>
      <c r="S25" s="273"/>
    </row>
    <row r="26" spans="1:20" ht="15.75" customHeight="1" x14ac:dyDescent="0.25">
      <c r="A26" s="271"/>
      <c r="B26" s="336"/>
      <c r="C26" s="279" t="str">
        <f t="shared" si="8"/>
        <v/>
      </c>
      <c r="D26" s="272" t="str">
        <f t="shared" si="6"/>
        <v/>
      </c>
      <c r="E26" s="272"/>
      <c r="F26" s="273"/>
      <c r="G26" s="273"/>
      <c r="H26" s="273"/>
      <c r="I26" s="273"/>
      <c r="J26" s="273"/>
      <c r="K26" s="273"/>
      <c r="L26" s="273"/>
      <c r="M26" s="273"/>
      <c r="N26" s="273"/>
      <c r="O26" s="273"/>
      <c r="P26" s="273"/>
      <c r="Q26" s="273"/>
      <c r="R26" s="171">
        <f t="shared" si="7"/>
        <v>0</v>
      </c>
      <c r="S26" s="273"/>
    </row>
    <row r="27" spans="1:20" ht="15.75" customHeight="1" x14ac:dyDescent="0.25">
      <c r="A27" s="271"/>
      <c r="B27" s="336"/>
      <c r="C27" s="279" t="str">
        <f t="shared" si="8"/>
        <v/>
      </c>
      <c r="D27" s="272" t="str">
        <f t="shared" si="6"/>
        <v/>
      </c>
      <c r="E27" s="272"/>
      <c r="F27" s="273"/>
      <c r="G27" s="273"/>
      <c r="H27" s="273"/>
      <c r="I27" s="273"/>
      <c r="J27" s="273"/>
      <c r="K27" s="273"/>
      <c r="L27" s="273"/>
      <c r="M27" s="273"/>
      <c r="N27" s="273"/>
      <c r="O27" s="273"/>
      <c r="P27" s="273"/>
      <c r="Q27" s="273"/>
      <c r="R27" s="171">
        <f t="shared" si="7"/>
        <v>0</v>
      </c>
      <c r="S27" s="273"/>
    </row>
    <row r="28" spans="1:20" ht="15.75" customHeight="1" x14ac:dyDescent="0.25">
      <c r="A28" s="271"/>
      <c r="B28" s="336"/>
      <c r="C28" s="279" t="str">
        <f t="shared" si="8"/>
        <v/>
      </c>
      <c r="D28" s="272" t="str">
        <f t="shared" si="6"/>
        <v/>
      </c>
      <c r="E28" s="272"/>
      <c r="F28" s="273"/>
      <c r="G28" s="273"/>
      <c r="H28" s="273"/>
      <c r="I28" s="273"/>
      <c r="J28" s="273"/>
      <c r="K28" s="273"/>
      <c r="L28" s="273"/>
      <c r="M28" s="273"/>
      <c r="N28" s="273"/>
      <c r="O28" s="273"/>
      <c r="P28" s="273"/>
      <c r="Q28" s="273"/>
      <c r="R28" s="171">
        <f t="shared" si="7"/>
        <v>0</v>
      </c>
      <c r="S28" s="273"/>
    </row>
    <row r="29" spans="1:20" ht="15.75" customHeight="1" x14ac:dyDescent="0.25">
      <c r="A29" s="271"/>
      <c r="B29" s="336"/>
      <c r="C29" s="279" t="str">
        <f t="shared" si="8"/>
        <v/>
      </c>
      <c r="D29" s="272" t="str">
        <f t="shared" si="6"/>
        <v/>
      </c>
      <c r="E29" s="272"/>
      <c r="F29" s="273"/>
      <c r="G29" s="273"/>
      <c r="H29" s="273"/>
      <c r="I29" s="273"/>
      <c r="J29" s="273"/>
      <c r="K29" s="273"/>
      <c r="L29" s="273"/>
      <c r="M29" s="273"/>
      <c r="N29" s="273"/>
      <c r="O29" s="273"/>
      <c r="P29" s="273"/>
      <c r="Q29" s="273"/>
      <c r="R29" s="171">
        <f t="shared" si="7"/>
        <v>0</v>
      </c>
      <c r="S29" s="273"/>
    </row>
    <row r="30" spans="1:20" ht="15.75" customHeight="1" x14ac:dyDescent="0.25">
      <c r="A30" s="271"/>
      <c r="B30" s="336"/>
      <c r="C30" s="279" t="str">
        <f t="shared" si="8"/>
        <v/>
      </c>
      <c r="D30" s="272" t="str">
        <f t="shared" si="6"/>
        <v/>
      </c>
      <c r="E30" s="272"/>
      <c r="F30" s="273"/>
      <c r="G30" s="273"/>
      <c r="H30" s="273"/>
      <c r="I30" s="273"/>
      <c r="J30" s="273"/>
      <c r="K30" s="273"/>
      <c r="L30" s="273"/>
      <c r="M30" s="273"/>
      <c r="N30" s="273"/>
      <c r="O30" s="273"/>
      <c r="P30" s="273"/>
      <c r="Q30" s="273"/>
      <c r="R30" s="171">
        <f t="shared" si="7"/>
        <v>0</v>
      </c>
      <c r="S30" s="273"/>
    </row>
    <row r="31" spans="1:20" ht="15.75" customHeight="1" x14ac:dyDescent="0.25">
      <c r="A31" s="271"/>
      <c r="B31" s="336"/>
      <c r="C31" s="279" t="str">
        <f t="shared" si="8"/>
        <v/>
      </c>
      <c r="D31" s="272" t="str">
        <f t="shared" si="6"/>
        <v/>
      </c>
      <c r="E31" s="272"/>
      <c r="F31" s="273"/>
      <c r="G31" s="273"/>
      <c r="H31" s="273"/>
      <c r="I31" s="273"/>
      <c r="J31" s="273"/>
      <c r="K31" s="273"/>
      <c r="L31" s="273"/>
      <c r="M31" s="273"/>
      <c r="N31" s="273"/>
      <c r="O31" s="273"/>
      <c r="P31" s="273"/>
      <c r="Q31" s="273"/>
      <c r="R31" s="171">
        <f t="shared" si="7"/>
        <v>0</v>
      </c>
      <c r="S31" s="273"/>
    </row>
    <row r="32" spans="1:20" ht="15.75" customHeight="1" x14ac:dyDescent="0.25">
      <c r="A32" s="271"/>
      <c r="B32" s="336"/>
      <c r="C32" s="279" t="str">
        <f t="shared" si="8"/>
        <v/>
      </c>
      <c r="D32" s="272" t="str">
        <f t="shared" si="6"/>
        <v/>
      </c>
      <c r="E32" s="272"/>
      <c r="F32" s="273"/>
      <c r="G32" s="273"/>
      <c r="H32" s="273"/>
      <c r="I32" s="273"/>
      <c r="J32" s="273"/>
      <c r="K32" s="273"/>
      <c r="L32" s="273"/>
      <c r="M32" s="273"/>
      <c r="N32" s="273"/>
      <c r="O32" s="273"/>
      <c r="P32" s="273"/>
      <c r="Q32" s="273"/>
      <c r="R32" s="171">
        <f t="shared" si="7"/>
        <v>0</v>
      </c>
      <c r="S32" s="273"/>
    </row>
    <row r="33" spans="1:18" s="119" customFormat="1" ht="40.5" customHeight="1" x14ac:dyDescent="0.2">
      <c r="A33" s="554" t="s">
        <v>626</v>
      </c>
      <c r="B33" s="554"/>
      <c r="C33" s="554"/>
      <c r="D33" s="554"/>
      <c r="E33" s="554"/>
      <c r="F33" s="554"/>
      <c r="G33" s="554"/>
      <c r="H33" s="554"/>
      <c r="I33" s="554"/>
      <c r="J33" s="554"/>
      <c r="K33" s="554"/>
      <c r="L33" s="554"/>
      <c r="M33" s="554"/>
      <c r="N33" s="554"/>
      <c r="O33" s="554"/>
      <c r="P33" s="554"/>
      <c r="Q33" s="554"/>
      <c r="R33" s="554"/>
    </row>
    <row r="34" spans="1:18" ht="15.75" customHeight="1" x14ac:dyDescent="0.25">
      <c r="A34" s="19"/>
      <c r="B34" s="19"/>
      <c r="C34" s="18"/>
      <c r="D34" s="45"/>
      <c r="E34" s="47"/>
      <c r="F34" s="47"/>
      <c r="G34" s="90"/>
      <c r="H34" s="45"/>
      <c r="I34" s="52"/>
      <c r="J34" s="53"/>
      <c r="K34" s="90"/>
      <c r="L34" s="45"/>
      <c r="M34" s="35"/>
      <c r="N34" s="37"/>
    </row>
    <row r="35" spans="1:18" ht="15.75" customHeight="1" x14ac:dyDescent="0.25">
      <c r="A35" s="100" t="s">
        <v>204</v>
      </c>
      <c r="B35" s="48" t="s">
        <v>215</v>
      </c>
      <c r="C35" s="18"/>
      <c r="E35" s="1"/>
      <c r="F35" s="1"/>
      <c r="G35" s="1"/>
      <c r="H35" s="1"/>
      <c r="I35" s="1"/>
      <c r="J35" s="1"/>
      <c r="K35" s="1"/>
      <c r="L35" s="1"/>
      <c r="M35" s="1"/>
      <c r="N35" s="1"/>
      <c r="O35" s="1"/>
      <c r="P35" s="1"/>
      <c r="Q35" s="1"/>
      <c r="R35" s="1"/>
    </row>
    <row r="36" spans="1:18" ht="15.75" customHeight="1" x14ac:dyDescent="0.25">
      <c r="A36" s="3" t="s">
        <v>474</v>
      </c>
      <c r="B36" s="19"/>
      <c r="C36" s="19"/>
      <c r="E36" s="1"/>
      <c r="F36" s="1"/>
      <c r="G36" s="1"/>
      <c r="H36" s="1"/>
      <c r="I36" s="1"/>
      <c r="J36" s="1"/>
      <c r="K36" s="1"/>
      <c r="L36" s="1"/>
      <c r="M36" s="1"/>
      <c r="N36" s="1"/>
      <c r="O36" s="1"/>
      <c r="P36" s="1"/>
      <c r="Q36" s="1"/>
      <c r="R36" s="1"/>
    </row>
    <row r="37" spans="1:18" s="24" customFormat="1" ht="66" customHeight="1" x14ac:dyDescent="0.25">
      <c r="A37" s="347" t="s">
        <v>531</v>
      </c>
      <c r="B37" s="154"/>
      <c r="C37" s="155"/>
      <c r="D37" s="155"/>
      <c r="E37" s="156"/>
      <c r="F37" s="203" t="s">
        <v>60</v>
      </c>
      <c r="G37" s="203" t="s">
        <v>61</v>
      </c>
      <c r="H37" s="203" t="s">
        <v>62</v>
      </c>
      <c r="I37" s="203" t="s">
        <v>63</v>
      </c>
      <c r="J37" s="203" t="s">
        <v>64</v>
      </c>
      <c r="K37" s="203" t="s">
        <v>65</v>
      </c>
      <c r="L37" s="203" t="s">
        <v>66</v>
      </c>
      <c r="M37" s="203" t="s">
        <v>67</v>
      </c>
      <c r="N37" s="203" t="s">
        <v>68</v>
      </c>
      <c r="O37" s="203" t="s">
        <v>69</v>
      </c>
      <c r="P37" s="203" t="s">
        <v>70</v>
      </c>
      <c r="Q37" s="203" t="s">
        <v>71</v>
      </c>
      <c r="R37" s="184" t="s">
        <v>72</v>
      </c>
    </row>
    <row r="38" spans="1:18" ht="15.75" customHeight="1" x14ac:dyDescent="0.25">
      <c r="A38" s="14">
        <v>2011</v>
      </c>
      <c r="B38" s="510" t="s">
        <v>528</v>
      </c>
      <c r="C38" s="510"/>
      <c r="D38" s="510"/>
      <c r="E38" s="510"/>
      <c r="F38" s="240"/>
      <c r="G38" s="240"/>
      <c r="H38" s="240"/>
      <c r="I38" s="240"/>
      <c r="J38" s="240"/>
      <c r="K38" s="240"/>
      <c r="L38" s="240"/>
      <c r="M38" s="240"/>
      <c r="N38" s="240"/>
      <c r="O38" s="240"/>
      <c r="P38" s="240"/>
      <c r="Q38" s="240"/>
      <c r="R38" s="172">
        <f>SUM(F38:Q38)</f>
        <v>0</v>
      </c>
    </row>
    <row r="39" spans="1:18" ht="15.75" customHeight="1" x14ac:dyDescent="0.25">
      <c r="A39" s="14">
        <v>2012</v>
      </c>
      <c r="B39" s="510" t="s">
        <v>528</v>
      </c>
      <c r="C39" s="510"/>
      <c r="D39" s="510"/>
      <c r="E39" s="510"/>
      <c r="F39" s="350"/>
      <c r="G39" s="350"/>
      <c r="H39" s="350"/>
      <c r="I39" s="350"/>
      <c r="J39" s="350"/>
      <c r="K39" s="350"/>
      <c r="L39" s="350"/>
      <c r="M39" s="350"/>
      <c r="N39" s="350"/>
      <c r="O39" s="350"/>
      <c r="P39" s="350"/>
      <c r="Q39" s="350"/>
      <c r="R39" s="172">
        <f>SUM(F39:Q39)</f>
        <v>0</v>
      </c>
    </row>
    <row r="40" spans="1:18" ht="15.75" customHeight="1" x14ac:dyDescent="0.25">
      <c r="A40" s="14">
        <v>2013</v>
      </c>
      <c r="B40" s="510" t="s">
        <v>528</v>
      </c>
      <c r="C40" s="510"/>
      <c r="D40" s="510"/>
      <c r="E40" s="510"/>
      <c r="F40" s="350"/>
      <c r="G40" s="350"/>
      <c r="H40" s="350"/>
      <c r="I40" s="350"/>
      <c r="J40" s="350"/>
      <c r="K40" s="350"/>
      <c r="L40" s="350"/>
      <c r="M40" s="350"/>
      <c r="N40" s="350"/>
      <c r="O40" s="350"/>
      <c r="P40" s="350"/>
      <c r="Q40" s="350"/>
      <c r="R40" s="172">
        <f>SUM(F40:Q40)</f>
        <v>0</v>
      </c>
    </row>
    <row r="41" spans="1:18" ht="15.75" customHeight="1" x14ac:dyDescent="0.25">
      <c r="A41" s="14">
        <v>2014</v>
      </c>
      <c r="B41" s="510" t="s">
        <v>528</v>
      </c>
      <c r="C41" s="510"/>
      <c r="D41" s="510"/>
      <c r="E41" s="510"/>
      <c r="F41" s="350"/>
      <c r="G41" s="350"/>
      <c r="H41" s="350"/>
      <c r="I41" s="350"/>
      <c r="J41" s="350"/>
      <c r="K41" s="350"/>
      <c r="L41" s="350"/>
      <c r="M41" s="350"/>
      <c r="N41" s="350"/>
      <c r="O41" s="350"/>
      <c r="P41" s="350"/>
      <c r="Q41" s="350"/>
      <c r="R41" s="172">
        <f>SUM(F41:Q41)</f>
        <v>0</v>
      </c>
    </row>
    <row r="42" spans="1:18" x14ac:dyDescent="0.25">
      <c r="A42" s="14">
        <v>2015</v>
      </c>
      <c r="B42" s="510" t="s">
        <v>528</v>
      </c>
      <c r="C42" s="510"/>
      <c r="D42" s="510"/>
      <c r="E42" s="510"/>
      <c r="F42" s="240"/>
      <c r="G42" s="240"/>
      <c r="H42" s="240"/>
      <c r="I42" s="240"/>
      <c r="J42" s="240"/>
      <c r="K42" s="240"/>
      <c r="L42" s="240"/>
      <c r="M42" s="240"/>
      <c r="N42" s="240"/>
      <c r="O42" s="240"/>
      <c r="P42" s="240"/>
      <c r="Q42" s="240"/>
      <c r="R42" s="172">
        <f>SUM(F42:Q42)</f>
        <v>0</v>
      </c>
    </row>
    <row r="43" spans="1:18" x14ac:dyDescent="0.25">
      <c r="A43" s="548" t="s">
        <v>525</v>
      </c>
      <c r="B43" s="549"/>
      <c r="C43" s="549"/>
      <c r="D43" s="549"/>
      <c r="E43" s="549"/>
      <c r="F43" s="549"/>
      <c r="G43" s="549"/>
      <c r="H43" s="549"/>
      <c r="I43" s="549"/>
      <c r="J43" s="549"/>
      <c r="K43" s="549"/>
      <c r="L43" s="549"/>
      <c r="M43" s="549"/>
      <c r="N43" s="549"/>
      <c r="O43" s="549"/>
      <c r="P43" s="549"/>
      <c r="Q43" s="550"/>
      <c r="R43" s="172">
        <f>AVERAGE(R38:R42)</f>
        <v>0</v>
      </c>
    </row>
    <row r="44" spans="1:18" x14ac:dyDescent="0.25">
      <c r="A44" s="510" t="s">
        <v>154</v>
      </c>
      <c r="B44" s="510"/>
      <c r="C44" s="510"/>
      <c r="D44" s="510"/>
      <c r="E44" s="510"/>
      <c r="F44" s="510"/>
      <c r="G44" s="510"/>
      <c r="H44" s="510"/>
      <c r="I44" s="510"/>
      <c r="J44" s="510"/>
      <c r="K44" s="510"/>
      <c r="L44" s="510"/>
      <c r="M44" s="510"/>
      <c r="N44" s="510"/>
      <c r="O44" s="510"/>
      <c r="P44" s="510"/>
      <c r="Q44" s="510"/>
      <c r="R44" s="510"/>
    </row>
    <row r="45" spans="1:18" x14ac:dyDescent="0.25">
      <c r="A45" s="43"/>
      <c r="B45" s="553" t="s">
        <v>526</v>
      </c>
      <c r="C45" s="553"/>
      <c r="D45" s="553"/>
      <c r="E45" s="553"/>
      <c r="F45" s="240"/>
      <c r="G45" s="240"/>
      <c r="H45" s="240"/>
      <c r="I45" s="240"/>
      <c r="J45" s="240"/>
      <c r="K45" s="240"/>
      <c r="L45" s="240"/>
      <c r="M45" s="240"/>
      <c r="N45" s="240"/>
      <c r="O45" s="240"/>
      <c r="P45" s="240"/>
      <c r="Q45" s="240"/>
      <c r="R45" s="172">
        <f>SUM(F45:Q45)</f>
        <v>0</v>
      </c>
    </row>
    <row r="46" spans="1:18" ht="45" customHeight="1" x14ac:dyDescent="0.25">
      <c r="A46" s="510" t="s">
        <v>76</v>
      </c>
      <c r="B46" s="510"/>
      <c r="C46" s="510"/>
      <c r="D46" s="452" t="s">
        <v>527</v>
      </c>
      <c r="E46" s="452"/>
      <c r="F46" s="452"/>
      <c r="G46" s="452"/>
      <c r="H46" s="452"/>
      <c r="I46" s="452"/>
      <c r="J46" s="452"/>
      <c r="K46" s="452"/>
      <c r="L46" s="452"/>
      <c r="M46" s="452"/>
      <c r="N46" s="452"/>
      <c r="O46" s="452"/>
      <c r="P46" s="452"/>
      <c r="Q46" s="452"/>
      <c r="R46" s="452"/>
    </row>
    <row r="47" spans="1:18" s="119" customFormat="1" ht="12.75" x14ac:dyDescent="0.2">
      <c r="A47" s="554" t="s">
        <v>627</v>
      </c>
      <c r="B47" s="554"/>
      <c r="C47" s="554"/>
      <c r="D47" s="554"/>
      <c r="E47" s="554"/>
      <c r="F47" s="554"/>
      <c r="G47" s="554"/>
      <c r="H47" s="554"/>
      <c r="I47" s="554"/>
      <c r="J47" s="554"/>
      <c r="K47" s="554"/>
      <c r="L47" s="554"/>
      <c r="M47" s="554"/>
      <c r="N47" s="554"/>
      <c r="O47" s="554"/>
      <c r="P47" s="554"/>
      <c r="Q47" s="554"/>
      <c r="R47" s="554"/>
    </row>
    <row r="48" spans="1:18" x14ac:dyDescent="0.25">
      <c r="A48" s="19"/>
      <c r="B48" s="19"/>
      <c r="C48" s="19"/>
      <c r="D48" s="3"/>
      <c r="E48" s="1"/>
      <c r="F48" s="1"/>
      <c r="G48" s="1"/>
      <c r="H48" s="1"/>
      <c r="I48" s="1"/>
      <c r="J48" s="1"/>
      <c r="K48" s="1"/>
      <c r="L48" s="1"/>
      <c r="M48" s="1"/>
      <c r="N48" s="1"/>
      <c r="O48" s="1"/>
      <c r="P48" s="1"/>
      <c r="Q48" s="1"/>
      <c r="R48" s="1"/>
    </row>
    <row r="49" spans="1:19" x14ac:dyDescent="0.25">
      <c r="A49" s="3" t="s">
        <v>475</v>
      </c>
      <c r="B49" s="19"/>
      <c r="C49" s="19"/>
      <c r="E49" s="1"/>
      <c r="I49" s="1"/>
      <c r="J49" s="1"/>
      <c r="K49" s="1"/>
      <c r="L49" s="1"/>
      <c r="M49" s="1"/>
      <c r="N49" s="1"/>
      <c r="O49" s="1"/>
      <c r="P49" s="1"/>
      <c r="Q49" s="1"/>
      <c r="R49" s="1"/>
      <c r="S49" s="83"/>
    </row>
    <row r="50" spans="1:19" ht="61.5" customHeight="1" x14ac:dyDescent="0.25">
      <c r="A50" s="347" t="s">
        <v>531</v>
      </c>
      <c r="B50" s="154"/>
      <c r="C50" s="155"/>
      <c r="D50" s="155"/>
      <c r="E50" s="156"/>
      <c r="F50" s="203" t="s">
        <v>60</v>
      </c>
      <c r="G50" s="203" t="s">
        <v>61</v>
      </c>
      <c r="H50" s="203" t="s">
        <v>62</v>
      </c>
      <c r="I50" s="203" t="s">
        <v>63</v>
      </c>
      <c r="J50" s="203" t="s">
        <v>64</v>
      </c>
      <c r="K50" s="203" t="s">
        <v>65</v>
      </c>
      <c r="L50" s="203" t="s">
        <v>66</v>
      </c>
      <c r="M50" s="203" t="s">
        <v>67</v>
      </c>
      <c r="N50" s="203" t="s">
        <v>68</v>
      </c>
      <c r="O50" s="203" t="s">
        <v>69</v>
      </c>
      <c r="P50" s="203" t="s">
        <v>70</v>
      </c>
      <c r="Q50" s="203" t="s">
        <v>71</v>
      </c>
      <c r="R50" s="184" t="s">
        <v>72</v>
      </c>
    </row>
    <row r="51" spans="1:19" ht="15.75" customHeight="1" x14ac:dyDescent="0.25">
      <c r="A51" s="14">
        <v>2011</v>
      </c>
      <c r="B51" s="510" t="s">
        <v>528</v>
      </c>
      <c r="C51" s="510"/>
      <c r="D51" s="510"/>
      <c r="E51" s="510"/>
      <c r="F51" s="240"/>
      <c r="G51" s="240"/>
      <c r="H51" s="240"/>
      <c r="I51" s="240"/>
      <c r="J51" s="240"/>
      <c r="K51" s="240"/>
      <c r="L51" s="240"/>
      <c r="M51" s="240"/>
      <c r="N51" s="240"/>
      <c r="O51" s="240"/>
      <c r="P51" s="240"/>
      <c r="Q51" s="240"/>
      <c r="R51" s="172">
        <f>SUM(F51:Q51)</f>
        <v>0</v>
      </c>
    </row>
    <row r="52" spans="1:19" ht="15.75" customHeight="1" x14ac:dyDescent="0.25">
      <c r="A52" s="14">
        <v>2012</v>
      </c>
      <c r="B52" s="510" t="s">
        <v>528</v>
      </c>
      <c r="C52" s="510"/>
      <c r="D52" s="510"/>
      <c r="E52" s="510"/>
      <c r="F52" s="350"/>
      <c r="G52" s="350"/>
      <c r="H52" s="350"/>
      <c r="I52" s="350"/>
      <c r="J52" s="350"/>
      <c r="K52" s="350"/>
      <c r="L52" s="350"/>
      <c r="M52" s="350"/>
      <c r="N52" s="350"/>
      <c r="O52" s="350"/>
      <c r="P52" s="350"/>
      <c r="Q52" s="350"/>
      <c r="R52" s="172">
        <f>SUM(F52:Q52)</f>
        <v>0</v>
      </c>
    </row>
    <row r="53" spans="1:19" ht="15.75" customHeight="1" x14ac:dyDescent="0.25">
      <c r="A53" s="14">
        <v>2013</v>
      </c>
      <c r="B53" s="510" t="s">
        <v>528</v>
      </c>
      <c r="C53" s="510"/>
      <c r="D53" s="510"/>
      <c r="E53" s="510"/>
      <c r="F53" s="350"/>
      <c r="G53" s="350"/>
      <c r="H53" s="350"/>
      <c r="I53" s="350"/>
      <c r="J53" s="350"/>
      <c r="K53" s="350"/>
      <c r="L53" s="350"/>
      <c r="M53" s="350"/>
      <c r="N53" s="350"/>
      <c r="O53" s="350"/>
      <c r="P53" s="350"/>
      <c r="Q53" s="350"/>
      <c r="R53" s="172">
        <f>SUM(F53:Q53)</f>
        <v>0</v>
      </c>
    </row>
    <row r="54" spans="1:19" ht="15.75" customHeight="1" x14ac:dyDescent="0.25">
      <c r="A54" s="14">
        <v>2014</v>
      </c>
      <c r="B54" s="510" t="s">
        <v>528</v>
      </c>
      <c r="C54" s="510"/>
      <c r="D54" s="510"/>
      <c r="E54" s="510"/>
      <c r="F54" s="350"/>
      <c r="G54" s="350"/>
      <c r="H54" s="350"/>
      <c r="I54" s="350"/>
      <c r="J54" s="350"/>
      <c r="K54" s="350"/>
      <c r="L54" s="350"/>
      <c r="M54" s="350"/>
      <c r="N54" s="350"/>
      <c r="O54" s="350"/>
      <c r="P54" s="350"/>
      <c r="Q54" s="350"/>
      <c r="R54" s="172">
        <f>SUM(F54:Q54)</f>
        <v>0</v>
      </c>
    </row>
    <row r="55" spans="1:19" ht="15.75" customHeight="1" x14ac:dyDescent="0.25">
      <c r="A55" s="14">
        <v>2015</v>
      </c>
      <c r="B55" s="510" t="s">
        <v>528</v>
      </c>
      <c r="C55" s="510"/>
      <c r="D55" s="510"/>
      <c r="E55" s="510"/>
      <c r="F55" s="240"/>
      <c r="G55" s="240"/>
      <c r="H55" s="240"/>
      <c r="I55" s="240"/>
      <c r="J55" s="240"/>
      <c r="K55" s="240"/>
      <c r="L55" s="240"/>
      <c r="M55" s="240"/>
      <c r="N55" s="240"/>
      <c r="O55" s="240"/>
      <c r="P55" s="240"/>
      <c r="Q55" s="240"/>
      <c r="R55" s="172">
        <f>SUM(F55:Q55)</f>
        <v>0</v>
      </c>
    </row>
    <row r="56" spans="1:19" x14ac:dyDescent="0.25">
      <c r="A56" s="548" t="s">
        <v>525</v>
      </c>
      <c r="B56" s="549"/>
      <c r="C56" s="549"/>
      <c r="D56" s="549"/>
      <c r="E56" s="549"/>
      <c r="F56" s="549"/>
      <c r="G56" s="549"/>
      <c r="H56" s="549"/>
      <c r="I56" s="549"/>
      <c r="J56" s="549"/>
      <c r="K56" s="549"/>
      <c r="L56" s="549"/>
      <c r="M56" s="549"/>
      <c r="N56" s="549"/>
      <c r="O56" s="549"/>
      <c r="P56" s="549"/>
      <c r="Q56" s="550"/>
      <c r="R56" s="172">
        <f>AVERAGE(R51:R55)</f>
        <v>0</v>
      </c>
    </row>
    <row r="57" spans="1:19" x14ac:dyDescent="0.25">
      <c r="A57" s="510" t="s">
        <v>154</v>
      </c>
      <c r="B57" s="510"/>
      <c r="C57" s="510"/>
      <c r="D57" s="510"/>
      <c r="E57" s="510"/>
      <c r="F57" s="510"/>
      <c r="G57" s="510"/>
      <c r="H57" s="510"/>
      <c r="I57" s="510"/>
      <c r="J57" s="510"/>
      <c r="K57" s="510"/>
      <c r="L57" s="510"/>
      <c r="M57" s="510"/>
      <c r="N57" s="510"/>
      <c r="O57" s="510"/>
      <c r="P57" s="510"/>
      <c r="Q57" s="510"/>
      <c r="R57" s="510"/>
    </row>
    <row r="58" spans="1:19" ht="15.75" customHeight="1" x14ac:dyDescent="0.25">
      <c r="A58" s="43"/>
      <c r="B58" s="553" t="s">
        <v>526</v>
      </c>
      <c r="C58" s="553"/>
      <c r="D58" s="553"/>
      <c r="E58" s="553"/>
      <c r="F58" s="240"/>
      <c r="G58" s="240"/>
      <c r="H58" s="240"/>
      <c r="I58" s="240"/>
      <c r="J58" s="240"/>
      <c r="K58" s="240"/>
      <c r="L58" s="240"/>
      <c r="M58" s="240"/>
      <c r="N58" s="240"/>
      <c r="O58" s="240"/>
      <c r="P58" s="240"/>
      <c r="Q58" s="240"/>
      <c r="R58" s="172">
        <f>SUM(F58:Q58)</f>
        <v>0</v>
      </c>
    </row>
    <row r="59" spans="1:19" ht="45" customHeight="1" x14ac:dyDescent="0.25">
      <c r="A59" s="510" t="s">
        <v>76</v>
      </c>
      <c r="B59" s="510"/>
      <c r="C59" s="510"/>
      <c r="D59" s="452" t="s">
        <v>527</v>
      </c>
      <c r="E59" s="452"/>
      <c r="F59" s="452"/>
      <c r="G59" s="452"/>
      <c r="H59" s="452"/>
      <c r="I59" s="452"/>
      <c r="J59" s="452"/>
      <c r="K59" s="452"/>
      <c r="L59" s="452"/>
      <c r="M59" s="452"/>
      <c r="N59" s="452"/>
      <c r="O59" s="452"/>
      <c r="P59" s="452"/>
      <c r="Q59" s="452"/>
      <c r="R59" s="452"/>
    </row>
    <row r="60" spans="1:19" s="119" customFormat="1" ht="12.75" x14ac:dyDescent="0.2">
      <c r="A60" s="554" t="s">
        <v>627</v>
      </c>
      <c r="B60" s="554"/>
      <c r="C60" s="554"/>
      <c r="D60" s="554"/>
      <c r="E60" s="554"/>
      <c r="F60" s="554"/>
      <c r="G60" s="554"/>
      <c r="H60" s="554"/>
      <c r="I60" s="554"/>
      <c r="J60" s="554"/>
      <c r="K60" s="554"/>
      <c r="L60" s="554"/>
      <c r="M60" s="554"/>
      <c r="N60" s="554"/>
      <c r="O60" s="554"/>
      <c r="P60" s="554"/>
      <c r="Q60" s="554"/>
      <c r="R60" s="554"/>
    </row>
    <row r="61" spans="1:19" x14ac:dyDescent="0.25">
      <c r="A61" s="19"/>
      <c r="B61" s="19"/>
      <c r="C61" s="19"/>
      <c r="D61" s="3"/>
      <c r="E61" s="1"/>
      <c r="F61" s="1"/>
      <c r="G61" s="1"/>
      <c r="H61" s="1"/>
      <c r="I61" s="1"/>
      <c r="J61" s="1"/>
      <c r="K61" s="1"/>
      <c r="L61" s="1"/>
      <c r="M61" s="1"/>
      <c r="N61" s="1"/>
      <c r="O61" s="1"/>
      <c r="P61" s="1"/>
      <c r="Q61" s="1"/>
      <c r="R61" s="1"/>
    </row>
    <row r="62" spans="1:19" x14ac:dyDescent="0.25">
      <c r="A62" s="3" t="s">
        <v>476</v>
      </c>
      <c r="B62" s="19"/>
      <c r="C62" s="19"/>
      <c r="D62" s="3"/>
      <c r="E62" s="1"/>
      <c r="G62" s="1"/>
      <c r="H62" s="1"/>
      <c r="I62" s="1"/>
      <c r="J62" s="1"/>
      <c r="K62" s="1"/>
      <c r="L62" s="1"/>
      <c r="M62" s="1"/>
      <c r="N62" s="1"/>
      <c r="O62" s="1"/>
      <c r="P62" s="1"/>
      <c r="Q62" s="1"/>
      <c r="R62" s="1"/>
      <c r="S62" s="83"/>
    </row>
    <row r="63" spans="1:19" ht="63" customHeight="1" x14ac:dyDescent="0.25">
      <c r="A63" s="347" t="s">
        <v>531</v>
      </c>
      <c r="B63" s="154"/>
      <c r="C63" s="155"/>
      <c r="D63" s="155"/>
      <c r="E63" s="156"/>
      <c r="F63" s="203" t="s">
        <v>60</v>
      </c>
      <c r="G63" s="203" t="s">
        <v>61</v>
      </c>
      <c r="H63" s="203" t="s">
        <v>62</v>
      </c>
      <c r="I63" s="203" t="s">
        <v>63</v>
      </c>
      <c r="J63" s="203" t="s">
        <v>64</v>
      </c>
      <c r="K63" s="203" t="s">
        <v>65</v>
      </c>
      <c r="L63" s="203" t="s">
        <v>66</v>
      </c>
      <c r="M63" s="203" t="s">
        <v>67</v>
      </c>
      <c r="N63" s="203" t="s">
        <v>68</v>
      </c>
      <c r="O63" s="203" t="s">
        <v>69</v>
      </c>
      <c r="P63" s="203" t="s">
        <v>70</v>
      </c>
      <c r="Q63" s="203" t="s">
        <v>71</v>
      </c>
      <c r="R63" s="184" t="s">
        <v>72</v>
      </c>
    </row>
    <row r="64" spans="1:19" ht="21" customHeight="1" x14ac:dyDescent="0.25">
      <c r="A64" s="14">
        <v>2011</v>
      </c>
      <c r="B64" s="510" t="s">
        <v>73</v>
      </c>
      <c r="C64" s="510"/>
      <c r="D64" s="510"/>
      <c r="E64" s="510"/>
      <c r="F64" s="240"/>
      <c r="G64" s="240"/>
      <c r="H64" s="240"/>
      <c r="I64" s="240"/>
      <c r="J64" s="240"/>
      <c r="K64" s="240"/>
      <c r="L64" s="240"/>
      <c r="M64" s="240"/>
      <c r="N64" s="240"/>
      <c r="O64" s="240"/>
      <c r="P64" s="240"/>
      <c r="Q64" s="240"/>
      <c r="R64" s="172">
        <f>SUM(F64:Q64)</f>
        <v>0</v>
      </c>
    </row>
    <row r="65" spans="1:19" ht="21" customHeight="1" x14ac:dyDescent="0.25">
      <c r="A65" s="14">
        <v>2012</v>
      </c>
      <c r="B65" s="510" t="s">
        <v>73</v>
      </c>
      <c r="C65" s="510"/>
      <c r="D65" s="510"/>
      <c r="E65" s="510"/>
      <c r="F65" s="350"/>
      <c r="G65" s="350"/>
      <c r="H65" s="350"/>
      <c r="I65" s="350"/>
      <c r="J65" s="350"/>
      <c r="K65" s="350"/>
      <c r="L65" s="350"/>
      <c r="M65" s="350"/>
      <c r="N65" s="350"/>
      <c r="O65" s="350"/>
      <c r="P65" s="350"/>
      <c r="Q65" s="350"/>
      <c r="R65" s="172">
        <f>SUM(F65:Q65)</f>
        <v>0</v>
      </c>
    </row>
    <row r="66" spans="1:19" ht="21" customHeight="1" x14ac:dyDescent="0.25">
      <c r="A66" s="14">
        <v>2013</v>
      </c>
      <c r="B66" s="510" t="s">
        <v>73</v>
      </c>
      <c r="C66" s="510"/>
      <c r="D66" s="510"/>
      <c r="E66" s="510"/>
      <c r="F66" s="350"/>
      <c r="G66" s="350"/>
      <c r="H66" s="350"/>
      <c r="I66" s="350"/>
      <c r="J66" s="350"/>
      <c r="K66" s="350"/>
      <c r="L66" s="350"/>
      <c r="M66" s="350"/>
      <c r="N66" s="350"/>
      <c r="O66" s="350"/>
      <c r="P66" s="350"/>
      <c r="Q66" s="350"/>
      <c r="R66" s="172">
        <f>SUM(F66:Q66)</f>
        <v>0</v>
      </c>
    </row>
    <row r="67" spans="1:19" ht="21" customHeight="1" x14ac:dyDescent="0.25">
      <c r="A67" s="14">
        <v>2014</v>
      </c>
      <c r="B67" s="510" t="s">
        <v>73</v>
      </c>
      <c r="C67" s="510"/>
      <c r="D67" s="510"/>
      <c r="E67" s="510"/>
      <c r="F67" s="350"/>
      <c r="G67" s="350"/>
      <c r="H67" s="350"/>
      <c r="I67" s="350"/>
      <c r="J67" s="350"/>
      <c r="K67" s="350"/>
      <c r="L67" s="350"/>
      <c r="M67" s="350"/>
      <c r="N67" s="350"/>
      <c r="O67" s="350"/>
      <c r="P67" s="350"/>
      <c r="Q67" s="350"/>
      <c r="R67" s="172">
        <f>SUM(F67:Q67)</f>
        <v>0</v>
      </c>
    </row>
    <row r="68" spans="1:19" ht="21" customHeight="1" x14ac:dyDescent="0.25">
      <c r="A68" s="14">
        <v>2015</v>
      </c>
      <c r="B68" s="510" t="s">
        <v>73</v>
      </c>
      <c r="C68" s="510"/>
      <c r="D68" s="510"/>
      <c r="E68" s="510"/>
      <c r="F68" s="240"/>
      <c r="G68" s="240"/>
      <c r="H68" s="240"/>
      <c r="I68" s="240"/>
      <c r="J68" s="240"/>
      <c r="K68" s="240"/>
      <c r="L68" s="240"/>
      <c r="M68" s="240"/>
      <c r="N68" s="240"/>
      <c r="O68" s="240"/>
      <c r="P68" s="240"/>
      <c r="Q68" s="240"/>
      <c r="R68" s="172">
        <f>SUM(F68:Q68)</f>
        <v>0</v>
      </c>
    </row>
    <row r="69" spans="1:19" x14ac:dyDescent="0.25">
      <c r="A69" s="548" t="s">
        <v>529</v>
      </c>
      <c r="B69" s="549"/>
      <c r="C69" s="549"/>
      <c r="D69" s="549"/>
      <c r="E69" s="549"/>
      <c r="F69" s="549"/>
      <c r="G69" s="549"/>
      <c r="H69" s="549"/>
      <c r="I69" s="549"/>
      <c r="J69" s="549"/>
      <c r="K69" s="549"/>
      <c r="L69" s="549"/>
      <c r="M69" s="549"/>
      <c r="N69" s="549"/>
      <c r="O69" s="549"/>
      <c r="P69" s="549"/>
      <c r="Q69" s="550"/>
      <c r="R69" s="172">
        <f>AVERAGE(R64:R68)</f>
        <v>0</v>
      </c>
    </row>
    <row r="70" spans="1:19" x14ac:dyDescent="0.25">
      <c r="A70" s="510" t="s">
        <v>154</v>
      </c>
      <c r="B70" s="510"/>
      <c r="C70" s="510"/>
      <c r="D70" s="510"/>
      <c r="E70" s="510"/>
      <c r="F70" s="510"/>
      <c r="G70" s="510"/>
      <c r="H70" s="510"/>
      <c r="I70" s="510"/>
      <c r="J70" s="510"/>
      <c r="K70" s="510"/>
      <c r="L70" s="510"/>
      <c r="M70" s="510"/>
      <c r="N70" s="510"/>
      <c r="O70" s="510"/>
      <c r="P70" s="510"/>
      <c r="Q70" s="510"/>
      <c r="R70" s="510"/>
    </row>
    <row r="71" spans="1:19" ht="21" customHeight="1" x14ac:dyDescent="0.25">
      <c r="A71" s="43"/>
      <c r="B71" s="553" t="s">
        <v>530</v>
      </c>
      <c r="C71" s="553"/>
      <c r="D71" s="553"/>
      <c r="E71" s="553"/>
      <c r="F71" s="240"/>
      <c r="G71" s="240"/>
      <c r="H71" s="240"/>
      <c r="I71" s="240"/>
      <c r="J71" s="240"/>
      <c r="K71" s="240"/>
      <c r="L71" s="240"/>
      <c r="M71" s="240"/>
      <c r="N71" s="240"/>
      <c r="O71" s="240"/>
      <c r="P71" s="240"/>
      <c r="Q71" s="240"/>
      <c r="R71" s="172">
        <f>SUM(F71:Q71)</f>
        <v>0</v>
      </c>
    </row>
    <row r="72" spans="1:19" ht="45" customHeight="1" x14ac:dyDescent="0.25">
      <c r="A72" s="510" t="s">
        <v>76</v>
      </c>
      <c r="B72" s="510"/>
      <c r="C72" s="510"/>
      <c r="D72" s="452" t="s">
        <v>527</v>
      </c>
      <c r="E72" s="452"/>
      <c r="F72" s="452"/>
      <c r="G72" s="452"/>
      <c r="H72" s="452"/>
      <c r="I72" s="452"/>
      <c r="J72" s="452"/>
      <c r="K72" s="452"/>
      <c r="L72" s="452"/>
      <c r="M72" s="452"/>
      <c r="N72" s="452"/>
      <c r="O72" s="452"/>
      <c r="P72" s="452"/>
      <c r="Q72" s="452"/>
      <c r="R72" s="452"/>
    </row>
    <row r="73" spans="1:19" s="119" customFormat="1" ht="12.75" x14ac:dyDescent="0.2">
      <c r="A73" s="554" t="s">
        <v>627</v>
      </c>
      <c r="B73" s="554"/>
      <c r="C73" s="554"/>
      <c r="D73" s="554"/>
      <c r="E73" s="554"/>
      <c r="F73" s="554"/>
      <c r="G73" s="554"/>
      <c r="H73" s="554"/>
      <c r="I73" s="554"/>
      <c r="J73" s="554"/>
      <c r="K73" s="554"/>
      <c r="L73" s="554"/>
      <c r="M73" s="554"/>
      <c r="N73" s="554"/>
      <c r="O73" s="554"/>
      <c r="P73" s="554"/>
      <c r="Q73" s="554"/>
      <c r="R73" s="554"/>
    </row>
    <row r="74" spans="1:19" x14ac:dyDescent="0.25">
      <c r="A74" s="90"/>
    </row>
    <row r="75" spans="1:19" x14ac:dyDescent="0.25">
      <c r="A75" s="3" t="s">
        <v>477</v>
      </c>
      <c r="S75" s="83"/>
    </row>
    <row r="76" spans="1:19" ht="61.5" customHeight="1" x14ac:dyDescent="0.25">
      <c r="A76" s="184" t="s">
        <v>531</v>
      </c>
      <c r="B76" s="154"/>
      <c r="C76" s="155"/>
      <c r="D76" s="155"/>
      <c r="E76" s="156"/>
      <c r="F76" s="203" t="s">
        <v>60</v>
      </c>
      <c r="G76" s="203" t="s">
        <v>61</v>
      </c>
      <c r="H76" s="203" t="s">
        <v>62</v>
      </c>
      <c r="I76" s="203" t="s">
        <v>63</v>
      </c>
      <c r="J76" s="203" t="s">
        <v>64</v>
      </c>
      <c r="K76" s="203" t="s">
        <v>65</v>
      </c>
      <c r="L76" s="203" t="s">
        <v>66</v>
      </c>
      <c r="M76" s="203" t="s">
        <v>67</v>
      </c>
      <c r="N76" s="203" t="s">
        <v>68</v>
      </c>
      <c r="O76" s="203" t="s">
        <v>69</v>
      </c>
      <c r="P76" s="203" t="s">
        <v>70</v>
      </c>
      <c r="Q76" s="203" t="s">
        <v>71</v>
      </c>
      <c r="R76" s="184" t="s">
        <v>72</v>
      </c>
    </row>
    <row r="77" spans="1:19" ht="20.25" customHeight="1" x14ac:dyDescent="0.25">
      <c r="A77" s="14">
        <v>2011</v>
      </c>
      <c r="B77" s="510" t="s">
        <v>74</v>
      </c>
      <c r="C77" s="510"/>
      <c r="D77" s="510"/>
      <c r="E77" s="510"/>
      <c r="F77" s="240"/>
      <c r="G77" s="240"/>
      <c r="H77" s="240"/>
      <c r="I77" s="240"/>
      <c r="J77" s="240"/>
      <c r="K77" s="240"/>
      <c r="L77" s="240"/>
      <c r="M77" s="240"/>
      <c r="N77" s="240"/>
      <c r="O77" s="240"/>
      <c r="P77" s="240"/>
      <c r="Q77" s="240"/>
      <c r="R77" s="172">
        <f>SUM(F77:Q77)</f>
        <v>0</v>
      </c>
    </row>
    <row r="78" spans="1:19" ht="20.25" customHeight="1" x14ac:dyDescent="0.25">
      <c r="A78" s="14">
        <v>2012</v>
      </c>
      <c r="B78" s="510" t="s">
        <v>74</v>
      </c>
      <c r="C78" s="510"/>
      <c r="D78" s="510"/>
      <c r="E78" s="510"/>
      <c r="F78" s="350"/>
      <c r="G78" s="350"/>
      <c r="H78" s="350"/>
      <c r="I78" s="350"/>
      <c r="J78" s="350"/>
      <c r="K78" s="350"/>
      <c r="L78" s="350"/>
      <c r="M78" s="350"/>
      <c r="N78" s="350"/>
      <c r="O78" s="350"/>
      <c r="P78" s="350"/>
      <c r="Q78" s="350"/>
      <c r="R78" s="172">
        <f>SUM(F78:Q78)</f>
        <v>0</v>
      </c>
    </row>
    <row r="79" spans="1:19" ht="20.25" customHeight="1" x14ac:dyDescent="0.25">
      <c r="A79" s="14">
        <v>2013</v>
      </c>
      <c r="B79" s="510" t="s">
        <v>74</v>
      </c>
      <c r="C79" s="510"/>
      <c r="D79" s="510"/>
      <c r="E79" s="510"/>
      <c r="F79" s="350"/>
      <c r="G79" s="350"/>
      <c r="H79" s="350"/>
      <c r="I79" s="350"/>
      <c r="J79" s="350"/>
      <c r="K79" s="350"/>
      <c r="L79" s="350"/>
      <c r="M79" s="350"/>
      <c r="N79" s="350"/>
      <c r="O79" s="350"/>
      <c r="P79" s="350"/>
      <c r="Q79" s="350"/>
      <c r="R79" s="172">
        <f>SUM(F79:Q79)</f>
        <v>0</v>
      </c>
    </row>
    <row r="80" spans="1:19" ht="20.25" customHeight="1" x14ac:dyDescent="0.25">
      <c r="A80" s="14">
        <v>2014</v>
      </c>
      <c r="B80" s="510" t="s">
        <v>74</v>
      </c>
      <c r="C80" s="510"/>
      <c r="D80" s="510"/>
      <c r="E80" s="510"/>
      <c r="F80" s="350"/>
      <c r="G80" s="350"/>
      <c r="H80" s="350"/>
      <c r="I80" s="350"/>
      <c r="J80" s="350"/>
      <c r="K80" s="350"/>
      <c r="L80" s="350"/>
      <c r="M80" s="350"/>
      <c r="N80" s="350"/>
      <c r="O80" s="350"/>
      <c r="P80" s="350"/>
      <c r="Q80" s="350"/>
      <c r="R80" s="172">
        <f>SUM(F80:Q80)</f>
        <v>0</v>
      </c>
    </row>
    <row r="81" spans="1:18" ht="20.25" customHeight="1" x14ac:dyDescent="0.25">
      <c r="A81" s="14">
        <v>2015</v>
      </c>
      <c r="B81" s="510" t="s">
        <v>74</v>
      </c>
      <c r="C81" s="510"/>
      <c r="D81" s="510"/>
      <c r="E81" s="510"/>
      <c r="F81" s="240"/>
      <c r="G81" s="240"/>
      <c r="H81" s="240"/>
      <c r="I81" s="240"/>
      <c r="J81" s="240"/>
      <c r="K81" s="240"/>
      <c r="L81" s="240"/>
      <c r="M81" s="240"/>
      <c r="N81" s="240"/>
      <c r="O81" s="240"/>
      <c r="P81" s="240"/>
      <c r="Q81" s="240"/>
      <c r="R81" s="172">
        <f>SUM(F81:Q81)</f>
        <v>0</v>
      </c>
    </row>
    <row r="82" spans="1:18" x14ac:dyDescent="0.25">
      <c r="A82" s="548" t="s">
        <v>533</v>
      </c>
      <c r="B82" s="549"/>
      <c r="C82" s="549"/>
      <c r="D82" s="549"/>
      <c r="E82" s="549"/>
      <c r="F82" s="549"/>
      <c r="G82" s="549"/>
      <c r="H82" s="549"/>
      <c r="I82" s="549"/>
      <c r="J82" s="549"/>
      <c r="K82" s="549"/>
      <c r="L82" s="549"/>
      <c r="M82" s="549"/>
      <c r="N82" s="549"/>
      <c r="O82" s="549"/>
      <c r="P82" s="549"/>
      <c r="Q82" s="550"/>
      <c r="R82" s="172">
        <f>AVERAGE(R77:R81)</f>
        <v>0</v>
      </c>
    </row>
    <row r="83" spans="1:18" x14ac:dyDescent="0.25">
      <c r="A83" s="510" t="s">
        <v>154</v>
      </c>
      <c r="B83" s="510"/>
      <c r="C83" s="510"/>
      <c r="D83" s="510"/>
      <c r="E83" s="510"/>
      <c r="F83" s="510"/>
      <c r="G83" s="510"/>
      <c r="H83" s="510"/>
      <c r="I83" s="510"/>
      <c r="J83" s="510"/>
      <c r="K83" s="510"/>
      <c r="L83" s="510"/>
      <c r="M83" s="510"/>
      <c r="N83" s="510"/>
      <c r="O83" s="510"/>
      <c r="P83" s="510"/>
      <c r="Q83" s="510"/>
      <c r="R83" s="510"/>
    </row>
    <row r="84" spans="1:18" ht="20.25" customHeight="1" x14ac:dyDescent="0.25">
      <c r="A84" s="43"/>
      <c r="B84" s="553" t="s">
        <v>532</v>
      </c>
      <c r="C84" s="553"/>
      <c r="D84" s="553"/>
      <c r="E84" s="553"/>
      <c r="F84" s="240"/>
      <c r="G84" s="240"/>
      <c r="H84" s="240"/>
      <c r="I84" s="240"/>
      <c r="J84" s="240"/>
      <c r="K84" s="240"/>
      <c r="L84" s="240"/>
      <c r="M84" s="240"/>
      <c r="N84" s="240"/>
      <c r="O84" s="240"/>
      <c r="P84" s="240"/>
      <c r="Q84" s="240"/>
      <c r="R84" s="172">
        <f>SUM(F84:Q84)</f>
        <v>0</v>
      </c>
    </row>
    <row r="85" spans="1:18" ht="45" customHeight="1" x14ac:dyDescent="0.25">
      <c r="A85" s="510" t="s">
        <v>76</v>
      </c>
      <c r="B85" s="510"/>
      <c r="C85" s="510"/>
      <c r="D85" s="452" t="s">
        <v>527</v>
      </c>
      <c r="E85" s="452"/>
      <c r="F85" s="452"/>
      <c r="G85" s="452"/>
      <c r="H85" s="452"/>
      <c r="I85" s="452"/>
      <c r="J85" s="452"/>
      <c r="K85" s="452"/>
      <c r="L85" s="452"/>
      <c r="M85" s="452"/>
      <c r="N85" s="452"/>
      <c r="O85" s="452"/>
      <c r="P85" s="452"/>
      <c r="Q85" s="452"/>
      <c r="R85" s="452"/>
    </row>
    <row r="86" spans="1:18" s="119" customFormat="1" ht="12.75" x14ac:dyDescent="0.2">
      <c r="A86" s="554" t="s">
        <v>627</v>
      </c>
      <c r="B86" s="554"/>
      <c r="C86" s="554"/>
      <c r="D86" s="554"/>
      <c r="E86" s="554"/>
      <c r="F86" s="554"/>
      <c r="G86" s="554"/>
      <c r="H86" s="554"/>
      <c r="I86" s="554"/>
      <c r="J86" s="554"/>
      <c r="K86" s="554"/>
      <c r="L86" s="554"/>
      <c r="M86" s="554"/>
      <c r="N86" s="554"/>
      <c r="O86" s="554"/>
      <c r="P86" s="554"/>
      <c r="Q86" s="554"/>
      <c r="R86" s="554"/>
    </row>
    <row r="87" spans="1:18" x14ac:dyDescent="0.25">
      <c r="D87" s="18"/>
      <c r="E87" s="18"/>
      <c r="F87" s="18"/>
      <c r="G87" s="18"/>
      <c r="H87" s="18"/>
      <c r="I87" s="18"/>
      <c r="J87" s="18"/>
      <c r="K87" s="18"/>
      <c r="L87" s="18"/>
      <c r="M87" s="18"/>
      <c r="N87" s="18"/>
      <c r="O87" s="18"/>
      <c r="P87" s="18"/>
      <c r="Q87" s="18"/>
      <c r="R87" s="18"/>
    </row>
    <row r="88" spans="1:18" x14ac:dyDescent="0.25">
      <c r="A88" s="3" t="s">
        <v>478</v>
      </c>
      <c r="D88" s="18"/>
      <c r="E88" s="18"/>
      <c r="F88" s="18"/>
      <c r="G88" s="18"/>
      <c r="H88" s="18"/>
      <c r="I88" s="18"/>
      <c r="J88" s="18"/>
      <c r="K88" s="18"/>
      <c r="L88" s="18"/>
      <c r="M88" s="18"/>
      <c r="N88" s="18"/>
      <c r="O88" s="18"/>
      <c r="P88" s="18"/>
      <c r="Q88" s="18"/>
      <c r="R88" s="18"/>
    </row>
    <row r="89" spans="1:18" ht="55.5" customHeight="1" x14ac:dyDescent="0.25">
      <c r="A89" s="347" t="s">
        <v>531</v>
      </c>
      <c r="B89" s="154"/>
      <c r="C89" s="155"/>
      <c r="D89" s="155"/>
      <c r="E89" s="156"/>
      <c r="F89" s="203" t="s">
        <v>60</v>
      </c>
      <c r="G89" s="203" t="s">
        <v>61</v>
      </c>
      <c r="H89" s="203" t="s">
        <v>62</v>
      </c>
      <c r="I89" s="203" t="s">
        <v>63</v>
      </c>
      <c r="J89" s="203" t="s">
        <v>64</v>
      </c>
      <c r="K89" s="203" t="s">
        <v>65</v>
      </c>
      <c r="L89" s="203" t="s">
        <v>66</v>
      </c>
      <c r="M89" s="203" t="s">
        <v>67</v>
      </c>
      <c r="N89" s="203" t="s">
        <v>68</v>
      </c>
      <c r="O89" s="203" t="s">
        <v>69</v>
      </c>
      <c r="P89" s="203" t="s">
        <v>70</v>
      </c>
      <c r="Q89" s="203" t="s">
        <v>71</v>
      </c>
      <c r="R89" s="184" t="s">
        <v>72</v>
      </c>
    </row>
    <row r="90" spans="1:18" x14ac:dyDescent="0.25">
      <c r="A90" s="14">
        <v>2011</v>
      </c>
      <c r="B90" s="510" t="s">
        <v>534</v>
      </c>
      <c r="C90" s="510"/>
      <c r="D90" s="510"/>
      <c r="E90" s="510"/>
      <c r="F90" s="240"/>
      <c r="G90" s="240"/>
      <c r="H90" s="240"/>
      <c r="I90" s="240"/>
      <c r="J90" s="240"/>
      <c r="K90" s="240"/>
      <c r="L90" s="240"/>
      <c r="M90" s="240"/>
      <c r="N90" s="240"/>
      <c r="O90" s="240"/>
      <c r="P90" s="240"/>
      <c r="Q90" s="240"/>
      <c r="R90" s="172">
        <f>SUM(F90:Q90)</f>
        <v>0</v>
      </c>
    </row>
    <row r="91" spans="1:18" ht="15.75" customHeight="1" x14ac:dyDescent="0.25">
      <c r="A91" s="14">
        <v>2012</v>
      </c>
      <c r="B91" s="510" t="s">
        <v>534</v>
      </c>
      <c r="C91" s="510"/>
      <c r="D91" s="510"/>
      <c r="E91" s="510"/>
      <c r="F91" s="350"/>
      <c r="G91" s="350"/>
      <c r="H91" s="350"/>
      <c r="I91" s="350"/>
      <c r="J91" s="350"/>
      <c r="K91" s="350"/>
      <c r="L91" s="350"/>
      <c r="M91" s="350"/>
      <c r="N91" s="350"/>
      <c r="O91" s="350"/>
      <c r="P91" s="350"/>
      <c r="Q91" s="350"/>
      <c r="R91" s="172">
        <f>SUM(F91:Q91)</f>
        <v>0</v>
      </c>
    </row>
    <row r="92" spans="1:18" ht="15.75" customHeight="1" x14ac:dyDescent="0.25">
      <c r="A92" s="14">
        <v>2013</v>
      </c>
      <c r="B92" s="510" t="s">
        <v>534</v>
      </c>
      <c r="C92" s="510"/>
      <c r="D92" s="510"/>
      <c r="E92" s="510"/>
      <c r="F92" s="350"/>
      <c r="G92" s="350"/>
      <c r="H92" s="350"/>
      <c r="I92" s="350"/>
      <c r="J92" s="350"/>
      <c r="K92" s="350"/>
      <c r="L92" s="350"/>
      <c r="M92" s="350"/>
      <c r="N92" s="350"/>
      <c r="O92" s="350"/>
      <c r="P92" s="350"/>
      <c r="Q92" s="350"/>
      <c r="R92" s="172">
        <f>SUM(F92:Q92)</f>
        <v>0</v>
      </c>
    </row>
    <row r="93" spans="1:18" ht="15.75" customHeight="1" x14ac:dyDescent="0.25">
      <c r="A93" s="14">
        <v>2014</v>
      </c>
      <c r="B93" s="510" t="s">
        <v>534</v>
      </c>
      <c r="C93" s="510"/>
      <c r="D93" s="510"/>
      <c r="E93" s="510"/>
      <c r="F93" s="350"/>
      <c r="G93" s="350"/>
      <c r="H93" s="350"/>
      <c r="I93" s="350"/>
      <c r="J93" s="350"/>
      <c r="K93" s="350"/>
      <c r="L93" s="350"/>
      <c r="M93" s="350"/>
      <c r="N93" s="350"/>
      <c r="O93" s="350"/>
      <c r="P93" s="350"/>
      <c r="Q93" s="350"/>
      <c r="R93" s="172">
        <f>SUM(F93:Q93)</f>
        <v>0</v>
      </c>
    </row>
    <row r="94" spans="1:18" ht="15.75" customHeight="1" x14ac:dyDescent="0.25">
      <c r="A94" s="14">
        <v>2015</v>
      </c>
      <c r="B94" s="510" t="s">
        <v>534</v>
      </c>
      <c r="C94" s="510"/>
      <c r="D94" s="510"/>
      <c r="E94" s="510"/>
      <c r="F94" s="240"/>
      <c r="G94" s="240"/>
      <c r="H94" s="240"/>
      <c r="I94" s="240"/>
      <c r="J94" s="240"/>
      <c r="K94" s="240"/>
      <c r="L94" s="240"/>
      <c r="M94" s="240"/>
      <c r="N94" s="240"/>
      <c r="O94" s="240"/>
      <c r="P94" s="240"/>
      <c r="Q94" s="240"/>
      <c r="R94" s="172">
        <f>SUM(F94:Q94)</f>
        <v>0</v>
      </c>
    </row>
    <row r="95" spans="1:18" x14ac:dyDescent="0.25">
      <c r="A95" s="548" t="s">
        <v>535</v>
      </c>
      <c r="B95" s="549"/>
      <c r="C95" s="549"/>
      <c r="D95" s="549"/>
      <c r="E95" s="549"/>
      <c r="F95" s="549"/>
      <c r="G95" s="549"/>
      <c r="H95" s="549"/>
      <c r="I95" s="549"/>
      <c r="J95" s="549"/>
      <c r="K95" s="549"/>
      <c r="L95" s="549"/>
      <c r="M95" s="549"/>
      <c r="N95" s="549"/>
      <c r="O95" s="549"/>
      <c r="P95" s="549"/>
      <c r="Q95" s="550"/>
      <c r="R95" s="172">
        <f>AVERAGE(R90:R94)</f>
        <v>0</v>
      </c>
    </row>
    <row r="96" spans="1:18" x14ac:dyDescent="0.25">
      <c r="A96" s="510" t="s">
        <v>154</v>
      </c>
      <c r="B96" s="510"/>
      <c r="C96" s="510"/>
      <c r="D96" s="510"/>
      <c r="E96" s="510"/>
      <c r="F96" s="510"/>
      <c r="G96" s="510"/>
      <c r="H96" s="510"/>
      <c r="I96" s="510"/>
      <c r="J96" s="510"/>
      <c r="K96" s="510"/>
      <c r="L96" s="510"/>
      <c r="M96" s="510"/>
      <c r="N96" s="510"/>
      <c r="O96" s="510"/>
      <c r="P96" s="510"/>
      <c r="Q96" s="510"/>
      <c r="R96" s="510"/>
    </row>
    <row r="97" spans="1:18" x14ac:dyDescent="0.25">
      <c r="A97" s="43"/>
      <c r="B97" s="553" t="s">
        <v>534</v>
      </c>
      <c r="C97" s="553"/>
      <c r="D97" s="553"/>
      <c r="E97" s="553"/>
      <c r="F97" s="240"/>
      <c r="G97" s="240"/>
      <c r="H97" s="240"/>
      <c r="I97" s="240"/>
      <c r="J97" s="240"/>
      <c r="K97" s="240"/>
      <c r="L97" s="240"/>
      <c r="M97" s="240"/>
      <c r="N97" s="240"/>
      <c r="O97" s="240"/>
      <c r="P97" s="240"/>
      <c r="Q97" s="240"/>
      <c r="R97" s="172">
        <f>SUM(F97:Q97)</f>
        <v>0</v>
      </c>
    </row>
    <row r="98" spans="1:18" ht="45" customHeight="1" x14ac:dyDescent="0.25">
      <c r="A98" s="510" t="s">
        <v>76</v>
      </c>
      <c r="B98" s="510"/>
      <c r="C98" s="510"/>
      <c r="D98" s="452" t="s">
        <v>527</v>
      </c>
      <c r="E98" s="452"/>
      <c r="F98" s="452"/>
      <c r="G98" s="452"/>
      <c r="H98" s="452"/>
      <c r="I98" s="452"/>
      <c r="J98" s="452"/>
      <c r="K98" s="452"/>
      <c r="L98" s="452"/>
      <c r="M98" s="452"/>
      <c r="N98" s="452"/>
      <c r="O98" s="452"/>
      <c r="P98" s="452"/>
      <c r="Q98" s="452"/>
      <c r="R98" s="452"/>
    </row>
    <row r="99" spans="1:18" s="119" customFormat="1" ht="12.75" x14ac:dyDescent="0.2">
      <c r="A99" s="554" t="s">
        <v>627</v>
      </c>
      <c r="B99" s="554"/>
      <c r="C99" s="554"/>
      <c r="D99" s="554"/>
      <c r="E99" s="554"/>
      <c r="F99" s="554"/>
      <c r="G99" s="554"/>
      <c r="H99" s="554"/>
      <c r="I99" s="554"/>
      <c r="J99" s="554"/>
      <c r="K99" s="554"/>
      <c r="L99" s="554"/>
      <c r="M99" s="554"/>
      <c r="N99" s="554"/>
      <c r="O99" s="554"/>
      <c r="P99" s="554"/>
      <c r="Q99" s="554"/>
      <c r="R99" s="554"/>
    </row>
    <row r="110" spans="1:18" ht="63.75" x14ac:dyDescent="0.3">
      <c r="B110" s="183" t="s">
        <v>187</v>
      </c>
      <c r="C110" s="224" t="s">
        <v>239</v>
      </c>
      <c r="D110" s="220" t="s">
        <v>241</v>
      </c>
    </row>
    <row r="111" spans="1:18" x14ac:dyDescent="0.25">
      <c r="B111" s="223" t="s">
        <v>663</v>
      </c>
      <c r="C111" s="225">
        <v>0.35399999999999998</v>
      </c>
      <c r="D111" s="65" t="s">
        <v>242</v>
      </c>
    </row>
    <row r="112" spans="1:18" x14ac:dyDescent="0.25">
      <c r="B112" s="223" t="s">
        <v>664</v>
      </c>
      <c r="C112" s="225">
        <v>0.36399999999999999</v>
      </c>
      <c r="D112" s="65" t="s">
        <v>242</v>
      </c>
    </row>
    <row r="113" spans="2:4" x14ac:dyDescent="0.25">
      <c r="B113" s="223" t="s">
        <v>243</v>
      </c>
      <c r="C113" s="225">
        <v>0.26400000000000001</v>
      </c>
      <c r="D113" s="65" t="s">
        <v>88</v>
      </c>
    </row>
    <row r="114" spans="2:4" x14ac:dyDescent="0.25">
      <c r="B114" s="223" t="s">
        <v>661</v>
      </c>
      <c r="C114" s="225">
        <v>0.20200000000000001</v>
      </c>
      <c r="D114" s="65" t="s">
        <v>240</v>
      </c>
    </row>
    <row r="115" spans="2:4" x14ac:dyDescent="0.25">
      <c r="B115" s="223" t="s">
        <v>660</v>
      </c>
      <c r="C115" s="225">
        <v>0.27900000000000003</v>
      </c>
      <c r="D115" s="65" t="s">
        <v>240</v>
      </c>
    </row>
    <row r="116" spans="2:4" x14ac:dyDescent="0.25">
      <c r="B116" s="223" t="s">
        <v>659</v>
      </c>
      <c r="C116" s="225">
        <v>0.26700000000000002</v>
      </c>
      <c r="D116" s="65" t="s">
        <v>240</v>
      </c>
    </row>
    <row r="117" spans="2:4" x14ac:dyDescent="0.25">
      <c r="B117" s="223" t="s">
        <v>666</v>
      </c>
      <c r="C117" s="225">
        <v>0.109</v>
      </c>
      <c r="D117" s="65" t="s">
        <v>88</v>
      </c>
    </row>
    <row r="118" spans="2:4" x14ac:dyDescent="0.25">
      <c r="B118" s="223" t="s">
        <v>665</v>
      </c>
      <c r="C118" s="225">
        <v>0</v>
      </c>
      <c r="D118" s="65" t="s">
        <v>242</v>
      </c>
    </row>
    <row r="119" spans="2:4" x14ac:dyDescent="0.25">
      <c r="B119" s="223" t="s">
        <v>662</v>
      </c>
      <c r="C119" s="225">
        <v>0.22700000000000001</v>
      </c>
      <c r="D119" s="65" t="s">
        <v>240</v>
      </c>
    </row>
  </sheetData>
  <sortState ref="G111:G119">
    <sortCondition ref="G110"/>
  </sortState>
  <mergeCells count="99">
    <mergeCell ref="A85:C85"/>
    <mergeCell ref="D85:R85"/>
    <mergeCell ref="B77:E77"/>
    <mergeCell ref="B81:E81"/>
    <mergeCell ref="A57:R57"/>
    <mergeCell ref="B58:E58"/>
    <mergeCell ref="A59:C59"/>
    <mergeCell ref="D59:R59"/>
    <mergeCell ref="A70:R70"/>
    <mergeCell ref="B71:E71"/>
    <mergeCell ref="A72:C72"/>
    <mergeCell ref="D72:R72"/>
    <mergeCell ref="B66:E66"/>
    <mergeCell ref="B67:E67"/>
    <mergeCell ref="B68:E68"/>
    <mergeCell ref="A69:Q69"/>
    <mergeCell ref="A99:R99"/>
    <mergeCell ref="A73:R73"/>
    <mergeCell ref="B78:E78"/>
    <mergeCell ref="B79:E79"/>
    <mergeCell ref="B80:E80"/>
    <mergeCell ref="A86:R86"/>
    <mergeCell ref="B91:E91"/>
    <mergeCell ref="A82:Q82"/>
    <mergeCell ref="A83:R83"/>
    <mergeCell ref="B84:E84"/>
    <mergeCell ref="B90:E90"/>
    <mergeCell ref="B94:E94"/>
    <mergeCell ref="B92:E92"/>
    <mergeCell ref="B93:E93"/>
    <mergeCell ref="A96:R96"/>
    <mergeCell ref="B97:E97"/>
    <mergeCell ref="S18:S19"/>
    <mergeCell ref="B39:E39"/>
    <mergeCell ref="B40:E40"/>
    <mergeCell ref="B41:E41"/>
    <mergeCell ref="B13:E13"/>
    <mergeCell ref="D14:R14"/>
    <mergeCell ref="Q13:R13"/>
    <mergeCell ref="N18:N19"/>
    <mergeCell ref="O18:O19"/>
    <mergeCell ref="I18:I19"/>
    <mergeCell ref="A33:R33"/>
    <mergeCell ref="B17:R17"/>
    <mergeCell ref="B38:E38"/>
    <mergeCell ref="A15:R15"/>
    <mergeCell ref="B65:E65"/>
    <mergeCell ref="B11:E11"/>
    <mergeCell ref="B64:E64"/>
    <mergeCell ref="B45:E45"/>
    <mergeCell ref="A56:Q56"/>
    <mergeCell ref="A46:C46"/>
    <mergeCell ref="D46:R46"/>
    <mergeCell ref="A47:R47"/>
    <mergeCell ref="B52:E52"/>
    <mergeCell ref="B53:E53"/>
    <mergeCell ref="B54:E54"/>
    <mergeCell ref="A60:R60"/>
    <mergeCell ref="B51:E51"/>
    <mergeCell ref="P18:P19"/>
    <mergeCell ref="Q18:Q19"/>
    <mergeCell ref="R18:R19"/>
    <mergeCell ref="B10:E10"/>
    <mergeCell ref="B12:E12"/>
    <mergeCell ref="Q10:R10"/>
    <mergeCell ref="Q11:R11"/>
    <mergeCell ref="Q12:R12"/>
    <mergeCell ref="A98:C98"/>
    <mergeCell ref="D98:R98"/>
    <mergeCell ref="A95:Q95"/>
    <mergeCell ref="J18:J19"/>
    <mergeCell ref="K18:K19"/>
    <mergeCell ref="L18:L19"/>
    <mergeCell ref="M18:M19"/>
    <mergeCell ref="A18:A19"/>
    <mergeCell ref="B18:E18"/>
    <mergeCell ref="F18:F19"/>
    <mergeCell ref="G18:G19"/>
    <mergeCell ref="H18:H19"/>
    <mergeCell ref="B55:E55"/>
    <mergeCell ref="B42:E42"/>
    <mergeCell ref="A43:Q43"/>
    <mergeCell ref="A44:R44"/>
    <mergeCell ref="A1:N1"/>
    <mergeCell ref="A3:A5"/>
    <mergeCell ref="F3:I3"/>
    <mergeCell ref="B14:C14"/>
    <mergeCell ref="L3:R3"/>
    <mergeCell ref="Q4:R4"/>
    <mergeCell ref="Q5:R5"/>
    <mergeCell ref="Q6:R6"/>
    <mergeCell ref="Q7:R7"/>
    <mergeCell ref="Q8:R8"/>
    <mergeCell ref="Q9:R9"/>
    <mergeCell ref="B3:E5"/>
    <mergeCell ref="B6:E6"/>
    <mergeCell ref="B7:E7"/>
    <mergeCell ref="B8:E8"/>
    <mergeCell ref="B9:E9"/>
  </mergeCells>
  <conditionalFormatting sqref="D46:R46">
    <cfRule type="expression" dxfId="304" priority="94">
      <formula>AND($R$45&gt;0,LEN($D$46)&lt;10)</formula>
    </cfRule>
  </conditionalFormatting>
  <conditionalFormatting sqref="D59:R59">
    <cfRule type="expression" dxfId="303" priority="93">
      <formula>AND($R$58&gt;0,LEN($D$59)&lt;10)</formula>
    </cfRule>
  </conditionalFormatting>
  <conditionalFormatting sqref="D72:R72">
    <cfRule type="expression" dxfId="302" priority="92">
      <formula>AND($R$71&gt;0,LEN($D$72)&lt;10)</formula>
    </cfRule>
  </conditionalFormatting>
  <conditionalFormatting sqref="D85:R85">
    <cfRule type="expression" dxfId="301" priority="91">
      <formula>AND($R$84&gt;0,LEN($D$85)&lt;10)</formula>
    </cfRule>
  </conditionalFormatting>
  <conditionalFormatting sqref="A2:R10 A12:R16 A42:R46 B55:R55 B51:R51 A56:R59 A69:R72 B68:R68 B64:R64 A74:R76 A61:R63 A48:R50 A36:R38 A82:R85 B81:R81 B77:R77">
    <cfRule type="expression" dxfId="300" priority="90">
      <formula>$T$1=1</formula>
    </cfRule>
  </conditionalFormatting>
  <conditionalFormatting sqref="D98:R98">
    <cfRule type="expression" dxfId="299" priority="89">
      <formula>AND($R$97&gt;0,LEN($D$98)&lt;10)</formula>
    </cfRule>
  </conditionalFormatting>
  <conditionalFormatting sqref="A2:R10 A42:R46 B55:R55 B51:R51 A56:R59 A69:R72 B68:R68 B64:R64 A74:R76 A61:R63 A48:R50 A12:R38 A82:R85 B81:R81 B77:R77 A95:R98 B90:R90 A87:R89 B94:R94">
    <cfRule type="expression" dxfId="298" priority="88">
      <formula>$T$2=0</formula>
    </cfRule>
  </conditionalFormatting>
  <conditionalFormatting sqref="A11:R11">
    <cfRule type="expression" dxfId="297" priority="86">
      <formula>$T$1=1</formula>
    </cfRule>
  </conditionalFormatting>
  <conditionalFormatting sqref="A11:R11">
    <cfRule type="expression" dxfId="296" priority="85">
      <formula>$T$2=0</formula>
    </cfRule>
  </conditionalFormatting>
  <conditionalFormatting sqref="S18:S19">
    <cfRule type="expression" dxfId="295" priority="84">
      <formula>$T$2=0</formula>
    </cfRule>
  </conditionalFormatting>
  <conditionalFormatting sqref="S20:S32">
    <cfRule type="expression" dxfId="294" priority="83">
      <formula>$T$2=0</formula>
    </cfRule>
  </conditionalFormatting>
  <conditionalFormatting sqref="A39 F39:R39">
    <cfRule type="expression" dxfId="293" priority="82">
      <formula>$T$1=1</formula>
    </cfRule>
  </conditionalFormatting>
  <conditionalFormatting sqref="A39 F39:R39">
    <cfRule type="expression" dxfId="292" priority="81">
      <formula>$T$2=0</formula>
    </cfRule>
  </conditionalFormatting>
  <conditionalFormatting sqref="A40 F40:R40">
    <cfRule type="expression" dxfId="291" priority="80">
      <formula>$T$1=1</formula>
    </cfRule>
  </conditionalFormatting>
  <conditionalFormatting sqref="A40 F40:R40">
    <cfRule type="expression" dxfId="290" priority="79">
      <formula>$T$2=0</formula>
    </cfRule>
  </conditionalFormatting>
  <conditionalFormatting sqref="A41 F41:R41">
    <cfRule type="expression" dxfId="289" priority="78">
      <formula>$T$1=1</formula>
    </cfRule>
  </conditionalFormatting>
  <conditionalFormatting sqref="A41 F41:R41">
    <cfRule type="expression" dxfId="288" priority="77">
      <formula>$T$2=0</formula>
    </cfRule>
  </conditionalFormatting>
  <conditionalFormatting sqref="A47:R47">
    <cfRule type="expression" dxfId="287" priority="76">
      <formula>$T$2=0</formula>
    </cfRule>
  </conditionalFormatting>
  <conditionalFormatting sqref="F52:R52">
    <cfRule type="expression" dxfId="286" priority="75">
      <formula>$T$1=1</formula>
    </cfRule>
  </conditionalFormatting>
  <conditionalFormatting sqref="F52:R52">
    <cfRule type="expression" dxfId="285" priority="74">
      <formula>$T$2=0</formula>
    </cfRule>
  </conditionalFormatting>
  <conditionalFormatting sqref="F53:R53">
    <cfRule type="expression" dxfId="284" priority="73">
      <formula>$T$1=1</formula>
    </cfRule>
  </conditionalFormatting>
  <conditionalFormatting sqref="F53:R53">
    <cfRule type="expression" dxfId="283" priority="72">
      <formula>$T$2=0</formula>
    </cfRule>
  </conditionalFormatting>
  <conditionalFormatting sqref="F54:R54">
    <cfRule type="expression" dxfId="282" priority="71">
      <formula>$T$1=1</formula>
    </cfRule>
  </conditionalFormatting>
  <conditionalFormatting sqref="F54:R54">
    <cfRule type="expression" dxfId="281" priority="70">
      <formula>$T$2=0</formula>
    </cfRule>
  </conditionalFormatting>
  <conditionalFormatting sqref="B41:E41">
    <cfRule type="expression" dxfId="280" priority="69">
      <formula>$T$1=1</formula>
    </cfRule>
  </conditionalFormatting>
  <conditionalFormatting sqref="B41:E41">
    <cfRule type="expression" dxfId="279" priority="68">
      <formula>$T$2=0</formula>
    </cfRule>
  </conditionalFormatting>
  <conditionalFormatting sqref="B40:E40">
    <cfRule type="expression" dxfId="278" priority="67">
      <formula>$T$1=1</formula>
    </cfRule>
  </conditionalFormatting>
  <conditionalFormatting sqref="B40:E40">
    <cfRule type="expression" dxfId="277" priority="66">
      <formula>$T$2=0</formula>
    </cfRule>
  </conditionalFormatting>
  <conditionalFormatting sqref="B39:E39">
    <cfRule type="expression" dxfId="276" priority="65">
      <formula>$T$1=1</formula>
    </cfRule>
  </conditionalFormatting>
  <conditionalFormatting sqref="B39:E39">
    <cfRule type="expression" dxfId="275" priority="64">
      <formula>$T$2=0</formula>
    </cfRule>
  </conditionalFormatting>
  <conditionalFormatting sqref="B52:E52">
    <cfRule type="expression" dxfId="274" priority="63">
      <formula>$T$1=1</formula>
    </cfRule>
  </conditionalFormatting>
  <conditionalFormatting sqref="B52:E52">
    <cfRule type="expression" dxfId="273" priority="62">
      <formula>$T$2=0</formula>
    </cfRule>
  </conditionalFormatting>
  <conditionalFormatting sqref="B53:E53">
    <cfRule type="expression" dxfId="272" priority="61">
      <formula>$T$1=1</formula>
    </cfRule>
  </conditionalFormatting>
  <conditionalFormatting sqref="B53:E53">
    <cfRule type="expression" dxfId="271" priority="60">
      <formula>$T$2=0</formula>
    </cfRule>
  </conditionalFormatting>
  <conditionalFormatting sqref="B54:E54">
    <cfRule type="expression" dxfId="270" priority="59">
      <formula>$T$1=1</formula>
    </cfRule>
  </conditionalFormatting>
  <conditionalFormatting sqref="B54:E54">
    <cfRule type="expression" dxfId="269" priority="58">
      <formula>$T$2=0</formula>
    </cfRule>
  </conditionalFormatting>
  <conditionalFormatting sqref="A55 A51">
    <cfRule type="expression" dxfId="268" priority="57">
      <formula>$T$1=1</formula>
    </cfRule>
  </conditionalFormatting>
  <conditionalFormatting sqref="A55 A51">
    <cfRule type="expression" dxfId="267" priority="56">
      <formula>$T$2=0</formula>
    </cfRule>
  </conditionalFormatting>
  <conditionalFormatting sqref="A52">
    <cfRule type="expression" dxfId="266" priority="55">
      <formula>$T$1=1</formula>
    </cfRule>
  </conditionalFormatting>
  <conditionalFormatting sqref="A52">
    <cfRule type="expression" dxfId="265" priority="54">
      <formula>$T$2=0</formula>
    </cfRule>
  </conditionalFormatting>
  <conditionalFormatting sqref="A53">
    <cfRule type="expression" dxfId="264" priority="53">
      <formula>$T$1=1</formula>
    </cfRule>
  </conditionalFormatting>
  <conditionalFormatting sqref="A53">
    <cfRule type="expression" dxfId="263" priority="52">
      <formula>$T$2=0</formula>
    </cfRule>
  </conditionalFormatting>
  <conditionalFormatting sqref="A54">
    <cfRule type="expression" dxfId="262" priority="51">
      <formula>$T$1=1</formula>
    </cfRule>
  </conditionalFormatting>
  <conditionalFormatting sqref="A54">
    <cfRule type="expression" dxfId="261" priority="50">
      <formula>$T$2=0</formula>
    </cfRule>
  </conditionalFormatting>
  <conditionalFormatting sqref="A60:R60">
    <cfRule type="expression" dxfId="260" priority="49">
      <formula>$T$2=0</formula>
    </cfRule>
  </conditionalFormatting>
  <conditionalFormatting sqref="A80">
    <cfRule type="expression" dxfId="259" priority="19">
      <formula>$T$1=1</formula>
    </cfRule>
  </conditionalFormatting>
  <conditionalFormatting sqref="A73:R73">
    <cfRule type="expression" dxfId="258" priority="32">
      <formula>$T$2=0</formula>
    </cfRule>
  </conditionalFormatting>
  <conditionalFormatting sqref="B65:R65">
    <cfRule type="expression" dxfId="257" priority="46">
      <formula>$T$1=1</formula>
    </cfRule>
  </conditionalFormatting>
  <conditionalFormatting sqref="B65:R65">
    <cfRule type="expression" dxfId="256" priority="45">
      <formula>$T$2=0</formula>
    </cfRule>
  </conditionalFormatting>
  <conditionalFormatting sqref="B66:R66">
    <cfRule type="expression" dxfId="255" priority="44">
      <formula>$T$1=1</formula>
    </cfRule>
  </conditionalFormatting>
  <conditionalFormatting sqref="B66:R66">
    <cfRule type="expression" dxfId="254" priority="43">
      <formula>$T$2=0</formula>
    </cfRule>
  </conditionalFormatting>
  <conditionalFormatting sqref="B67:R67">
    <cfRule type="expression" dxfId="253" priority="42">
      <formula>$T$1=1</formula>
    </cfRule>
  </conditionalFormatting>
  <conditionalFormatting sqref="B67:R67">
    <cfRule type="expression" dxfId="252" priority="41">
      <formula>$T$2=0</formula>
    </cfRule>
  </conditionalFormatting>
  <conditionalFormatting sqref="A68 A64">
    <cfRule type="expression" dxfId="251" priority="40">
      <formula>$T$1=1</formula>
    </cfRule>
  </conditionalFormatting>
  <conditionalFormatting sqref="A68 A64">
    <cfRule type="expression" dxfId="250" priority="39">
      <formula>$T$2=0</formula>
    </cfRule>
  </conditionalFormatting>
  <conditionalFormatting sqref="A65">
    <cfRule type="expression" dxfId="249" priority="38">
      <formula>$T$1=1</formula>
    </cfRule>
  </conditionalFormatting>
  <conditionalFormatting sqref="A65">
    <cfRule type="expression" dxfId="248" priority="37">
      <formula>$T$2=0</formula>
    </cfRule>
  </conditionalFormatting>
  <conditionalFormatting sqref="A66">
    <cfRule type="expression" dxfId="247" priority="36">
      <formula>$T$1=1</formula>
    </cfRule>
  </conditionalFormatting>
  <conditionalFormatting sqref="A66">
    <cfRule type="expression" dxfId="246" priority="35">
      <formula>$T$2=0</formula>
    </cfRule>
  </conditionalFormatting>
  <conditionalFormatting sqref="A67">
    <cfRule type="expression" dxfId="245" priority="34">
      <formula>$T$1=1</formula>
    </cfRule>
  </conditionalFormatting>
  <conditionalFormatting sqref="A67">
    <cfRule type="expression" dxfId="244" priority="33">
      <formula>$T$2=0</formula>
    </cfRule>
  </conditionalFormatting>
  <conditionalFormatting sqref="A80">
    <cfRule type="expression" dxfId="243" priority="18">
      <formula>$T$2=0</formula>
    </cfRule>
  </conditionalFormatting>
  <conditionalFormatting sqref="B78:R78">
    <cfRule type="expression" dxfId="242" priority="31">
      <formula>$T$1=1</formula>
    </cfRule>
  </conditionalFormatting>
  <conditionalFormatting sqref="B78:R78">
    <cfRule type="expression" dxfId="241" priority="30">
      <formula>$T$2=0</formula>
    </cfRule>
  </conditionalFormatting>
  <conditionalFormatting sqref="B79:R79">
    <cfRule type="expression" dxfId="240" priority="29">
      <formula>$T$1=1</formula>
    </cfRule>
  </conditionalFormatting>
  <conditionalFormatting sqref="B79:R79">
    <cfRule type="expression" dxfId="239" priority="28">
      <formula>$T$2=0</formula>
    </cfRule>
  </conditionalFormatting>
  <conditionalFormatting sqref="B80:R80">
    <cfRule type="expression" dxfId="238" priority="27">
      <formula>$T$1=1</formula>
    </cfRule>
  </conditionalFormatting>
  <conditionalFormatting sqref="B80:R80">
    <cfRule type="expression" dxfId="237" priority="26">
      <formula>$T$2=0</formula>
    </cfRule>
  </conditionalFormatting>
  <conditionalFormatting sqref="A81 A77">
    <cfRule type="expression" dxfId="236" priority="25">
      <formula>$T$1=1</formula>
    </cfRule>
  </conditionalFormatting>
  <conditionalFormatting sqref="A81 A77">
    <cfRule type="expression" dxfId="235" priority="24">
      <formula>$T$2=0</formula>
    </cfRule>
  </conditionalFormatting>
  <conditionalFormatting sqref="A78">
    <cfRule type="expression" dxfId="234" priority="23">
      <formula>$T$1=1</formula>
    </cfRule>
  </conditionalFormatting>
  <conditionalFormatting sqref="A78">
    <cfRule type="expression" dxfId="233" priority="22">
      <formula>$T$2=0</formula>
    </cfRule>
  </conditionalFormatting>
  <conditionalFormatting sqref="A79">
    <cfRule type="expression" dxfId="232" priority="21">
      <formula>$T$1=1</formula>
    </cfRule>
  </conditionalFormatting>
  <conditionalFormatting sqref="A79">
    <cfRule type="expression" dxfId="231" priority="20">
      <formula>$T$2=0</formula>
    </cfRule>
  </conditionalFormatting>
  <conditionalFormatting sqref="A86:R86">
    <cfRule type="expression" dxfId="230" priority="17">
      <formula>$T$2=0</formula>
    </cfRule>
  </conditionalFormatting>
  <conditionalFormatting sqref="A99:R99">
    <cfRule type="expression" dxfId="229" priority="1">
      <formula>$T$2=0</formula>
    </cfRule>
  </conditionalFormatting>
  <conditionalFormatting sqref="F91:R91">
    <cfRule type="expression" dxfId="228" priority="16">
      <formula>$T$2=0</formula>
    </cfRule>
  </conditionalFormatting>
  <conditionalFormatting sqref="F92:R92">
    <cfRule type="expression" dxfId="227" priority="15">
      <formula>$T$2=0</formula>
    </cfRule>
  </conditionalFormatting>
  <conditionalFormatting sqref="F93:R93">
    <cfRule type="expression" dxfId="226" priority="14">
      <formula>$T$2=0</formula>
    </cfRule>
  </conditionalFormatting>
  <conditionalFormatting sqref="A93">
    <cfRule type="expression" dxfId="225" priority="7">
      <formula>$T$1=1</formula>
    </cfRule>
  </conditionalFormatting>
  <conditionalFormatting sqref="A93">
    <cfRule type="expression" dxfId="224" priority="6">
      <formula>$T$2=0</formula>
    </cfRule>
  </conditionalFormatting>
  <conditionalFormatting sqref="A94 A90">
    <cfRule type="expression" dxfId="223" priority="13">
      <formula>$T$1=1</formula>
    </cfRule>
  </conditionalFormatting>
  <conditionalFormatting sqref="A94 A90">
    <cfRule type="expression" dxfId="222" priority="12">
      <formula>$T$2=0</formula>
    </cfRule>
  </conditionalFormatting>
  <conditionalFormatting sqref="A91">
    <cfRule type="expression" dxfId="221" priority="11">
      <formula>$T$1=1</formula>
    </cfRule>
  </conditionalFormatting>
  <conditionalFormatting sqref="A91">
    <cfRule type="expression" dxfId="220" priority="10">
      <formula>$T$2=0</formula>
    </cfRule>
  </conditionalFormatting>
  <conditionalFormatting sqref="A92">
    <cfRule type="expression" dxfId="219" priority="9">
      <formula>$T$1=1</formula>
    </cfRule>
  </conditionalFormatting>
  <conditionalFormatting sqref="A92">
    <cfRule type="expression" dxfId="218" priority="8">
      <formula>$T$2=0</formula>
    </cfRule>
  </conditionalFormatting>
  <conditionalFormatting sqref="A89">
    <cfRule type="expression" dxfId="217" priority="5">
      <formula>$T$1=1</formula>
    </cfRule>
  </conditionalFormatting>
  <conditionalFormatting sqref="B92:E92">
    <cfRule type="expression" dxfId="216" priority="4">
      <formula>$T$2=0</formula>
    </cfRule>
  </conditionalFormatting>
  <conditionalFormatting sqref="B91:E91">
    <cfRule type="expression" dxfId="215" priority="3">
      <formula>$T$2=0</formula>
    </cfRule>
  </conditionalFormatting>
  <conditionalFormatting sqref="B93:E93">
    <cfRule type="expression" dxfId="214" priority="2">
      <formula>$T$2=0</formula>
    </cfRule>
  </conditionalFormatting>
  <dataValidations count="6">
    <dataValidation allowBlank="1" showInputMessage="1" showErrorMessage="1" promptTitle="Paskaidrojums" prompt="Obligāta prasība ir pievienot eksperta izmantotās metodes aprakstu – kā eksperts iegūst aprēķinātos datus" sqref="D98:R98 D59:R59 D46:R46 D72:R72 D85:R85"/>
    <dataValidation type="whole" allowBlank="1" showErrorMessage="1" errorTitle="KĻŪDA" error="Tikai veseli skaitļi robežās no 0 līdz 10000000" sqref="S20:S32 F45:Q45 F38:Q42 F58:Q58 F51:Q55 F71:Q71 F64:Q68 F84:Q84 F77:Q81 F97:Q97 F20:Q32 F90:Q94">
      <formula1>0</formula1>
      <formula2>10000000</formula2>
    </dataValidation>
    <dataValidation type="whole" allowBlank="1" showErrorMessage="1" errorTitle="KĻŪDA" error="Tikai veseli skaitļi robežās no 2005 līdz 2015" sqref="A20:A32">
      <formula1>2005</formula1>
      <formula2>2015</formula2>
    </dataValidation>
    <dataValidation allowBlank="1" showInputMessage="1" showErrorMessage="1" promptTitle="UZMANĪBU" prompt="Ir jāsakrīt ar 1 izklājlapā ievadīto informāciju G37 laukā" sqref="N13"/>
    <dataValidation type="list" errorStyle="warning" allowBlank="1" showErrorMessage="1" errorTitle="KĻŪDA" error="Izvēlieties no saraksta pretējā gadījumā neparādīsies CO2 vērtība" sqref="B20:B32">
      <formula1>$B$111:$B$122</formula1>
    </dataValidation>
    <dataValidation type="list" errorStyle="warning" allowBlank="1" showErrorMessage="1" errorTitle="PASKAIDROJUMS" error="Ievadot citus datus ir jāsniedz paskaidrojums" sqref="P6:P12">
      <formula1>$C$111:$C$120</formula1>
    </dataValidation>
  </dataValidations>
  <printOptions horizontalCentered="1"/>
  <pageMargins left="0.59055118110236227" right="0.59055118110236227" top="0.78740157480314965" bottom="0.78740157480314965" header="0.39370078740157483" footer="0.39370078740157483"/>
  <pageSetup paperSize="9" scale="67" orientation="landscape" r:id="rId1"/>
  <headerFooter>
    <evenFooter>&amp;C&amp;"Times New Roman,Regular"&amp;12 14</evenFooter>
    <firstFooter>&amp;C&amp;"Times New Roman,Regular"&amp;12 13</firstFooter>
  </headerFooter>
  <rowBreaks count="4" manualBreakCount="4">
    <brk id="16" max="18" man="1"/>
    <brk id="34" max="18" man="1"/>
    <brk id="61" max="18" man="1"/>
    <brk id="87" max="18"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6" tint="-0.249977111117893"/>
  </sheetPr>
  <dimension ref="A1:X56"/>
  <sheetViews>
    <sheetView view="pageBreakPreview" topLeftCell="A34" zoomScaleNormal="90" zoomScaleSheetLayoutView="100" workbookViewId="0">
      <selection activeCell="R38" sqref="R38:V38"/>
    </sheetView>
  </sheetViews>
  <sheetFormatPr defaultRowHeight="15.75" x14ac:dyDescent="0.25"/>
  <cols>
    <col min="1" max="1" width="6" style="20" customWidth="1"/>
    <col min="2" max="2" width="32" style="20" customWidth="1"/>
    <col min="3" max="3" width="12" style="20" customWidth="1"/>
    <col min="4" max="4" width="9.42578125" style="20" customWidth="1"/>
    <col min="5" max="5" width="12" style="20" customWidth="1"/>
    <col min="6" max="6" width="9.42578125" style="20" customWidth="1"/>
    <col min="7" max="7" width="12" style="20" customWidth="1"/>
    <col min="8" max="8" width="9.42578125" style="20" customWidth="1"/>
    <col min="9" max="9" width="12" style="20" customWidth="1"/>
    <col min="10" max="10" width="9.42578125" style="20" customWidth="1"/>
    <col min="11" max="11" width="12" style="20" customWidth="1"/>
    <col min="12" max="12" width="9.42578125" style="20" customWidth="1"/>
    <col min="13" max="13" width="12" style="20" customWidth="1"/>
    <col min="14" max="14" width="9.42578125" style="20" customWidth="1"/>
    <col min="15" max="15" width="12" style="20" customWidth="1"/>
    <col min="16" max="16" width="9.42578125" style="20" customWidth="1"/>
    <col min="17" max="16384" width="9.140625" style="20"/>
  </cols>
  <sheetData>
    <row r="1" spans="1:24" ht="15.75" customHeight="1" x14ac:dyDescent="0.25">
      <c r="A1" s="463" t="s">
        <v>479</v>
      </c>
      <c r="B1" s="463"/>
      <c r="C1" s="463"/>
      <c r="D1" s="463"/>
      <c r="E1" s="463"/>
      <c r="F1" s="463"/>
      <c r="G1" s="463"/>
      <c r="H1" s="463"/>
      <c r="I1" s="463"/>
      <c r="J1" s="463"/>
      <c r="K1" s="463"/>
      <c r="L1" s="463"/>
      <c r="M1" s="463"/>
      <c r="N1" s="463"/>
      <c r="O1" s="463"/>
      <c r="P1" s="463"/>
      <c r="R1" s="106"/>
    </row>
    <row r="2" spans="1:24" ht="15.75" customHeight="1" x14ac:dyDescent="0.25">
      <c r="A2" s="134" t="s">
        <v>208</v>
      </c>
      <c r="B2" s="559" t="s">
        <v>220</v>
      </c>
      <c r="C2" s="559"/>
      <c r="D2" s="559"/>
      <c r="E2" s="559"/>
      <c r="F2" s="559"/>
      <c r="G2" s="559"/>
      <c r="H2" s="559"/>
      <c r="I2" s="559"/>
      <c r="J2" s="559"/>
      <c r="K2" s="559"/>
      <c r="L2" s="559"/>
      <c r="M2" s="559"/>
      <c r="N2" s="559"/>
      <c r="O2" s="559"/>
      <c r="P2" s="559"/>
      <c r="R2" s="103">
        <f>SATURS!$D$5</f>
        <v>1</v>
      </c>
    </row>
    <row r="3" spans="1:24" s="19" customFormat="1" ht="21.75" customHeight="1" x14ac:dyDescent="0.25">
      <c r="A3" s="456" t="s">
        <v>32</v>
      </c>
      <c r="B3" s="456" t="s">
        <v>155</v>
      </c>
      <c r="C3" s="456" t="s">
        <v>156</v>
      </c>
      <c r="D3" s="456"/>
      <c r="E3" s="456"/>
      <c r="F3" s="456"/>
      <c r="G3" s="456"/>
      <c r="H3" s="456"/>
      <c r="I3" s="456"/>
      <c r="J3" s="456"/>
      <c r="K3" s="456"/>
      <c r="L3" s="456"/>
      <c r="M3" s="456"/>
      <c r="N3" s="456"/>
      <c r="O3" s="456" t="s">
        <v>536</v>
      </c>
      <c r="P3" s="456"/>
    </row>
    <row r="4" spans="1:24" s="89" customFormat="1" ht="33" customHeight="1" x14ac:dyDescent="0.25">
      <c r="A4" s="456"/>
      <c r="B4" s="456"/>
      <c r="C4" s="456" t="s">
        <v>628</v>
      </c>
      <c r="D4" s="456"/>
      <c r="E4" s="456" t="s">
        <v>629</v>
      </c>
      <c r="F4" s="456"/>
      <c r="G4" s="456" t="s">
        <v>630</v>
      </c>
      <c r="H4" s="456"/>
      <c r="I4" s="456" t="s">
        <v>631</v>
      </c>
      <c r="J4" s="456"/>
      <c r="K4" s="456" t="s">
        <v>632</v>
      </c>
      <c r="L4" s="456"/>
      <c r="M4" s="456" t="s">
        <v>633</v>
      </c>
      <c r="N4" s="456"/>
      <c r="O4" s="456"/>
      <c r="P4" s="456"/>
    </row>
    <row r="5" spans="1:24" s="19" customFormat="1" ht="54.75" customHeight="1" x14ac:dyDescent="0.25">
      <c r="A5" s="456"/>
      <c r="B5" s="478"/>
      <c r="C5" s="347" t="s">
        <v>538</v>
      </c>
      <c r="D5" s="347" t="s">
        <v>539</v>
      </c>
      <c r="E5" s="347" t="s">
        <v>538</v>
      </c>
      <c r="F5" s="347" t="s">
        <v>539</v>
      </c>
      <c r="G5" s="347" t="s">
        <v>538</v>
      </c>
      <c r="H5" s="347" t="s">
        <v>539</v>
      </c>
      <c r="I5" s="347" t="s">
        <v>538</v>
      </c>
      <c r="J5" s="347" t="s">
        <v>539</v>
      </c>
      <c r="K5" s="347" t="s">
        <v>538</v>
      </c>
      <c r="L5" s="347" t="s">
        <v>539</v>
      </c>
      <c r="M5" s="184" t="s">
        <v>538</v>
      </c>
      <c r="N5" s="347" t="s">
        <v>539</v>
      </c>
      <c r="O5" s="184" t="s">
        <v>537</v>
      </c>
      <c r="P5" s="184" t="s">
        <v>539</v>
      </c>
    </row>
    <row r="6" spans="1:24" s="19" customFormat="1" x14ac:dyDescent="0.25">
      <c r="A6" s="274"/>
      <c r="B6" s="275"/>
      <c r="C6" s="276"/>
      <c r="D6" s="244"/>
      <c r="E6" s="276"/>
      <c r="F6" s="244"/>
      <c r="G6" s="276"/>
      <c r="H6" s="244"/>
      <c r="I6" s="276"/>
      <c r="J6" s="244"/>
      <c r="K6" s="276"/>
      <c r="L6" s="244"/>
      <c r="M6" s="276"/>
      <c r="N6" s="244"/>
      <c r="O6" s="276"/>
      <c r="P6" s="244"/>
      <c r="R6" s="179">
        <f t="shared" ref="R6:R26" si="0">C6*D6</f>
        <v>0</v>
      </c>
      <c r="S6" s="179">
        <f t="shared" ref="S6:S26" si="1">E6*F6</f>
        <v>0</v>
      </c>
      <c r="T6" s="179">
        <f t="shared" ref="T6:T26" si="2">G6*H6</f>
        <v>0</v>
      </c>
      <c r="U6" s="179">
        <f t="shared" ref="U6:U26" si="3">I6*J6</f>
        <v>0</v>
      </c>
      <c r="V6" s="179">
        <f t="shared" ref="V6:V26" si="4">K6*L6</f>
        <v>0</v>
      </c>
      <c r="W6" s="179">
        <f t="shared" ref="W6:W26" si="5">M6*N6</f>
        <v>0</v>
      </c>
      <c r="X6" s="179">
        <f t="shared" ref="X6:X26" si="6">O6*P6</f>
        <v>0</v>
      </c>
    </row>
    <row r="7" spans="1:24" x14ac:dyDescent="0.25">
      <c r="A7" s="274"/>
      <c r="B7" s="277"/>
      <c r="C7" s="242"/>
      <c r="D7" s="244"/>
      <c r="E7" s="242"/>
      <c r="F7" s="271"/>
      <c r="G7" s="242"/>
      <c r="H7" s="271"/>
      <c r="I7" s="242"/>
      <c r="J7" s="271"/>
      <c r="K7" s="242"/>
      <c r="L7" s="271"/>
      <c r="M7" s="242"/>
      <c r="N7" s="271"/>
      <c r="O7" s="242"/>
      <c r="P7" s="271"/>
      <c r="R7" s="179">
        <f t="shared" si="0"/>
        <v>0</v>
      </c>
      <c r="S7" s="179">
        <f t="shared" si="1"/>
        <v>0</v>
      </c>
      <c r="T7" s="179">
        <f t="shared" si="2"/>
        <v>0</v>
      </c>
      <c r="U7" s="179">
        <f t="shared" si="3"/>
        <v>0</v>
      </c>
      <c r="V7" s="179">
        <f t="shared" si="4"/>
        <v>0</v>
      </c>
      <c r="W7" s="179">
        <f t="shared" si="5"/>
        <v>0</v>
      </c>
      <c r="X7" s="179">
        <f t="shared" si="6"/>
        <v>0</v>
      </c>
    </row>
    <row r="8" spans="1:24" s="18" customFormat="1" x14ac:dyDescent="0.25">
      <c r="A8" s="274"/>
      <c r="B8" s="277"/>
      <c r="C8" s="278"/>
      <c r="D8" s="244"/>
      <c r="E8" s="278"/>
      <c r="F8" s="279"/>
      <c r="G8" s="278"/>
      <c r="H8" s="279"/>
      <c r="I8" s="278"/>
      <c r="J8" s="279"/>
      <c r="K8" s="278"/>
      <c r="L8" s="279"/>
      <c r="M8" s="278"/>
      <c r="N8" s="279"/>
      <c r="O8" s="278"/>
      <c r="P8" s="279"/>
      <c r="R8" s="179">
        <f t="shared" si="0"/>
        <v>0</v>
      </c>
      <c r="S8" s="179">
        <f t="shared" si="1"/>
        <v>0</v>
      </c>
      <c r="T8" s="179">
        <f t="shared" si="2"/>
        <v>0</v>
      </c>
      <c r="U8" s="179">
        <f t="shared" si="3"/>
        <v>0</v>
      </c>
      <c r="V8" s="179">
        <f t="shared" si="4"/>
        <v>0</v>
      </c>
      <c r="W8" s="179">
        <f t="shared" si="5"/>
        <v>0</v>
      </c>
      <c r="X8" s="179">
        <f t="shared" si="6"/>
        <v>0</v>
      </c>
    </row>
    <row r="9" spans="1:24" s="18" customFormat="1" x14ac:dyDescent="0.25">
      <c r="A9" s="274"/>
      <c r="B9" s="277"/>
      <c r="C9" s="280"/>
      <c r="D9" s="281"/>
      <c r="E9" s="280"/>
      <c r="F9" s="282"/>
      <c r="G9" s="280"/>
      <c r="H9" s="282"/>
      <c r="I9" s="280"/>
      <c r="J9" s="282"/>
      <c r="K9" s="280"/>
      <c r="L9" s="282"/>
      <c r="M9" s="280"/>
      <c r="N9" s="282"/>
      <c r="O9" s="280"/>
      <c r="P9" s="282"/>
      <c r="R9" s="179">
        <f t="shared" si="0"/>
        <v>0</v>
      </c>
      <c r="S9" s="179">
        <f t="shared" si="1"/>
        <v>0</v>
      </c>
      <c r="T9" s="179">
        <f t="shared" si="2"/>
        <v>0</v>
      </c>
      <c r="U9" s="179">
        <f t="shared" si="3"/>
        <v>0</v>
      </c>
      <c r="V9" s="179">
        <f t="shared" si="4"/>
        <v>0</v>
      </c>
      <c r="W9" s="179">
        <f t="shared" si="5"/>
        <v>0</v>
      </c>
      <c r="X9" s="179">
        <f t="shared" si="6"/>
        <v>0</v>
      </c>
    </row>
    <row r="10" spans="1:24" s="18" customFormat="1" x14ac:dyDescent="0.25">
      <c r="A10" s="274"/>
      <c r="B10" s="275"/>
      <c r="C10" s="283"/>
      <c r="D10" s="244"/>
      <c r="E10" s="283"/>
      <c r="F10" s="279"/>
      <c r="G10" s="283"/>
      <c r="H10" s="279"/>
      <c r="I10" s="283"/>
      <c r="J10" s="279"/>
      <c r="K10" s="283"/>
      <c r="L10" s="279"/>
      <c r="M10" s="283"/>
      <c r="N10" s="279"/>
      <c r="O10" s="283"/>
      <c r="P10" s="279"/>
      <c r="R10" s="179">
        <f t="shared" si="0"/>
        <v>0</v>
      </c>
      <c r="S10" s="179">
        <f t="shared" si="1"/>
        <v>0</v>
      </c>
      <c r="T10" s="179">
        <f t="shared" si="2"/>
        <v>0</v>
      </c>
      <c r="U10" s="179">
        <f t="shared" si="3"/>
        <v>0</v>
      </c>
      <c r="V10" s="179">
        <f t="shared" si="4"/>
        <v>0</v>
      </c>
      <c r="W10" s="179">
        <f t="shared" si="5"/>
        <v>0</v>
      </c>
      <c r="X10" s="179">
        <f t="shared" si="6"/>
        <v>0</v>
      </c>
    </row>
    <row r="11" spans="1:24" s="18" customFormat="1" x14ac:dyDescent="0.25">
      <c r="A11" s="274"/>
      <c r="B11" s="275"/>
      <c r="C11" s="283"/>
      <c r="D11" s="244"/>
      <c r="E11" s="283"/>
      <c r="F11" s="279"/>
      <c r="G11" s="283"/>
      <c r="H11" s="279"/>
      <c r="I11" s="283"/>
      <c r="J11" s="279"/>
      <c r="K11" s="283"/>
      <c r="L11" s="279"/>
      <c r="M11" s="283"/>
      <c r="N11" s="279"/>
      <c r="O11" s="283"/>
      <c r="P11" s="279"/>
      <c r="R11" s="179">
        <f t="shared" si="0"/>
        <v>0</v>
      </c>
      <c r="S11" s="179">
        <f t="shared" si="1"/>
        <v>0</v>
      </c>
      <c r="T11" s="179">
        <f t="shared" si="2"/>
        <v>0</v>
      </c>
      <c r="U11" s="179">
        <f t="shared" si="3"/>
        <v>0</v>
      </c>
      <c r="V11" s="179">
        <f t="shared" si="4"/>
        <v>0</v>
      </c>
      <c r="W11" s="179">
        <f t="shared" si="5"/>
        <v>0</v>
      </c>
      <c r="X11" s="179">
        <f t="shared" si="6"/>
        <v>0</v>
      </c>
    </row>
    <row r="12" spans="1:24" s="18" customFormat="1" x14ac:dyDescent="0.25">
      <c r="A12" s="274"/>
      <c r="B12" s="275"/>
      <c r="C12" s="283"/>
      <c r="D12" s="244"/>
      <c r="E12" s="283"/>
      <c r="F12" s="279"/>
      <c r="G12" s="283"/>
      <c r="H12" s="279"/>
      <c r="I12" s="283"/>
      <c r="J12" s="279"/>
      <c r="K12" s="283"/>
      <c r="L12" s="279"/>
      <c r="M12" s="283"/>
      <c r="N12" s="279"/>
      <c r="O12" s="283"/>
      <c r="P12" s="279"/>
      <c r="R12" s="179">
        <f t="shared" si="0"/>
        <v>0</v>
      </c>
      <c r="S12" s="179">
        <f t="shared" si="1"/>
        <v>0</v>
      </c>
      <c r="T12" s="179">
        <f t="shared" si="2"/>
        <v>0</v>
      </c>
      <c r="U12" s="179">
        <f t="shared" si="3"/>
        <v>0</v>
      </c>
      <c r="V12" s="179">
        <f t="shared" si="4"/>
        <v>0</v>
      </c>
      <c r="W12" s="179">
        <f t="shared" si="5"/>
        <v>0</v>
      </c>
      <c r="X12" s="179">
        <f t="shared" si="6"/>
        <v>0</v>
      </c>
    </row>
    <row r="13" spans="1:24" s="18" customFormat="1" x14ac:dyDescent="0.25">
      <c r="A13" s="274"/>
      <c r="B13" s="275"/>
      <c r="C13" s="283"/>
      <c r="D13" s="244"/>
      <c r="E13" s="283"/>
      <c r="F13" s="279"/>
      <c r="G13" s="283"/>
      <c r="H13" s="279"/>
      <c r="I13" s="283"/>
      <c r="J13" s="279"/>
      <c r="K13" s="283"/>
      <c r="L13" s="279"/>
      <c r="M13" s="283"/>
      <c r="N13" s="279"/>
      <c r="O13" s="283"/>
      <c r="P13" s="279"/>
      <c r="R13" s="179">
        <f t="shared" si="0"/>
        <v>0</v>
      </c>
      <c r="S13" s="179">
        <f t="shared" si="1"/>
        <v>0</v>
      </c>
      <c r="T13" s="179">
        <f t="shared" si="2"/>
        <v>0</v>
      </c>
      <c r="U13" s="179">
        <f t="shared" si="3"/>
        <v>0</v>
      </c>
      <c r="V13" s="179">
        <f t="shared" si="4"/>
        <v>0</v>
      </c>
      <c r="W13" s="179">
        <f t="shared" si="5"/>
        <v>0</v>
      </c>
      <c r="X13" s="179">
        <f t="shared" si="6"/>
        <v>0</v>
      </c>
    </row>
    <row r="14" spans="1:24" s="18" customFormat="1" x14ac:dyDescent="0.25">
      <c r="A14" s="274"/>
      <c r="B14" s="275"/>
      <c r="C14" s="283"/>
      <c r="D14" s="244"/>
      <c r="E14" s="283"/>
      <c r="F14" s="279"/>
      <c r="G14" s="283"/>
      <c r="H14" s="279"/>
      <c r="I14" s="283"/>
      <c r="J14" s="279"/>
      <c r="K14" s="283"/>
      <c r="L14" s="279"/>
      <c r="M14" s="283"/>
      <c r="N14" s="279"/>
      <c r="O14" s="283"/>
      <c r="P14" s="279"/>
      <c r="R14" s="179">
        <f t="shared" si="0"/>
        <v>0</v>
      </c>
      <c r="S14" s="179">
        <f t="shared" si="1"/>
        <v>0</v>
      </c>
      <c r="T14" s="179">
        <f t="shared" si="2"/>
        <v>0</v>
      </c>
      <c r="U14" s="179">
        <f t="shared" si="3"/>
        <v>0</v>
      </c>
      <c r="V14" s="179">
        <f t="shared" si="4"/>
        <v>0</v>
      </c>
      <c r="W14" s="179">
        <f t="shared" si="5"/>
        <v>0</v>
      </c>
      <c r="X14" s="179">
        <f t="shared" si="6"/>
        <v>0</v>
      </c>
    </row>
    <row r="15" spans="1:24" s="18" customFormat="1" x14ac:dyDescent="0.25">
      <c r="A15" s="274"/>
      <c r="B15" s="275"/>
      <c r="C15" s="283"/>
      <c r="D15" s="244"/>
      <c r="E15" s="283"/>
      <c r="F15" s="279"/>
      <c r="G15" s="283"/>
      <c r="H15" s="279"/>
      <c r="I15" s="283"/>
      <c r="J15" s="279"/>
      <c r="K15" s="283"/>
      <c r="L15" s="279"/>
      <c r="M15" s="283"/>
      <c r="N15" s="279"/>
      <c r="O15" s="283"/>
      <c r="P15" s="279"/>
      <c r="R15" s="179">
        <f t="shared" si="0"/>
        <v>0</v>
      </c>
      <c r="S15" s="179">
        <f t="shared" si="1"/>
        <v>0</v>
      </c>
      <c r="T15" s="179">
        <f t="shared" si="2"/>
        <v>0</v>
      </c>
      <c r="U15" s="179">
        <f t="shared" si="3"/>
        <v>0</v>
      </c>
      <c r="V15" s="179">
        <f t="shared" si="4"/>
        <v>0</v>
      </c>
      <c r="W15" s="179">
        <f t="shared" si="5"/>
        <v>0</v>
      </c>
      <c r="X15" s="179">
        <f t="shared" si="6"/>
        <v>0</v>
      </c>
    </row>
    <row r="16" spans="1:24" s="18" customFormat="1" x14ac:dyDescent="0.25">
      <c r="A16" s="274"/>
      <c r="B16" s="275"/>
      <c r="C16" s="283"/>
      <c r="D16" s="244"/>
      <c r="E16" s="283"/>
      <c r="F16" s="279"/>
      <c r="G16" s="283"/>
      <c r="H16" s="279"/>
      <c r="I16" s="283"/>
      <c r="J16" s="279"/>
      <c r="K16" s="283"/>
      <c r="L16" s="279"/>
      <c r="M16" s="283"/>
      <c r="N16" s="279"/>
      <c r="O16" s="283"/>
      <c r="P16" s="279"/>
      <c r="R16" s="179">
        <f t="shared" si="0"/>
        <v>0</v>
      </c>
      <c r="S16" s="179">
        <f t="shared" si="1"/>
        <v>0</v>
      </c>
      <c r="T16" s="179">
        <f t="shared" si="2"/>
        <v>0</v>
      </c>
      <c r="U16" s="179">
        <f t="shared" si="3"/>
        <v>0</v>
      </c>
      <c r="V16" s="179">
        <f t="shared" si="4"/>
        <v>0</v>
      </c>
      <c r="W16" s="179">
        <f t="shared" si="5"/>
        <v>0</v>
      </c>
      <c r="X16" s="179">
        <f t="shared" si="6"/>
        <v>0</v>
      </c>
    </row>
    <row r="17" spans="1:24" s="18" customFormat="1" x14ac:dyDescent="0.25">
      <c r="A17" s="274"/>
      <c r="B17" s="275"/>
      <c r="C17" s="283"/>
      <c r="D17" s="244"/>
      <c r="E17" s="283"/>
      <c r="F17" s="279"/>
      <c r="G17" s="283"/>
      <c r="H17" s="279"/>
      <c r="I17" s="283"/>
      <c r="J17" s="279"/>
      <c r="K17" s="283"/>
      <c r="L17" s="279"/>
      <c r="M17" s="283"/>
      <c r="N17" s="279"/>
      <c r="O17" s="283"/>
      <c r="P17" s="279"/>
      <c r="R17" s="179">
        <f t="shared" si="0"/>
        <v>0</v>
      </c>
      <c r="S17" s="179">
        <f t="shared" si="1"/>
        <v>0</v>
      </c>
      <c r="T17" s="179">
        <f t="shared" si="2"/>
        <v>0</v>
      </c>
      <c r="U17" s="179">
        <f t="shared" si="3"/>
        <v>0</v>
      </c>
      <c r="V17" s="179">
        <f t="shared" si="4"/>
        <v>0</v>
      </c>
      <c r="W17" s="179">
        <f t="shared" si="5"/>
        <v>0</v>
      </c>
      <c r="X17" s="179">
        <f t="shared" si="6"/>
        <v>0</v>
      </c>
    </row>
    <row r="18" spans="1:24" s="18" customFormat="1" x14ac:dyDescent="0.25">
      <c r="A18" s="274"/>
      <c r="B18" s="275"/>
      <c r="C18" s="283"/>
      <c r="D18" s="244"/>
      <c r="E18" s="283"/>
      <c r="F18" s="279"/>
      <c r="G18" s="283"/>
      <c r="H18" s="279"/>
      <c r="I18" s="283"/>
      <c r="J18" s="279"/>
      <c r="K18" s="283"/>
      <c r="L18" s="279"/>
      <c r="M18" s="283"/>
      <c r="N18" s="279"/>
      <c r="O18" s="283"/>
      <c r="P18" s="279"/>
      <c r="R18" s="179">
        <f t="shared" si="0"/>
        <v>0</v>
      </c>
      <c r="S18" s="179">
        <f t="shared" si="1"/>
        <v>0</v>
      </c>
      <c r="T18" s="179">
        <f t="shared" si="2"/>
        <v>0</v>
      </c>
      <c r="U18" s="179">
        <f t="shared" si="3"/>
        <v>0</v>
      </c>
      <c r="V18" s="179">
        <f t="shared" si="4"/>
        <v>0</v>
      </c>
      <c r="W18" s="179">
        <f t="shared" si="5"/>
        <v>0</v>
      </c>
      <c r="X18" s="179">
        <f t="shared" si="6"/>
        <v>0</v>
      </c>
    </row>
    <row r="19" spans="1:24" s="18" customFormat="1" x14ac:dyDescent="0.25">
      <c r="A19" s="274"/>
      <c r="B19" s="275"/>
      <c r="C19" s="283"/>
      <c r="D19" s="244"/>
      <c r="E19" s="283"/>
      <c r="F19" s="279"/>
      <c r="G19" s="283"/>
      <c r="H19" s="279"/>
      <c r="I19" s="283"/>
      <c r="J19" s="279"/>
      <c r="K19" s="283"/>
      <c r="L19" s="279"/>
      <c r="M19" s="283"/>
      <c r="N19" s="279"/>
      <c r="O19" s="283"/>
      <c r="P19" s="279"/>
      <c r="R19" s="179">
        <f t="shared" si="0"/>
        <v>0</v>
      </c>
      <c r="S19" s="179">
        <f t="shared" si="1"/>
        <v>0</v>
      </c>
      <c r="T19" s="179">
        <f t="shared" si="2"/>
        <v>0</v>
      </c>
      <c r="U19" s="179">
        <f t="shared" si="3"/>
        <v>0</v>
      </c>
      <c r="V19" s="179">
        <f t="shared" si="4"/>
        <v>0</v>
      </c>
      <c r="W19" s="179">
        <f t="shared" si="5"/>
        <v>0</v>
      </c>
      <c r="X19" s="179">
        <f t="shared" si="6"/>
        <v>0</v>
      </c>
    </row>
    <row r="20" spans="1:24" s="18" customFormat="1" x14ac:dyDescent="0.25">
      <c r="A20" s="274"/>
      <c r="B20" s="275"/>
      <c r="C20" s="283"/>
      <c r="D20" s="244"/>
      <c r="E20" s="283"/>
      <c r="F20" s="279"/>
      <c r="G20" s="283"/>
      <c r="H20" s="279"/>
      <c r="I20" s="283"/>
      <c r="J20" s="279"/>
      <c r="K20" s="283"/>
      <c r="L20" s="279"/>
      <c r="M20" s="283"/>
      <c r="N20" s="279"/>
      <c r="O20" s="283"/>
      <c r="P20" s="279"/>
      <c r="R20" s="179">
        <f t="shared" si="0"/>
        <v>0</v>
      </c>
      <c r="S20" s="179">
        <f t="shared" si="1"/>
        <v>0</v>
      </c>
      <c r="T20" s="179">
        <f t="shared" si="2"/>
        <v>0</v>
      </c>
      <c r="U20" s="179">
        <f t="shared" si="3"/>
        <v>0</v>
      </c>
      <c r="V20" s="179">
        <f t="shared" si="4"/>
        <v>0</v>
      </c>
      <c r="W20" s="179">
        <f t="shared" si="5"/>
        <v>0</v>
      </c>
      <c r="X20" s="179">
        <f t="shared" si="6"/>
        <v>0</v>
      </c>
    </row>
    <row r="21" spans="1:24" s="18" customFormat="1" x14ac:dyDescent="0.25">
      <c r="A21" s="274"/>
      <c r="B21" s="275"/>
      <c r="C21" s="283"/>
      <c r="D21" s="244"/>
      <c r="E21" s="283"/>
      <c r="F21" s="279"/>
      <c r="G21" s="283"/>
      <c r="H21" s="279"/>
      <c r="I21" s="283"/>
      <c r="J21" s="279"/>
      <c r="K21" s="283"/>
      <c r="L21" s="279"/>
      <c r="M21" s="283"/>
      <c r="N21" s="279"/>
      <c r="O21" s="283"/>
      <c r="P21" s="279"/>
      <c r="R21" s="179">
        <f t="shared" si="0"/>
        <v>0</v>
      </c>
      <c r="S21" s="179">
        <f t="shared" si="1"/>
        <v>0</v>
      </c>
      <c r="T21" s="179">
        <f t="shared" si="2"/>
        <v>0</v>
      </c>
      <c r="U21" s="179">
        <f t="shared" si="3"/>
        <v>0</v>
      </c>
      <c r="V21" s="179">
        <f t="shared" si="4"/>
        <v>0</v>
      </c>
      <c r="W21" s="179">
        <f t="shared" si="5"/>
        <v>0</v>
      </c>
      <c r="X21" s="179">
        <f t="shared" si="6"/>
        <v>0</v>
      </c>
    </row>
    <row r="22" spans="1:24" s="18" customFormat="1" x14ac:dyDescent="0.25">
      <c r="A22" s="274"/>
      <c r="B22" s="275"/>
      <c r="C22" s="283"/>
      <c r="D22" s="244"/>
      <c r="E22" s="283"/>
      <c r="F22" s="279"/>
      <c r="G22" s="283"/>
      <c r="H22" s="279"/>
      <c r="I22" s="283"/>
      <c r="J22" s="279"/>
      <c r="K22" s="283"/>
      <c r="L22" s="279"/>
      <c r="M22" s="283"/>
      <c r="N22" s="279"/>
      <c r="O22" s="283"/>
      <c r="P22" s="279"/>
      <c r="R22" s="179">
        <f t="shared" si="0"/>
        <v>0</v>
      </c>
      <c r="S22" s="179">
        <f t="shared" si="1"/>
        <v>0</v>
      </c>
      <c r="T22" s="179">
        <f t="shared" si="2"/>
        <v>0</v>
      </c>
      <c r="U22" s="179">
        <f t="shared" si="3"/>
        <v>0</v>
      </c>
      <c r="V22" s="179">
        <f t="shared" si="4"/>
        <v>0</v>
      </c>
      <c r="W22" s="179">
        <f t="shared" si="5"/>
        <v>0</v>
      </c>
      <c r="X22" s="179">
        <f t="shared" si="6"/>
        <v>0</v>
      </c>
    </row>
    <row r="23" spans="1:24" s="18" customFormat="1" x14ac:dyDescent="0.25">
      <c r="A23" s="274"/>
      <c r="B23" s="275"/>
      <c r="C23" s="283"/>
      <c r="D23" s="244"/>
      <c r="E23" s="283"/>
      <c r="F23" s="279"/>
      <c r="G23" s="283"/>
      <c r="H23" s="279"/>
      <c r="I23" s="283"/>
      <c r="J23" s="279"/>
      <c r="K23" s="283"/>
      <c r="L23" s="279"/>
      <c r="M23" s="283"/>
      <c r="N23" s="279"/>
      <c r="O23" s="283"/>
      <c r="P23" s="279"/>
      <c r="R23" s="179">
        <f t="shared" si="0"/>
        <v>0</v>
      </c>
      <c r="S23" s="179">
        <f t="shared" si="1"/>
        <v>0</v>
      </c>
      <c r="T23" s="179">
        <f t="shared" si="2"/>
        <v>0</v>
      </c>
      <c r="U23" s="179">
        <f t="shared" si="3"/>
        <v>0</v>
      </c>
      <c r="V23" s="179">
        <f t="shared" si="4"/>
        <v>0</v>
      </c>
      <c r="W23" s="179">
        <f t="shared" si="5"/>
        <v>0</v>
      </c>
      <c r="X23" s="179">
        <f t="shared" si="6"/>
        <v>0</v>
      </c>
    </row>
    <row r="24" spans="1:24" s="18" customFormat="1" x14ac:dyDescent="0.25">
      <c r="A24" s="274"/>
      <c r="B24" s="275"/>
      <c r="C24" s="283"/>
      <c r="D24" s="244"/>
      <c r="E24" s="283"/>
      <c r="F24" s="279"/>
      <c r="G24" s="283"/>
      <c r="H24" s="279"/>
      <c r="I24" s="283"/>
      <c r="J24" s="279"/>
      <c r="K24" s="283"/>
      <c r="L24" s="279"/>
      <c r="M24" s="283"/>
      <c r="N24" s="279"/>
      <c r="O24" s="283"/>
      <c r="P24" s="279"/>
      <c r="R24" s="179">
        <f t="shared" si="0"/>
        <v>0</v>
      </c>
      <c r="S24" s="179">
        <f t="shared" si="1"/>
        <v>0</v>
      </c>
      <c r="T24" s="179">
        <f t="shared" si="2"/>
        <v>0</v>
      </c>
      <c r="U24" s="179">
        <f t="shared" si="3"/>
        <v>0</v>
      </c>
      <c r="V24" s="179">
        <f t="shared" si="4"/>
        <v>0</v>
      </c>
      <c r="W24" s="179">
        <f t="shared" si="5"/>
        <v>0</v>
      </c>
      <c r="X24" s="179">
        <f t="shared" si="6"/>
        <v>0</v>
      </c>
    </row>
    <row r="25" spans="1:24" s="18" customFormat="1" x14ac:dyDescent="0.25">
      <c r="A25" s="274"/>
      <c r="B25" s="275"/>
      <c r="C25" s="283"/>
      <c r="D25" s="244"/>
      <c r="E25" s="283"/>
      <c r="F25" s="279"/>
      <c r="G25" s="283"/>
      <c r="H25" s="279"/>
      <c r="I25" s="283"/>
      <c r="J25" s="279"/>
      <c r="K25" s="283"/>
      <c r="L25" s="279"/>
      <c r="M25" s="283"/>
      <c r="N25" s="279"/>
      <c r="O25" s="283"/>
      <c r="P25" s="279"/>
      <c r="R25" s="179">
        <f t="shared" si="0"/>
        <v>0</v>
      </c>
      <c r="S25" s="179">
        <f t="shared" si="1"/>
        <v>0</v>
      </c>
      <c r="T25" s="179">
        <f t="shared" si="2"/>
        <v>0</v>
      </c>
      <c r="U25" s="179">
        <f t="shared" si="3"/>
        <v>0</v>
      </c>
      <c r="V25" s="179">
        <f t="shared" si="4"/>
        <v>0</v>
      </c>
      <c r="W25" s="179">
        <f t="shared" si="5"/>
        <v>0</v>
      </c>
      <c r="X25" s="179">
        <f t="shared" si="6"/>
        <v>0</v>
      </c>
    </row>
    <row r="26" spans="1:24" s="18" customFormat="1" x14ac:dyDescent="0.25">
      <c r="A26" s="274"/>
      <c r="B26" s="275"/>
      <c r="C26" s="278"/>
      <c r="D26" s="244"/>
      <c r="E26" s="278"/>
      <c r="F26" s="279"/>
      <c r="G26" s="278"/>
      <c r="H26" s="279"/>
      <c r="I26" s="278"/>
      <c r="J26" s="244"/>
      <c r="K26" s="278"/>
      <c r="L26" s="279"/>
      <c r="M26" s="278"/>
      <c r="N26" s="279"/>
      <c r="O26" s="278"/>
      <c r="P26" s="279"/>
      <c r="R26" s="179">
        <f t="shared" si="0"/>
        <v>0</v>
      </c>
      <c r="S26" s="179">
        <f t="shared" si="1"/>
        <v>0</v>
      </c>
      <c r="T26" s="179">
        <f t="shared" si="2"/>
        <v>0</v>
      </c>
      <c r="U26" s="179">
        <f t="shared" si="3"/>
        <v>0</v>
      </c>
      <c r="V26" s="179">
        <f t="shared" si="4"/>
        <v>0</v>
      </c>
      <c r="W26" s="179">
        <f t="shared" si="5"/>
        <v>0</v>
      </c>
      <c r="X26" s="179">
        <f t="shared" si="6"/>
        <v>0</v>
      </c>
    </row>
    <row r="27" spans="1:24" s="18" customFormat="1" ht="15.75" customHeight="1" x14ac:dyDescent="0.25">
      <c r="A27" s="202"/>
      <c r="B27" s="191" t="s">
        <v>72</v>
      </c>
      <c r="C27" s="159">
        <f>SUM(C6:C26)</f>
        <v>0</v>
      </c>
      <c r="D27" s="129"/>
      <c r="E27" s="159">
        <f>SUM(E6:E26)</f>
        <v>0</v>
      </c>
      <c r="F27" s="129"/>
      <c r="G27" s="159">
        <f>SUM(G6:G26)</f>
        <v>0</v>
      </c>
      <c r="H27" s="129"/>
      <c r="I27" s="159">
        <f>SUM(I6:I26)</f>
        <v>0</v>
      </c>
      <c r="J27" s="129"/>
      <c r="K27" s="159">
        <f>SUM(K6:K26)</f>
        <v>0</v>
      </c>
      <c r="L27" s="129"/>
      <c r="M27" s="159">
        <f>SUM(M6:M26)</f>
        <v>0</v>
      </c>
      <c r="N27" s="129"/>
      <c r="O27" s="159">
        <f>SUM(O6:O26)</f>
        <v>0</v>
      </c>
      <c r="P27" s="129"/>
      <c r="R27" s="180">
        <f t="shared" ref="R27:X27" si="7">SUM(R6:R26)</f>
        <v>0</v>
      </c>
      <c r="S27" s="180">
        <f t="shared" si="7"/>
        <v>0</v>
      </c>
      <c r="T27" s="180">
        <f t="shared" si="7"/>
        <v>0</v>
      </c>
      <c r="U27" s="180">
        <f t="shared" si="7"/>
        <v>0</v>
      </c>
      <c r="V27" s="180">
        <f t="shared" si="7"/>
        <v>0</v>
      </c>
      <c r="W27" s="180">
        <f t="shared" si="7"/>
        <v>0</v>
      </c>
      <c r="X27" s="180">
        <f t="shared" si="7"/>
        <v>0</v>
      </c>
    </row>
    <row r="28" spans="1:24" s="115" customFormat="1" ht="76.5" customHeight="1" x14ac:dyDescent="0.25">
      <c r="A28" s="560" t="s">
        <v>634</v>
      </c>
      <c r="B28" s="560"/>
      <c r="C28" s="560"/>
      <c r="D28" s="560"/>
      <c r="E28" s="560"/>
      <c r="F28" s="560"/>
      <c r="G28" s="560"/>
      <c r="H28" s="560"/>
      <c r="I28" s="560"/>
      <c r="J28" s="560"/>
      <c r="K28" s="560"/>
      <c r="L28" s="560"/>
      <c r="M28" s="560"/>
      <c r="N28" s="560"/>
      <c r="O28" s="560"/>
      <c r="P28" s="560"/>
    </row>
    <row r="29" spans="1:24" x14ac:dyDescent="0.25">
      <c r="A29" s="4"/>
      <c r="B29" s="1"/>
      <c r="C29" s="1"/>
      <c r="D29" s="1"/>
      <c r="E29" s="1"/>
      <c r="F29" s="1"/>
      <c r="G29" s="1"/>
      <c r="H29" s="1"/>
      <c r="I29" s="1"/>
      <c r="J29" s="1"/>
      <c r="K29" s="1"/>
      <c r="L29" s="1"/>
      <c r="M29" s="1"/>
      <c r="N29" s="1"/>
      <c r="O29" s="1"/>
      <c r="P29" s="1"/>
    </row>
    <row r="30" spans="1:24" x14ac:dyDescent="0.25">
      <c r="A30" s="131" t="s">
        <v>480</v>
      </c>
      <c r="B30" s="474" t="s">
        <v>635</v>
      </c>
      <c r="C30" s="474"/>
      <c r="D30" s="474"/>
      <c r="E30" s="474"/>
      <c r="F30" s="474"/>
      <c r="G30" s="474"/>
      <c r="H30" s="474"/>
      <c r="I30" s="474"/>
      <c r="J30" s="474"/>
      <c r="K30" s="474"/>
      <c r="L30" s="474"/>
      <c r="M30" s="474"/>
      <c r="N30" s="474"/>
      <c r="O30" s="474"/>
      <c r="P30" s="474"/>
    </row>
    <row r="31" spans="1:24" ht="179.25" customHeight="1" x14ac:dyDescent="0.25">
      <c r="A31" s="561"/>
      <c r="B31" s="561"/>
      <c r="C31" s="561"/>
      <c r="D31" s="561"/>
      <c r="E31" s="561"/>
      <c r="F31" s="561"/>
      <c r="G31" s="561"/>
      <c r="H31" s="561"/>
      <c r="I31" s="561"/>
      <c r="J31" s="561"/>
      <c r="K31" s="561"/>
      <c r="L31" s="561"/>
      <c r="M31" s="561"/>
      <c r="N31" s="561"/>
      <c r="O31" s="561"/>
      <c r="P31" s="561"/>
    </row>
    <row r="32" spans="1:24" ht="15.75" customHeight="1" x14ac:dyDescent="0.25">
      <c r="A32" s="4"/>
      <c r="B32" s="1"/>
      <c r="C32" s="1"/>
      <c r="D32" s="1"/>
      <c r="E32" s="1"/>
      <c r="F32" s="1"/>
      <c r="G32" s="1"/>
      <c r="H32" s="1"/>
      <c r="I32" s="1"/>
      <c r="J32" s="1"/>
      <c r="K32" s="1"/>
      <c r="L32" s="1"/>
      <c r="M32" s="1"/>
      <c r="N32" s="1"/>
      <c r="O32" s="1"/>
      <c r="P32" s="1"/>
    </row>
    <row r="33" spans="1:16" ht="15.75" customHeight="1" x14ac:dyDescent="0.25">
      <c r="A33" s="100" t="s">
        <v>214</v>
      </c>
      <c r="B33" s="563" t="s">
        <v>217</v>
      </c>
      <c r="C33" s="563"/>
      <c r="D33" s="563"/>
      <c r="E33" s="563"/>
      <c r="F33" s="563"/>
      <c r="G33" s="563"/>
      <c r="H33" s="563"/>
      <c r="I33" s="563"/>
      <c r="J33" s="563"/>
      <c r="K33" s="563"/>
      <c r="L33" s="563"/>
      <c r="M33" s="563"/>
      <c r="N33" s="563"/>
      <c r="O33" s="563"/>
      <c r="P33" s="563"/>
    </row>
    <row r="34" spans="1:16" ht="32.25" customHeight="1" x14ac:dyDescent="0.25">
      <c r="A34" s="476" t="s">
        <v>636</v>
      </c>
      <c r="B34" s="476"/>
      <c r="C34" s="476"/>
      <c r="D34" s="476"/>
      <c r="E34" s="476"/>
      <c r="F34" s="476"/>
      <c r="G34" s="476"/>
      <c r="H34" s="476"/>
      <c r="I34" s="476"/>
      <c r="J34" s="476"/>
      <c r="K34" s="476"/>
      <c r="L34" s="476"/>
      <c r="M34" s="476"/>
      <c r="N34" s="476"/>
      <c r="O34" s="476"/>
      <c r="P34" s="476"/>
    </row>
    <row r="35" spans="1:16" x14ac:dyDescent="0.25">
      <c r="A35" s="3"/>
      <c r="B35" s="1"/>
      <c r="C35" s="1"/>
      <c r="D35" s="19"/>
      <c r="E35" s="114"/>
      <c r="F35" s="114"/>
      <c r="G35" s="90"/>
      <c r="H35" s="90"/>
      <c r="I35" s="19"/>
      <c r="J35" s="19"/>
      <c r="K35" s="90"/>
      <c r="L35" s="57"/>
    </row>
    <row r="36" spans="1:16" ht="32.25" customHeight="1" x14ac:dyDescent="0.25">
      <c r="A36" s="558" t="s">
        <v>90</v>
      </c>
      <c r="B36" s="558"/>
      <c r="C36" s="558"/>
      <c r="D36" s="558"/>
      <c r="E36" s="558" t="s">
        <v>91</v>
      </c>
      <c r="F36" s="558"/>
      <c r="G36" s="558"/>
      <c r="H36" s="558"/>
      <c r="I36" s="558"/>
      <c r="J36" s="558"/>
      <c r="K36" s="558" t="s">
        <v>158</v>
      </c>
      <c r="L36" s="558"/>
      <c r="M36" s="558"/>
      <c r="N36" s="558"/>
      <c r="O36" s="558"/>
      <c r="P36" s="558"/>
    </row>
    <row r="37" spans="1:16" ht="15.75" customHeight="1" x14ac:dyDescent="0.25">
      <c r="A37" s="562"/>
      <c r="B37" s="562"/>
      <c r="C37" s="562"/>
      <c r="D37" s="562"/>
      <c r="E37" s="562"/>
      <c r="F37" s="562"/>
      <c r="G37" s="562"/>
      <c r="H37" s="562"/>
      <c r="I37" s="562"/>
      <c r="J37" s="562"/>
      <c r="K37" s="562"/>
      <c r="L37" s="562"/>
      <c r="M37" s="562"/>
      <c r="N37" s="562"/>
      <c r="O37" s="562"/>
      <c r="P37" s="562"/>
    </row>
    <row r="38" spans="1:16" ht="15.75" customHeight="1" x14ac:dyDescent="0.25">
      <c r="A38" s="562"/>
      <c r="B38" s="562"/>
      <c r="C38" s="562"/>
      <c r="D38" s="562"/>
      <c r="E38" s="562"/>
      <c r="F38" s="562"/>
      <c r="G38" s="562"/>
      <c r="H38" s="562"/>
      <c r="I38" s="562"/>
      <c r="J38" s="562"/>
      <c r="K38" s="562"/>
      <c r="L38" s="562"/>
      <c r="M38" s="562"/>
      <c r="N38" s="562"/>
      <c r="O38" s="562"/>
      <c r="P38" s="562"/>
    </row>
    <row r="39" spans="1:16" ht="15.75" customHeight="1" x14ac:dyDescent="0.25">
      <c r="A39" s="562"/>
      <c r="B39" s="562"/>
      <c r="C39" s="562"/>
      <c r="D39" s="562"/>
      <c r="E39" s="562"/>
      <c r="F39" s="562"/>
      <c r="G39" s="562"/>
      <c r="H39" s="562"/>
      <c r="I39" s="562"/>
      <c r="J39" s="562"/>
      <c r="K39" s="562"/>
      <c r="L39" s="562"/>
      <c r="M39" s="562"/>
      <c r="N39" s="562"/>
      <c r="O39" s="562"/>
      <c r="P39" s="562"/>
    </row>
    <row r="40" spans="1:16" ht="15.75" customHeight="1" x14ac:dyDescent="0.25">
      <c r="A40" s="562"/>
      <c r="B40" s="562"/>
      <c r="C40" s="562"/>
      <c r="D40" s="562"/>
      <c r="E40" s="562"/>
      <c r="F40" s="562"/>
      <c r="G40" s="562"/>
      <c r="H40" s="562"/>
      <c r="I40" s="562"/>
      <c r="J40" s="562"/>
      <c r="K40" s="562"/>
      <c r="L40" s="562"/>
      <c r="M40" s="562"/>
      <c r="N40" s="562"/>
      <c r="O40" s="562"/>
      <c r="P40" s="562"/>
    </row>
    <row r="41" spans="1:16" ht="15.75" customHeight="1" x14ac:dyDescent="0.25">
      <c r="A41" s="562"/>
      <c r="B41" s="562"/>
      <c r="C41" s="562"/>
      <c r="D41" s="562"/>
      <c r="E41" s="562"/>
      <c r="F41" s="562"/>
      <c r="G41" s="562"/>
      <c r="H41" s="562"/>
      <c r="I41" s="562"/>
      <c r="J41" s="562"/>
      <c r="K41" s="562"/>
      <c r="L41" s="562"/>
      <c r="M41" s="562"/>
      <c r="N41" s="562"/>
      <c r="O41" s="562"/>
      <c r="P41" s="562"/>
    </row>
    <row r="42" spans="1:16" ht="15.75" customHeight="1" x14ac:dyDescent="0.25">
      <c r="A42" s="562"/>
      <c r="B42" s="562"/>
      <c r="C42" s="562"/>
      <c r="D42" s="562"/>
      <c r="E42" s="562"/>
      <c r="F42" s="562"/>
      <c r="G42" s="562"/>
      <c r="H42" s="562"/>
      <c r="I42" s="562"/>
      <c r="J42" s="562"/>
      <c r="K42" s="562"/>
      <c r="L42" s="562"/>
      <c r="M42" s="562"/>
      <c r="N42" s="562"/>
      <c r="O42" s="562"/>
      <c r="P42" s="562"/>
    </row>
    <row r="43" spans="1:16" ht="15.75" customHeight="1" x14ac:dyDescent="0.25">
      <c r="A43" s="562"/>
      <c r="B43" s="562"/>
      <c r="C43" s="562"/>
      <c r="D43" s="562"/>
      <c r="E43" s="562"/>
      <c r="F43" s="562"/>
      <c r="G43" s="562"/>
      <c r="H43" s="562"/>
      <c r="I43" s="562"/>
      <c r="J43" s="562"/>
      <c r="K43" s="562"/>
      <c r="L43" s="562"/>
      <c r="M43" s="562"/>
      <c r="N43" s="562"/>
      <c r="O43" s="562"/>
      <c r="P43" s="562"/>
    </row>
    <row r="44" spans="1:16" ht="15.75" customHeight="1" x14ac:dyDescent="0.25">
      <c r="A44" s="24"/>
    </row>
    <row r="45" spans="1:16" ht="15.75" customHeight="1" x14ac:dyDescent="0.25">
      <c r="A45" s="19"/>
      <c r="B45" s="19"/>
      <c r="C45" s="19"/>
      <c r="D45" s="19"/>
      <c r="E45" s="19"/>
      <c r="F45" s="19"/>
      <c r="G45" s="19"/>
      <c r="H45" s="19"/>
      <c r="I45" s="19"/>
      <c r="J45" s="19"/>
      <c r="K45" s="19"/>
      <c r="L45" s="19"/>
    </row>
    <row r="46" spans="1:16" ht="15.75" customHeight="1" x14ac:dyDescent="0.25">
      <c r="A46" s="19"/>
      <c r="B46" s="19"/>
      <c r="C46" s="19"/>
      <c r="D46" s="90"/>
      <c r="E46" s="90"/>
      <c r="F46" s="19"/>
      <c r="G46" s="19"/>
      <c r="H46" s="90"/>
      <c r="I46" s="90"/>
      <c r="J46" s="90"/>
      <c r="K46" s="19"/>
      <c r="L46" s="19"/>
    </row>
    <row r="47" spans="1:16" ht="15.75" customHeight="1" x14ac:dyDescent="0.25">
      <c r="A47" s="19"/>
      <c r="B47" s="19"/>
      <c r="C47" s="19"/>
      <c r="D47" s="90"/>
      <c r="E47" s="90"/>
      <c r="F47" s="19"/>
      <c r="G47" s="19"/>
      <c r="H47" s="90"/>
      <c r="I47" s="90"/>
      <c r="J47" s="90"/>
      <c r="K47" s="19"/>
      <c r="L47" s="19"/>
    </row>
    <row r="48" spans="1:16" ht="15.75" customHeight="1" x14ac:dyDescent="0.25">
      <c r="A48" s="90"/>
      <c r="B48" s="19"/>
      <c r="C48" s="19"/>
      <c r="D48" s="90"/>
      <c r="E48" s="90"/>
      <c r="F48" s="49"/>
      <c r="G48" s="49"/>
      <c r="H48" s="90"/>
      <c r="I48" s="90"/>
      <c r="J48" s="90"/>
      <c r="K48" s="19"/>
      <c r="L48" s="19"/>
    </row>
    <row r="49" spans="1:12" ht="15.75" customHeight="1" x14ac:dyDescent="0.25">
      <c r="A49" s="90"/>
      <c r="B49" s="19"/>
      <c r="C49" s="19"/>
      <c r="D49" s="90"/>
      <c r="E49" s="90"/>
      <c r="F49" s="19"/>
      <c r="G49" s="19"/>
      <c r="J49" s="90"/>
      <c r="K49" s="19"/>
      <c r="L49" s="19"/>
    </row>
    <row r="50" spans="1:12" s="24" customFormat="1" ht="15.75" customHeight="1" x14ac:dyDescent="0.25">
      <c r="D50" s="206"/>
      <c r="E50" s="206"/>
      <c r="F50" s="48"/>
      <c r="G50" s="48"/>
      <c r="H50" s="206"/>
      <c r="I50" s="206"/>
      <c r="J50" s="206"/>
      <c r="K50" s="48"/>
      <c r="L50" s="48"/>
    </row>
    <row r="51" spans="1:12" ht="15.75" customHeight="1" x14ac:dyDescent="0.25"/>
    <row r="53" spans="1:12" x14ac:dyDescent="0.25">
      <c r="B53" s="24"/>
      <c r="C53" s="24"/>
      <c r="D53" s="24"/>
      <c r="E53" s="24"/>
      <c r="F53" s="93"/>
      <c r="G53" s="24"/>
      <c r="H53" s="24"/>
      <c r="I53" s="24"/>
      <c r="J53" s="24"/>
      <c r="K53" s="24"/>
      <c r="L53" s="24"/>
    </row>
    <row r="54" spans="1:12" x14ac:dyDescent="0.25">
      <c r="A54" s="90"/>
      <c r="F54" s="188"/>
    </row>
    <row r="55" spans="1:12" x14ac:dyDescent="0.25">
      <c r="A55" s="90"/>
      <c r="F55" s="188"/>
    </row>
    <row r="56" spans="1:12" x14ac:dyDescent="0.25">
      <c r="A56" s="90"/>
      <c r="F56" s="188"/>
    </row>
  </sheetData>
  <mergeCells count="41">
    <mergeCell ref="K43:P43"/>
    <mergeCell ref="K40:P40"/>
    <mergeCell ref="K41:P41"/>
    <mergeCell ref="A43:D43"/>
    <mergeCell ref="B33:P33"/>
    <mergeCell ref="E39:J39"/>
    <mergeCell ref="A39:D39"/>
    <mergeCell ref="K39:P39"/>
    <mergeCell ref="A40:D40"/>
    <mergeCell ref="E41:J41"/>
    <mergeCell ref="E42:J42"/>
    <mergeCell ref="E43:J43"/>
    <mergeCell ref="K38:P38"/>
    <mergeCell ref="E38:J38"/>
    <mergeCell ref="A37:D37"/>
    <mergeCell ref="E40:J40"/>
    <mergeCell ref="C3:N3"/>
    <mergeCell ref="O3:P4"/>
    <mergeCell ref="B30:P30"/>
    <mergeCell ref="A41:D41"/>
    <mergeCell ref="A42:D42"/>
    <mergeCell ref="K42:P42"/>
    <mergeCell ref="A38:D38"/>
    <mergeCell ref="K37:P37"/>
    <mergeCell ref="E37:J37"/>
    <mergeCell ref="A1:P1"/>
    <mergeCell ref="A34:P34"/>
    <mergeCell ref="A36:D36"/>
    <mergeCell ref="G4:H4"/>
    <mergeCell ref="I4:J4"/>
    <mergeCell ref="K4:L4"/>
    <mergeCell ref="K36:P36"/>
    <mergeCell ref="B2:P2"/>
    <mergeCell ref="C4:D4"/>
    <mergeCell ref="E4:F4"/>
    <mergeCell ref="A3:A5"/>
    <mergeCell ref="A28:P28"/>
    <mergeCell ref="M4:N4"/>
    <mergeCell ref="E36:J36"/>
    <mergeCell ref="A31:P31"/>
    <mergeCell ref="B3:B5"/>
  </mergeCells>
  <conditionalFormatting sqref="A44:P44 A36:E37 A38:D43 K36:K37 A27:P35 A6:B26 D6:D26 F6:F26 H6:H26 J6:J26 L6:L26 N6:P26 A1:P5">
    <cfRule type="expression" dxfId="213" priority="9">
      <formula>$R$2=0</formula>
    </cfRule>
  </conditionalFormatting>
  <conditionalFormatting sqref="E38:E43">
    <cfRule type="expression" dxfId="212" priority="8">
      <formula>$R$2=0</formula>
    </cfRule>
  </conditionalFormatting>
  <conditionalFormatting sqref="K38:K43">
    <cfRule type="expression" dxfId="211" priority="7">
      <formula>$R$2=0</formula>
    </cfRule>
  </conditionalFormatting>
  <conditionalFormatting sqref="C6:C26">
    <cfRule type="expression" dxfId="210" priority="6">
      <formula>$T$2=0</formula>
    </cfRule>
  </conditionalFormatting>
  <conditionalFormatting sqref="E6:E26">
    <cfRule type="expression" dxfId="209" priority="5">
      <formula>$T$2=0</formula>
    </cfRule>
  </conditionalFormatting>
  <conditionalFormatting sqref="G6:G26">
    <cfRule type="expression" dxfId="208" priority="4">
      <formula>$T$2=0</formula>
    </cfRule>
  </conditionalFormatting>
  <conditionalFormatting sqref="I6:I26">
    <cfRule type="expression" dxfId="207" priority="3">
      <formula>$T$2=0</formula>
    </cfRule>
  </conditionalFormatting>
  <conditionalFormatting sqref="K6:K26">
    <cfRule type="expression" dxfId="206" priority="2">
      <formula>$T$2=0</formula>
    </cfRule>
  </conditionalFormatting>
  <conditionalFormatting sqref="M6:M26">
    <cfRule type="expression" dxfId="205" priority="1">
      <formula>$T$2=0</formula>
    </cfRule>
  </conditionalFormatting>
  <dataValidations count="3">
    <dataValidation type="whole" allowBlank="1" showErrorMessage="1" errorTitle="KĻŪDA" error="Ievadiet veselus skaitļus robežās no 0 līdz 10000000" sqref="O6:O26">
      <formula1>0</formula1>
      <formula2>10000000</formula2>
    </dataValidation>
    <dataValidation type="decimal" allowBlank="1" showErrorMessage="1" errorTitle="KĻŪDA" error="Ievadiet skaitli robežās no 0 līdz 1" sqref="D6:D26 F6:F26 H6:H26 J6:J26 L6:L26 N6:N26 P6:P26">
      <formula1>0</formula1>
      <formula2>1</formula2>
    </dataValidation>
    <dataValidation type="whole" allowBlank="1" showErrorMessage="1" errorTitle="KĻŪDA" error="Ievadiet veselus skaitļus robežās no 0 līdz 10000000" sqref="C6:C26 E6:E26 G6:G26 I6:I26 K6:K26 M6:M26">
      <formula1>-10000000</formula1>
      <formula2>10000000</formula2>
    </dataValidation>
  </dataValidations>
  <printOptions horizontalCentered="1"/>
  <pageMargins left="0.59055118110236227" right="0.59055118110236227" top="0.78740157480314965" bottom="0.78740157480314965" header="0.39370078740157483" footer="0.39370078740157483"/>
  <pageSetup paperSize="9" scale="69" orientation="landscape" r:id="rId1"/>
  <headerFooter>
    <evenFooter>&amp;C&amp;"Times New Roman,Regular"&amp;12 14</evenFooter>
    <firstFooter>&amp;C&amp;"Times New Roman,Regular"&amp;12 13</firstFooter>
  </headerFooter>
  <rowBreaks count="1" manualBreakCount="1">
    <brk id="29" max="17"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tint="-0.249977111117893"/>
  </sheetPr>
  <dimension ref="A1:P25"/>
  <sheetViews>
    <sheetView view="pageBreakPreview" zoomScaleNormal="90" zoomScaleSheetLayoutView="100" workbookViewId="0">
      <selection activeCell="C19" sqref="C19"/>
    </sheetView>
  </sheetViews>
  <sheetFormatPr defaultRowHeight="15.75" x14ac:dyDescent="0.25"/>
  <cols>
    <col min="1" max="1" width="6.140625" style="20" customWidth="1"/>
    <col min="2" max="2" width="32.42578125" style="20" customWidth="1"/>
    <col min="3" max="3" width="17" style="20" customWidth="1"/>
    <col min="4" max="5" width="14" style="20" customWidth="1"/>
    <col min="6" max="6" width="17" style="20" customWidth="1"/>
    <col min="7" max="9" width="14" style="20" customWidth="1"/>
    <col min="10" max="10" width="14.42578125" style="20" customWidth="1"/>
    <col min="11" max="11" width="7.42578125" style="20" customWidth="1"/>
    <col min="12" max="12" width="9.7109375" style="20" customWidth="1"/>
    <col min="13" max="13" width="10.85546875" style="20" customWidth="1"/>
    <col min="14" max="14" width="14.42578125" style="20" customWidth="1"/>
    <col min="15" max="16384" width="9.140625" style="20"/>
  </cols>
  <sheetData>
    <row r="1" spans="1:16" ht="15.75" customHeight="1" x14ac:dyDescent="0.25">
      <c r="A1" s="513" t="s">
        <v>481</v>
      </c>
      <c r="B1" s="513"/>
      <c r="C1" s="513"/>
      <c r="D1" s="513"/>
      <c r="E1" s="513"/>
      <c r="F1" s="513"/>
      <c r="G1" s="513"/>
      <c r="H1" s="513"/>
      <c r="I1" s="513"/>
      <c r="J1" s="24"/>
      <c r="K1" s="106"/>
      <c r="L1" s="24"/>
      <c r="M1" s="93"/>
    </row>
    <row r="2" spans="1:16" ht="15.75" customHeight="1" x14ac:dyDescent="0.25">
      <c r="A2" s="96"/>
      <c r="B2" s="96"/>
      <c r="C2" s="96"/>
      <c r="D2" s="96"/>
      <c r="E2" s="96"/>
      <c r="F2" s="96"/>
      <c r="G2" s="96"/>
      <c r="H2" s="96"/>
      <c r="I2" s="96"/>
      <c r="J2" s="24"/>
      <c r="K2" s="103">
        <f>SATURS!$D$5</f>
        <v>1</v>
      </c>
      <c r="L2" s="24"/>
      <c r="M2" s="93"/>
    </row>
    <row r="3" spans="1:16" s="19" customFormat="1" ht="28.5" customHeight="1" x14ac:dyDescent="0.25">
      <c r="A3" s="478" t="s">
        <v>32</v>
      </c>
      <c r="B3" s="566" t="s">
        <v>159</v>
      </c>
      <c r="C3" s="566" t="s">
        <v>482</v>
      </c>
      <c r="D3" s="566"/>
      <c r="E3" s="566"/>
      <c r="F3" s="567" t="s">
        <v>540</v>
      </c>
      <c r="G3" s="567"/>
      <c r="H3" s="567"/>
      <c r="I3" s="564" t="s">
        <v>191</v>
      </c>
      <c r="J3" s="81"/>
    </row>
    <row r="4" spans="1:16" s="19" customFormat="1" ht="27" x14ac:dyDescent="0.25">
      <c r="A4" s="482"/>
      <c r="B4" s="566"/>
      <c r="C4" s="185" t="s">
        <v>637</v>
      </c>
      <c r="D4" s="184" t="s">
        <v>638</v>
      </c>
      <c r="E4" s="187" t="s">
        <v>541</v>
      </c>
      <c r="F4" s="185" t="s">
        <v>639</v>
      </c>
      <c r="G4" s="184" t="s">
        <v>638</v>
      </c>
      <c r="H4" s="187" t="s">
        <v>543</v>
      </c>
      <c r="I4" s="565"/>
    </row>
    <row r="5" spans="1:16" s="89" customFormat="1" x14ac:dyDescent="0.25">
      <c r="A5" s="479"/>
      <c r="B5" s="566"/>
      <c r="C5" s="185" t="s">
        <v>113</v>
      </c>
      <c r="D5" s="184" t="s">
        <v>164</v>
      </c>
      <c r="E5" s="184" t="s">
        <v>542</v>
      </c>
      <c r="F5" s="185" t="s">
        <v>113</v>
      </c>
      <c r="G5" s="184" t="s">
        <v>164</v>
      </c>
      <c r="H5" s="184" t="s">
        <v>542</v>
      </c>
      <c r="I5" s="194" t="s">
        <v>189</v>
      </c>
      <c r="J5" s="74"/>
      <c r="K5" s="74"/>
      <c r="L5" s="74"/>
      <c r="M5" s="75"/>
    </row>
    <row r="6" spans="1:16" ht="15.75" customHeight="1" x14ac:dyDescent="0.25">
      <c r="A6" s="65"/>
      <c r="B6" s="139" t="s">
        <v>160</v>
      </c>
      <c r="C6" s="67"/>
      <c r="D6" s="67"/>
      <c r="E6" s="67"/>
      <c r="F6" s="67"/>
      <c r="G6" s="67"/>
      <c r="H6" s="67"/>
      <c r="I6" s="82"/>
    </row>
    <row r="7" spans="1:16" ht="15.75" customHeight="1" x14ac:dyDescent="0.25">
      <c r="A7" s="42" t="s">
        <v>219</v>
      </c>
      <c r="B7" s="33" t="s">
        <v>145</v>
      </c>
      <c r="C7" s="173">
        <f>'5'!N6</f>
        <v>0</v>
      </c>
      <c r="D7" s="175" t="e">
        <f>C7/'2'!$E$10</f>
        <v>#DIV/0!</v>
      </c>
      <c r="E7" s="329">
        <f>'5'!Q6</f>
        <v>0</v>
      </c>
      <c r="F7" s="173">
        <f>C7-'6'!C27</f>
        <v>0</v>
      </c>
      <c r="G7" s="175" t="e">
        <f>F7/'2'!$E$10</f>
        <v>#DIV/0!</v>
      </c>
      <c r="H7" s="329">
        <f>E7-'6'!R27</f>
        <v>0</v>
      </c>
      <c r="I7" s="329">
        <f t="shared" ref="I7:I13" si="0">E7-H7</f>
        <v>0</v>
      </c>
      <c r="J7" s="80"/>
      <c r="M7" s="188"/>
    </row>
    <row r="8" spans="1:16" ht="15.75" customHeight="1" x14ac:dyDescent="0.25">
      <c r="A8" s="42" t="s">
        <v>218</v>
      </c>
      <c r="B8" s="62" t="s">
        <v>146</v>
      </c>
      <c r="C8" s="173">
        <f>'5'!N7</f>
        <v>0</v>
      </c>
      <c r="D8" s="175" t="e">
        <f>C8/'2'!$E$10</f>
        <v>#DIV/0!</v>
      </c>
      <c r="E8" s="329">
        <f>'5'!Q7</f>
        <v>0</v>
      </c>
      <c r="F8" s="173">
        <f>C8-'6'!G27</f>
        <v>0</v>
      </c>
      <c r="G8" s="175" t="e">
        <f>F8/'2'!$E$10</f>
        <v>#DIV/0!</v>
      </c>
      <c r="H8" s="329">
        <f>E8-'6'!T27</f>
        <v>0</v>
      </c>
      <c r="I8" s="329">
        <f t="shared" si="0"/>
        <v>0</v>
      </c>
      <c r="J8" s="92"/>
      <c r="K8" s="49"/>
      <c r="L8" s="49"/>
      <c r="M8" s="92"/>
      <c r="P8" s="92"/>
    </row>
    <row r="9" spans="1:16" ht="15.75" customHeight="1" x14ac:dyDescent="0.25">
      <c r="A9" s="42" t="s">
        <v>216</v>
      </c>
      <c r="B9" s="33" t="s">
        <v>147</v>
      </c>
      <c r="C9" s="173">
        <f>'5'!N8</f>
        <v>0</v>
      </c>
      <c r="D9" s="175" t="e">
        <f>C9/'2'!$E$10</f>
        <v>#DIV/0!</v>
      </c>
      <c r="E9" s="329">
        <f>'5'!Q8</f>
        <v>0</v>
      </c>
      <c r="F9" s="173">
        <f>C9-'6'!E27</f>
        <v>0</v>
      </c>
      <c r="G9" s="175" t="e">
        <f>F9/'2'!$E$10</f>
        <v>#DIV/0!</v>
      </c>
      <c r="H9" s="329">
        <f>E9-'6'!S27</f>
        <v>0</v>
      </c>
      <c r="I9" s="329">
        <f t="shared" si="0"/>
        <v>0</v>
      </c>
      <c r="J9" s="51"/>
      <c r="K9" s="51"/>
      <c r="L9" s="51"/>
      <c r="M9" s="92"/>
      <c r="N9" s="90"/>
      <c r="O9" s="92"/>
      <c r="P9" s="92"/>
    </row>
    <row r="10" spans="1:16" ht="15.75" customHeight="1" x14ac:dyDescent="0.25">
      <c r="A10" s="42" t="s">
        <v>483</v>
      </c>
      <c r="B10" s="33" t="s">
        <v>148</v>
      </c>
      <c r="C10" s="173">
        <f>'5'!N9</f>
        <v>0</v>
      </c>
      <c r="D10" s="175" t="e">
        <f>C10/'2'!$E$10</f>
        <v>#DIV/0!</v>
      </c>
      <c r="E10" s="329">
        <f>'5'!Q9</f>
        <v>0</v>
      </c>
      <c r="F10" s="173">
        <f>C10-'6'!I27</f>
        <v>0</v>
      </c>
      <c r="G10" s="175" t="e">
        <f>F10/'2'!$E$10</f>
        <v>#DIV/0!</v>
      </c>
      <c r="H10" s="329">
        <f>E10-'6'!U27</f>
        <v>0</v>
      </c>
      <c r="I10" s="329">
        <f t="shared" si="0"/>
        <v>0</v>
      </c>
      <c r="J10" s="53"/>
      <c r="K10" s="90"/>
      <c r="L10" s="45"/>
      <c r="M10" s="35"/>
      <c r="N10" s="37"/>
    </row>
    <row r="11" spans="1:16" ht="15.75" customHeight="1" x14ac:dyDescent="0.25">
      <c r="A11" s="42" t="s">
        <v>484</v>
      </c>
      <c r="B11" s="33" t="s">
        <v>149</v>
      </c>
      <c r="C11" s="173">
        <f>'5'!N10</f>
        <v>0</v>
      </c>
      <c r="D11" s="175" t="e">
        <f>C11/'2'!$E$10</f>
        <v>#DIV/0!</v>
      </c>
      <c r="E11" s="329">
        <f>'5'!Q10</f>
        <v>0</v>
      </c>
      <c r="F11" s="173">
        <f>C11-'6'!K27</f>
        <v>0</v>
      </c>
      <c r="G11" s="175" t="e">
        <f>F11/'2'!$E$10</f>
        <v>#DIV/0!</v>
      </c>
      <c r="H11" s="329">
        <f>E11-'6'!V27</f>
        <v>0</v>
      </c>
      <c r="I11" s="329">
        <f t="shared" si="0"/>
        <v>0</v>
      </c>
      <c r="J11" s="53"/>
      <c r="K11" s="90"/>
      <c r="L11" s="45"/>
      <c r="M11" s="35"/>
      <c r="N11" s="55"/>
    </row>
    <row r="12" spans="1:16" ht="15.75" customHeight="1" x14ac:dyDescent="0.25">
      <c r="A12" s="42" t="s">
        <v>485</v>
      </c>
      <c r="B12" s="33" t="s">
        <v>522</v>
      </c>
      <c r="C12" s="173">
        <f>'5'!N11</f>
        <v>0</v>
      </c>
      <c r="D12" s="175" t="e">
        <f>C12/'2'!$E$10</f>
        <v>#DIV/0!</v>
      </c>
      <c r="E12" s="329">
        <f>'5'!Q11</f>
        <v>0</v>
      </c>
      <c r="F12" s="173">
        <f>C12-'6'!M27</f>
        <v>0</v>
      </c>
      <c r="G12" s="175" t="e">
        <f>F12/'2'!$E$10</f>
        <v>#DIV/0!</v>
      </c>
      <c r="H12" s="329">
        <f>E12-'6'!W27</f>
        <v>0</v>
      </c>
      <c r="I12" s="329">
        <f t="shared" ref="I12" si="1">E12-H12</f>
        <v>0</v>
      </c>
      <c r="J12" s="53"/>
      <c r="K12" s="90"/>
      <c r="L12" s="45"/>
      <c r="M12" s="35"/>
      <c r="N12" s="55"/>
    </row>
    <row r="13" spans="1:16" ht="15.75" customHeight="1" x14ac:dyDescent="0.25">
      <c r="A13" s="42" t="s">
        <v>486</v>
      </c>
      <c r="B13" s="33" t="s">
        <v>161</v>
      </c>
      <c r="C13" s="173">
        <f>'5'!N12</f>
        <v>0</v>
      </c>
      <c r="D13" s="175" t="e">
        <f>C13/'2'!$E$10</f>
        <v>#DIV/0!</v>
      </c>
      <c r="E13" s="329">
        <f>'5'!Q12</f>
        <v>0</v>
      </c>
      <c r="F13" s="279"/>
      <c r="G13" s="175" t="e">
        <f>F13/'2'!$E$10</f>
        <v>#DIV/0!</v>
      </c>
      <c r="H13" s="279"/>
      <c r="I13" s="329">
        <f t="shared" si="0"/>
        <v>0</v>
      </c>
      <c r="J13" s="53"/>
      <c r="K13" s="90"/>
      <c r="L13" s="45"/>
      <c r="M13" s="35"/>
      <c r="N13" s="55"/>
    </row>
    <row r="14" spans="1:16" ht="15.75" customHeight="1" x14ac:dyDescent="0.25">
      <c r="A14" s="42"/>
      <c r="B14" s="72" t="s">
        <v>162</v>
      </c>
      <c r="C14" s="174">
        <f t="shared" ref="C14:I14" si="2">SUM(C7:C13)</f>
        <v>0</v>
      </c>
      <c r="D14" s="176" t="e">
        <f t="shared" si="2"/>
        <v>#DIV/0!</v>
      </c>
      <c r="E14" s="176">
        <f t="shared" si="2"/>
        <v>0</v>
      </c>
      <c r="F14" s="174">
        <f t="shared" si="2"/>
        <v>0</v>
      </c>
      <c r="G14" s="176" t="e">
        <f t="shared" si="2"/>
        <v>#DIV/0!</v>
      </c>
      <c r="H14" s="176">
        <f t="shared" si="2"/>
        <v>0</v>
      </c>
      <c r="I14" s="176">
        <f t="shared" si="2"/>
        <v>0</v>
      </c>
      <c r="J14" s="53"/>
      <c r="K14" s="90"/>
      <c r="L14" s="45"/>
      <c r="M14" s="35"/>
      <c r="N14" s="55"/>
    </row>
    <row r="15" spans="1:16" ht="45" customHeight="1" x14ac:dyDescent="0.25">
      <c r="A15" s="42"/>
      <c r="B15" s="140" t="s">
        <v>544</v>
      </c>
      <c r="C15" s="69"/>
      <c r="D15" s="70"/>
      <c r="E15" s="68"/>
      <c r="F15" s="73" t="s">
        <v>545</v>
      </c>
      <c r="G15" s="68" t="s">
        <v>546</v>
      </c>
      <c r="H15" s="70"/>
      <c r="I15" s="85" t="s">
        <v>547</v>
      </c>
      <c r="J15" s="53"/>
      <c r="K15" s="90"/>
      <c r="L15" s="45"/>
      <c r="M15" s="35"/>
      <c r="N15" s="55"/>
    </row>
    <row r="16" spans="1:16" ht="80.25" customHeight="1" x14ac:dyDescent="0.25">
      <c r="A16" s="192" t="s">
        <v>487</v>
      </c>
      <c r="B16" s="33" t="s">
        <v>548</v>
      </c>
      <c r="C16" s="129"/>
      <c r="D16" s="129"/>
      <c r="E16" s="129"/>
      <c r="F16" s="177">
        <f>'6'!O27</f>
        <v>0</v>
      </c>
      <c r="G16" s="178" t="e">
        <f>F16/'2'!$E$10</f>
        <v>#DIV/0!</v>
      </c>
      <c r="H16" s="129"/>
      <c r="I16" s="178">
        <f>'6'!X27</f>
        <v>0</v>
      </c>
      <c r="J16" s="53"/>
      <c r="K16" s="216"/>
      <c r="L16" s="45"/>
      <c r="M16" s="35"/>
      <c r="N16" s="55"/>
      <c r="O16" s="56"/>
    </row>
    <row r="17" spans="1:15" ht="15.75" customHeight="1" x14ac:dyDescent="0.25">
      <c r="A17" s="42"/>
      <c r="B17" s="568" t="s">
        <v>163</v>
      </c>
      <c r="C17" s="569"/>
      <c r="D17" s="569"/>
      <c r="E17" s="569"/>
      <c r="F17" s="569"/>
      <c r="G17" s="569"/>
      <c r="H17" s="570"/>
      <c r="I17" s="176">
        <f>I16+I14</f>
        <v>0</v>
      </c>
      <c r="J17" s="53"/>
      <c r="K17" s="90"/>
      <c r="L17" s="45"/>
      <c r="M17" s="35"/>
      <c r="N17" s="55"/>
      <c r="O17" s="56"/>
    </row>
    <row r="18" spans="1:15" s="115" customFormat="1" ht="97.5" customHeight="1" x14ac:dyDescent="0.25">
      <c r="A18" s="476" t="s">
        <v>640</v>
      </c>
      <c r="B18" s="476"/>
      <c r="C18" s="476"/>
      <c r="D18" s="476"/>
      <c r="E18" s="476"/>
      <c r="F18" s="476"/>
      <c r="G18" s="476"/>
      <c r="H18" s="476"/>
      <c r="I18" s="476"/>
      <c r="J18" s="116"/>
      <c r="K18" s="120"/>
      <c r="L18" s="135"/>
      <c r="M18" s="136"/>
      <c r="N18" s="137"/>
      <c r="O18" s="138"/>
    </row>
    <row r="19" spans="1:15" s="18" customFormat="1" ht="19.5" customHeight="1" x14ac:dyDescent="0.25">
      <c r="A19" s="40"/>
      <c r="B19" s="40"/>
      <c r="C19" s="40"/>
      <c r="D19" s="40"/>
      <c r="E19" s="40"/>
      <c r="F19" s="40"/>
      <c r="G19" s="40"/>
      <c r="H19" s="40"/>
      <c r="I19" s="40"/>
      <c r="K19" s="207"/>
      <c r="L19" s="57"/>
      <c r="M19" s="57"/>
    </row>
    <row r="20" spans="1:15" ht="15.75" customHeight="1" x14ac:dyDescent="0.25"/>
    <row r="22" spans="1:15" x14ac:dyDescent="0.25">
      <c r="B22" s="24"/>
      <c r="C22" s="24"/>
      <c r="D22" s="24"/>
      <c r="E22" s="24"/>
      <c r="F22" s="93"/>
      <c r="G22" s="24"/>
      <c r="H22" s="24"/>
      <c r="I22" s="24"/>
      <c r="J22" s="24"/>
      <c r="K22" s="24"/>
      <c r="L22" s="24"/>
      <c r="M22" s="93"/>
      <c r="N22" s="24"/>
    </row>
    <row r="23" spans="1:15" x14ac:dyDescent="0.25">
      <c r="A23" s="90"/>
      <c r="F23" s="188"/>
      <c r="M23" s="188"/>
    </row>
    <row r="24" spans="1:15" x14ac:dyDescent="0.25">
      <c r="A24" s="90"/>
      <c r="F24" s="188"/>
      <c r="M24" s="188"/>
    </row>
    <row r="25" spans="1:15" x14ac:dyDescent="0.25">
      <c r="A25" s="90"/>
      <c r="F25" s="188"/>
      <c r="M25" s="188"/>
    </row>
  </sheetData>
  <mergeCells count="8">
    <mergeCell ref="A1:I1"/>
    <mergeCell ref="I3:I4"/>
    <mergeCell ref="A18:I18"/>
    <mergeCell ref="B3:B5"/>
    <mergeCell ref="C3:E3"/>
    <mergeCell ref="F3:H3"/>
    <mergeCell ref="B17:H17"/>
    <mergeCell ref="A3:A5"/>
  </mergeCells>
  <conditionalFormatting sqref="H7:H11">
    <cfRule type="expression" dxfId="204" priority="10">
      <formula>H7&lt;0</formula>
    </cfRule>
  </conditionalFormatting>
  <conditionalFormatting sqref="I17">
    <cfRule type="expression" dxfId="203" priority="8">
      <formula>$E$14&lt;$I$17</formula>
    </cfRule>
  </conditionalFormatting>
  <conditionalFormatting sqref="H12">
    <cfRule type="expression" dxfId="202" priority="7">
      <formula>H12&lt;0</formula>
    </cfRule>
  </conditionalFormatting>
  <conditionalFormatting sqref="F13">
    <cfRule type="expression" dxfId="201" priority="2">
      <formula>$K$2=0</formula>
    </cfRule>
  </conditionalFormatting>
  <conditionalFormatting sqref="H13">
    <cfRule type="expression" dxfId="200" priority="1">
      <formula>$K$2=0</formula>
    </cfRule>
  </conditionalFormatting>
  <dataValidations count="2">
    <dataValidation allowBlank="1" showInputMessage="1" showErrorMessage="1" promptTitle="UZMANĪBU" prompt="Kopējais CO2 samazinājums nevar pārsniegt esošo CO2 emisijas apjomu" sqref="I17"/>
    <dataValidation allowBlank="1" showInputMessage="1" showErrorMessage="1" promptTitle="UZMANĪBU" prompt="Prognoze pēc pasākumu īstenošanas nevar būt negatīva" sqref="H7:H12"/>
  </dataValidations>
  <printOptions horizontalCentered="1"/>
  <pageMargins left="0.59055118110236227" right="0.59055118110236227" top="0.78740157480314965" bottom="0.78740157480314965" header="0.39370078740157483" footer="0.39370078740157483"/>
  <pageSetup paperSize="9" scale="93" orientation="landscape" r:id="rId1"/>
  <headerFooter>
    <evenFooter>&amp;C&amp;"Times New Roman,Regular"&amp;12 14</evenFooter>
    <firstFooter>&amp;C&amp;"Times New Roman,Regular"&amp;12 13</firstFooter>
  </headerFooter>
  <colBreaks count="1" manualBreakCount="1">
    <brk id="14"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13</vt:i4>
      </vt:variant>
    </vt:vector>
  </HeadingPairs>
  <TitlesOfParts>
    <vt:vector size="25" baseType="lpstr">
      <vt:lpstr>SATURS</vt:lpstr>
      <vt:lpstr>Titullapa</vt:lpstr>
      <vt:lpstr>1</vt:lpstr>
      <vt:lpstr>2</vt:lpstr>
      <vt:lpstr>3</vt:lpstr>
      <vt:lpstr>4</vt:lpstr>
      <vt:lpstr>5</vt:lpstr>
      <vt:lpstr>6</vt:lpstr>
      <vt:lpstr>7</vt:lpstr>
      <vt:lpstr>8</vt:lpstr>
      <vt:lpstr>9</vt:lpstr>
      <vt:lpstr>PIELIKUMS</vt:lpstr>
      <vt:lpstr>Link9</vt:lpstr>
      <vt:lpstr>'1'!Print_Area</vt:lpstr>
      <vt:lpstr>'2'!Print_Area</vt:lpstr>
      <vt:lpstr>'3'!Print_Area</vt:lpstr>
      <vt:lpstr>'4'!Print_Area</vt:lpstr>
      <vt:lpstr>'5'!Print_Area</vt:lpstr>
      <vt:lpstr>'6'!Print_Area</vt:lpstr>
      <vt:lpstr>'7'!Print_Area</vt:lpstr>
      <vt:lpstr>'8'!Print_Area</vt:lpstr>
      <vt:lpstr>'9'!Print_Area</vt:lpstr>
      <vt:lpstr>PIELIKUMS!Print_Area</vt:lpstr>
      <vt:lpstr>SATURS!Print_Area</vt:lpstr>
      <vt:lpstr>Titullapa!Print_Area</vt:lpstr>
    </vt:vector>
  </TitlesOfParts>
  <Company>virtu</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Gints Kārkliņš</dc:creator>
  <cp:lastModifiedBy>Viesturs F.</cp:lastModifiedBy>
  <cp:lastPrinted>2016-01-13T09:41:45Z</cp:lastPrinted>
  <dcterms:created xsi:type="dcterms:W3CDTF">2013-01-16T13:14:52Z</dcterms:created>
  <dcterms:modified xsi:type="dcterms:W3CDTF">2016-03-04T11:54:46Z</dcterms:modified>
</cp:coreProperties>
</file>