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estursf\AppData\Local\Microsoft\Windows\Temporary Internet Files\Content.Outlook\E41R73S6\"/>
    </mc:Choice>
  </mc:AlternateContent>
  <bookViews>
    <workbookView xWindow="480" yWindow="465" windowWidth="20610" windowHeight="11460" tabRatio="468"/>
  </bookViews>
  <sheets>
    <sheet name="PĀRBAUDE" sheetId="11" r:id="rId1"/>
    <sheet name="2.7. tabula" sheetId="9" r:id="rId2"/>
    <sheet name="5.1. tabula" sheetId="3" r:id="rId3"/>
    <sheet name="5.2. tabula" sheetId="1" r:id="rId4"/>
    <sheet name="5.3. tabula" sheetId="12" r:id="rId5"/>
  </sheets>
  <definedNames>
    <definedName name="OLE_LINK13" localSheetId="2">'5.1. tabula'!$A$21</definedName>
    <definedName name="OLE_LINK3" localSheetId="1">'2.7. tabula'!$F$14</definedName>
    <definedName name="_xlnm.Print_Area" localSheetId="2">'5.1. tabula'!$A$1:$H$10</definedName>
    <definedName name="_xlnm.Print_Area" localSheetId="3">'5.2. tabula'!$A$1:$J$140</definedName>
    <definedName name="_xlnm.Print_Titles" localSheetId="3">'5.2. tabula'!$2:$4</definedName>
  </definedNames>
  <calcPr calcId="152511"/>
</workbook>
</file>

<file path=xl/calcChain.xml><?xml version="1.0" encoding="utf-8"?>
<calcChain xmlns="http://schemas.openxmlformats.org/spreadsheetml/2006/main">
  <c r="E16" i="9" l="1"/>
  <c r="E12" i="9"/>
  <c r="E14" i="9"/>
  <c r="E13" i="9"/>
  <c r="D11" i="11" l="1"/>
  <c r="D6" i="9"/>
  <c r="D5" i="9"/>
  <c r="G5" i="9" s="1"/>
  <c r="D3" i="9"/>
  <c r="D4" i="9"/>
  <c r="D2" i="9"/>
  <c r="U138" i="1" l="1"/>
  <c r="U137" i="1"/>
  <c r="U136" i="1"/>
  <c r="U135" i="1"/>
  <c r="U134" i="1"/>
  <c r="U133" i="1"/>
  <c r="U132" i="1"/>
  <c r="U131" i="1"/>
  <c r="U130" i="1"/>
  <c r="U129" i="1"/>
  <c r="U128" i="1"/>
  <c r="U126" i="1"/>
  <c r="U125" i="1"/>
  <c r="U124" i="1"/>
  <c r="U123" i="1"/>
  <c r="U122" i="1"/>
  <c r="U121" i="1"/>
  <c r="U120" i="1"/>
  <c r="U119" i="1"/>
  <c r="U118" i="1"/>
  <c r="U117" i="1"/>
  <c r="U115" i="1"/>
  <c r="U114" i="1"/>
  <c r="U113" i="1"/>
  <c r="U112" i="1"/>
  <c r="U111" i="1"/>
  <c r="U110" i="1"/>
  <c r="U109" i="1"/>
  <c r="U108" i="1"/>
  <c r="U107" i="1"/>
  <c r="U106" i="1"/>
  <c r="U104" i="1"/>
  <c r="U103" i="1"/>
  <c r="U102" i="1"/>
  <c r="U101" i="1"/>
  <c r="U100" i="1"/>
  <c r="U99" i="1"/>
  <c r="U98" i="1"/>
  <c r="U97" i="1"/>
  <c r="U96" i="1"/>
  <c r="U95" i="1"/>
  <c r="U93" i="1"/>
  <c r="U92" i="1"/>
  <c r="U91" i="1"/>
  <c r="U90" i="1"/>
  <c r="U89" i="1"/>
  <c r="U88" i="1"/>
  <c r="U87" i="1"/>
  <c r="U86" i="1"/>
  <c r="U85" i="1"/>
  <c r="U84" i="1"/>
  <c r="U82" i="1"/>
  <c r="U81" i="1"/>
  <c r="U80" i="1"/>
  <c r="U79" i="1"/>
  <c r="U78" i="1"/>
  <c r="U77" i="1"/>
  <c r="U76" i="1"/>
  <c r="U75" i="1"/>
  <c r="U74" i="1"/>
  <c r="U73" i="1"/>
  <c r="U71" i="1"/>
  <c r="U70" i="1"/>
  <c r="U69" i="1"/>
  <c r="U68" i="1"/>
  <c r="U67" i="1"/>
  <c r="U66" i="1"/>
  <c r="U65" i="1"/>
  <c r="U64" i="1"/>
  <c r="U63" i="1"/>
  <c r="U62" i="1"/>
  <c r="U60" i="1"/>
  <c r="U59" i="1"/>
  <c r="U58" i="1"/>
  <c r="U57" i="1"/>
  <c r="U56" i="1"/>
  <c r="U55" i="1"/>
  <c r="U54" i="1"/>
  <c r="U53" i="1"/>
  <c r="U52" i="1"/>
  <c r="U51" i="1"/>
  <c r="U49" i="1"/>
  <c r="U48" i="1"/>
  <c r="U47" i="1"/>
  <c r="U46" i="1"/>
  <c r="U45" i="1"/>
  <c r="U44" i="1"/>
  <c r="U43" i="1"/>
  <c r="U42" i="1"/>
  <c r="U41" i="1"/>
  <c r="U40" i="1"/>
  <c r="U38" i="1"/>
  <c r="U37" i="1"/>
  <c r="U36" i="1"/>
  <c r="U35" i="1"/>
  <c r="U34" i="1"/>
  <c r="U33" i="1"/>
  <c r="U32" i="1"/>
  <c r="U31" i="1"/>
  <c r="U30" i="1"/>
  <c r="U29" i="1"/>
  <c r="U27" i="1"/>
  <c r="U26" i="1"/>
  <c r="U25" i="1"/>
  <c r="U24" i="1"/>
  <c r="U23" i="1"/>
  <c r="U22" i="1"/>
  <c r="U21" i="1"/>
  <c r="U20" i="1"/>
  <c r="U19" i="1"/>
  <c r="U18" i="1"/>
  <c r="U16" i="1"/>
  <c r="U15" i="1"/>
  <c r="U14" i="1"/>
  <c r="U13" i="1"/>
  <c r="U12" i="1"/>
  <c r="U11" i="1"/>
  <c r="U10" i="1"/>
  <c r="U9" i="1"/>
  <c r="U8" i="1"/>
  <c r="U7" i="1"/>
  <c r="K7" i="1"/>
  <c r="K138" i="1"/>
  <c r="K137" i="1"/>
  <c r="K136" i="1"/>
  <c r="K135" i="1"/>
  <c r="K134" i="1"/>
  <c r="K133" i="1"/>
  <c r="K132" i="1"/>
  <c r="K131" i="1"/>
  <c r="K130" i="1"/>
  <c r="K129" i="1"/>
  <c r="K128" i="1"/>
  <c r="K126" i="1"/>
  <c r="K125" i="1"/>
  <c r="K124" i="1"/>
  <c r="K123" i="1"/>
  <c r="K122" i="1"/>
  <c r="K121" i="1"/>
  <c r="K120" i="1"/>
  <c r="K119" i="1"/>
  <c r="K118" i="1"/>
  <c r="K117" i="1"/>
  <c r="K115" i="1"/>
  <c r="K114" i="1"/>
  <c r="K113" i="1"/>
  <c r="K112" i="1"/>
  <c r="K111" i="1"/>
  <c r="K110" i="1"/>
  <c r="K109" i="1"/>
  <c r="K108" i="1"/>
  <c r="K107" i="1"/>
  <c r="K106" i="1"/>
  <c r="K104" i="1"/>
  <c r="K103" i="1"/>
  <c r="K102" i="1"/>
  <c r="K101" i="1"/>
  <c r="K100" i="1"/>
  <c r="K99" i="1"/>
  <c r="K98" i="1"/>
  <c r="K97" i="1"/>
  <c r="K96" i="1"/>
  <c r="K95" i="1"/>
  <c r="K93" i="1"/>
  <c r="K92" i="1"/>
  <c r="K91" i="1"/>
  <c r="K90" i="1"/>
  <c r="K89" i="1"/>
  <c r="K88" i="1"/>
  <c r="K87" i="1"/>
  <c r="K86" i="1"/>
  <c r="K85" i="1"/>
  <c r="K84" i="1"/>
  <c r="K82" i="1"/>
  <c r="K81" i="1"/>
  <c r="K80" i="1"/>
  <c r="K79" i="1"/>
  <c r="K78" i="1"/>
  <c r="K77" i="1"/>
  <c r="K76" i="1"/>
  <c r="K75" i="1"/>
  <c r="K74" i="1"/>
  <c r="K73" i="1"/>
  <c r="K71" i="1"/>
  <c r="K70" i="1"/>
  <c r="K69" i="1"/>
  <c r="K68" i="1"/>
  <c r="K67" i="1"/>
  <c r="K66" i="1"/>
  <c r="K65" i="1"/>
  <c r="K64" i="1"/>
  <c r="K63" i="1"/>
  <c r="K62" i="1"/>
  <c r="K60" i="1"/>
  <c r="K59" i="1"/>
  <c r="K58" i="1"/>
  <c r="K57" i="1"/>
  <c r="K56" i="1"/>
  <c r="K55" i="1"/>
  <c r="K54" i="1"/>
  <c r="K53" i="1"/>
  <c r="K52" i="1"/>
  <c r="K51" i="1"/>
  <c r="K49" i="1"/>
  <c r="K48" i="1"/>
  <c r="K47" i="1"/>
  <c r="K46" i="1"/>
  <c r="K45" i="1"/>
  <c r="K44" i="1"/>
  <c r="K43" i="1"/>
  <c r="K42" i="1"/>
  <c r="K41" i="1"/>
  <c r="K40" i="1"/>
  <c r="K38" i="1"/>
  <c r="K37" i="1"/>
  <c r="K36" i="1"/>
  <c r="K35" i="1"/>
  <c r="K34" i="1"/>
  <c r="K33" i="1"/>
  <c r="K32" i="1"/>
  <c r="K31" i="1"/>
  <c r="K30" i="1"/>
  <c r="K29" i="1"/>
  <c r="K27" i="1"/>
  <c r="K26" i="1"/>
  <c r="K25" i="1"/>
  <c r="K24" i="1"/>
  <c r="K23" i="1"/>
  <c r="K22" i="1"/>
  <c r="K21" i="1"/>
  <c r="K20" i="1"/>
  <c r="K19" i="1"/>
  <c r="K18" i="1"/>
  <c r="K16" i="1"/>
  <c r="K15" i="1"/>
  <c r="K14" i="1"/>
  <c r="K13" i="1"/>
  <c r="K12" i="1"/>
  <c r="K11" i="1"/>
  <c r="K10" i="1"/>
  <c r="K9" i="1"/>
  <c r="K8" i="1"/>
  <c r="D12" i="11" l="1"/>
  <c r="G6" i="9"/>
  <c r="G4" i="9"/>
  <c r="G3" i="9"/>
  <c r="G2" i="9"/>
  <c r="H137" i="1"/>
  <c r="E137" i="1"/>
  <c r="F137" i="1" s="1"/>
  <c r="H136" i="1"/>
  <c r="E136" i="1"/>
  <c r="F136" i="1" s="1"/>
  <c r="H135" i="1"/>
  <c r="E135" i="1"/>
  <c r="F135" i="1" s="1"/>
  <c r="H134" i="1"/>
  <c r="E134" i="1"/>
  <c r="F134" i="1" s="1"/>
  <c r="H133" i="1"/>
  <c r="E133" i="1"/>
  <c r="F133" i="1" s="1"/>
  <c r="H132" i="1"/>
  <c r="E132" i="1"/>
  <c r="F132" i="1" s="1"/>
  <c r="H131" i="1"/>
  <c r="E131" i="1"/>
  <c r="F131" i="1" s="1"/>
  <c r="H130" i="1"/>
  <c r="E130" i="1"/>
  <c r="F130" i="1" s="1"/>
  <c r="H129" i="1"/>
  <c r="E129" i="1"/>
  <c r="F129" i="1" s="1"/>
  <c r="H128" i="1"/>
  <c r="E128" i="1"/>
  <c r="F128" i="1" s="1"/>
  <c r="H127" i="1" l="1"/>
  <c r="Z129" i="1"/>
  <c r="V129" i="1"/>
  <c r="Y129" i="1"/>
  <c r="Z131" i="1"/>
  <c r="V131" i="1"/>
  <c r="Y131" i="1"/>
  <c r="Z133" i="1"/>
  <c r="V133" i="1"/>
  <c r="Y133" i="1"/>
  <c r="Z135" i="1"/>
  <c r="V135" i="1"/>
  <c r="Y135" i="1"/>
  <c r="Z137" i="1"/>
  <c r="V137" i="1"/>
  <c r="Y137" i="1"/>
  <c r="E127" i="1"/>
  <c r="F127" i="1"/>
  <c r="G128" i="1"/>
  <c r="X128" i="1" s="1"/>
  <c r="G129" i="1"/>
  <c r="X129" i="1" s="1"/>
  <c r="G130" i="1"/>
  <c r="J130" i="1" s="1"/>
  <c r="AB130" i="1" s="1"/>
  <c r="G131" i="1"/>
  <c r="X131" i="1" s="1"/>
  <c r="G132" i="1"/>
  <c r="X132" i="1" s="1"/>
  <c r="G133" i="1"/>
  <c r="X133" i="1" s="1"/>
  <c r="G134" i="1"/>
  <c r="J134" i="1" s="1"/>
  <c r="G135" i="1"/>
  <c r="X135" i="1" s="1"/>
  <c r="G136" i="1"/>
  <c r="AA136" i="1" s="1"/>
  <c r="G137" i="1"/>
  <c r="X137" i="1" s="1"/>
  <c r="H7" i="1"/>
  <c r="V136" i="1" l="1"/>
  <c r="Y136" i="1"/>
  <c r="Z136" i="1"/>
  <c r="Y132" i="1"/>
  <c r="V132" i="1"/>
  <c r="Z132" i="1"/>
  <c r="Y134" i="1"/>
  <c r="V134" i="1"/>
  <c r="Z134" i="1"/>
  <c r="Y130" i="1"/>
  <c r="V130" i="1"/>
  <c r="Z130" i="1"/>
  <c r="W137" i="1"/>
  <c r="AA137" i="1"/>
  <c r="W136" i="1"/>
  <c r="X136" i="1"/>
  <c r="W135" i="1"/>
  <c r="AA135" i="1"/>
  <c r="W133" i="1"/>
  <c r="AA133" i="1"/>
  <c r="W132" i="1"/>
  <c r="AA132" i="1"/>
  <c r="W131" i="1"/>
  <c r="AA131" i="1"/>
  <c r="W129" i="1"/>
  <c r="AA129" i="1"/>
  <c r="W134" i="1"/>
  <c r="AA134" i="1"/>
  <c r="X134" i="1"/>
  <c r="W130" i="1"/>
  <c r="AA130" i="1"/>
  <c r="X130" i="1"/>
  <c r="Y128" i="1"/>
  <c r="V128" i="1"/>
  <c r="Z128" i="1"/>
  <c r="W128" i="1"/>
  <c r="AA128" i="1"/>
  <c r="AG134" i="1"/>
  <c r="AE134" i="1"/>
  <c r="AC134" i="1"/>
  <c r="AF134" i="1"/>
  <c r="AD134" i="1"/>
  <c r="AB134" i="1"/>
  <c r="AG130" i="1"/>
  <c r="AE130" i="1"/>
  <c r="AC130" i="1"/>
  <c r="AF130" i="1"/>
  <c r="AD130" i="1"/>
  <c r="J133" i="1"/>
  <c r="J137" i="1"/>
  <c r="G127" i="1"/>
  <c r="J136" i="1"/>
  <c r="J131" i="1"/>
  <c r="J128" i="1"/>
  <c r="J135" i="1"/>
  <c r="J132" i="1"/>
  <c r="J129" i="1"/>
  <c r="I2" i="11"/>
  <c r="AG128" i="1" l="1"/>
  <c r="AE128" i="1"/>
  <c r="AC128" i="1"/>
  <c r="AF128" i="1"/>
  <c r="AD128" i="1"/>
  <c r="AB128" i="1"/>
  <c r="AG129" i="1"/>
  <c r="AE129" i="1"/>
  <c r="AC129" i="1"/>
  <c r="AF129" i="1"/>
  <c r="AD129" i="1"/>
  <c r="AB129" i="1"/>
  <c r="AG135" i="1"/>
  <c r="AE135" i="1"/>
  <c r="AC135" i="1"/>
  <c r="AF135" i="1"/>
  <c r="AD135" i="1"/>
  <c r="AB135" i="1"/>
  <c r="AG131" i="1"/>
  <c r="AE131" i="1"/>
  <c r="AC131" i="1"/>
  <c r="AF131" i="1"/>
  <c r="AD131" i="1"/>
  <c r="AB131" i="1"/>
  <c r="AG133" i="1"/>
  <c r="AE133" i="1"/>
  <c r="AC133" i="1"/>
  <c r="AF133" i="1"/>
  <c r="AD133" i="1"/>
  <c r="AB133" i="1"/>
  <c r="AG132" i="1"/>
  <c r="AE132" i="1"/>
  <c r="AC132" i="1"/>
  <c r="AF132" i="1"/>
  <c r="AD132" i="1"/>
  <c r="AB132" i="1"/>
  <c r="AG136" i="1"/>
  <c r="AE136" i="1"/>
  <c r="AC136" i="1"/>
  <c r="AF136" i="1"/>
  <c r="AD136" i="1"/>
  <c r="AB136" i="1"/>
  <c r="AG137" i="1"/>
  <c r="AE137" i="1"/>
  <c r="AC137" i="1"/>
  <c r="AF137" i="1"/>
  <c r="AD137" i="1"/>
  <c r="AB137" i="1"/>
  <c r="J127" i="1"/>
  <c r="H138" i="1"/>
  <c r="H126" i="1"/>
  <c r="H125" i="1"/>
  <c r="H124" i="1"/>
  <c r="H123" i="1"/>
  <c r="H122" i="1"/>
  <c r="H121" i="1"/>
  <c r="H120" i="1"/>
  <c r="H119" i="1"/>
  <c r="H118" i="1"/>
  <c r="H117" i="1"/>
  <c r="H115" i="1"/>
  <c r="H114" i="1"/>
  <c r="H113" i="1"/>
  <c r="H112" i="1"/>
  <c r="H111" i="1"/>
  <c r="H110" i="1"/>
  <c r="H109" i="1"/>
  <c r="H108" i="1"/>
  <c r="H107" i="1"/>
  <c r="H106" i="1"/>
  <c r="H104" i="1"/>
  <c r="H103" i="1"/>
  <c r="H102" i="1"/>
  <c r="H101" i="1"/>
  <c r="H100" i="1"/>
  <c r="H99" i="1"/>
  <c r="H98" i="1"/>
  <c r="H97" i="1"/>
  <c r="H96" i="1"/>
  <c r="H95" i="1"/>
  <c r="H93" i="1"/>
  <c r="H92" i="1"/>
  <c r="H91" i="1"/>
  <c r="H90" i="1"/>
  <c r="H89" i="1"/>
  <c r="H88" i="1"/>
  <c r="H87" i="1"/>
  <c r="H86" i="1"/>
  <c r="H85" i="1"/>
  <c r="H84" i="1"/>
  <c r="H82" i="1"/>
  <c r="H81" i="1"/>
  <c r="H80" i="1"/>
  <c r="H79" i="1"/>
  <c r="H78" i="1"/>
  <c r="H77" i="1"/>
  <c r="H76" i="1"/>
  <c r="H75" i="1"/>
  <c r="H74" i="1"/>
  <c r="H73" i="1"/>
  <c r="H71" i="1"/>
  <c r="H70" i="1"/>
  <c r="H69" i="1"/>
  <c r="H68" i="1"/>
  <c r="H67" i="1"/>
  <c r="H66" i="1"/>
  <c r="H65" i="1"/>
  <c r="H64" i="1"/>
  <c r="H63" i="1"/>
  <c r="H62" i="1"/>
  <c r="H60" i="1"/>
  <c r="H59" i="1"/>
  <c r="H58" i="1"/>
  <c r="H57" i="1"/>
  <c r="H56" i="1"/>
  <c r="H55" i="1"/>
  <c r="H54" i="1"/>
  <c r="H53" i="1"/>
  <c r="H52" i="1"/>
  <c r="H51" i="1"/>
  <c r="H49" i="1"/>
  <c r="H48" i="1"/>
  <c r="H47" i="1"/>
  <c r="H46" i="1"/>
  <c r="H45" i="1"/>
  <c r="H44" i="1"/>
  <c r="H43" i="1"/>
  <c r="H42" i="1"/>
  <c r="H41" i="1"/>
  <c r="H40" i="1"/>
  <c r="H38" i="1"/>
  <c r="H37" i="1"/>
  <c r="H36" i="1"/>
  <c r="H35" i="1"/>
  <c r="H34" i="1"/>
  <c r="H33" i="1"/>
  <c r="H32" i="1"/>
  <c r="H31" i="1"/>
  <c r="H30" i="1"/>
  <c r="H29" i="1"/>
  <c r="H27" i="1"/>
  <c r="H26" i="1"/>
  <c r="H25" i="1"/>
  <c r="H24" i="1"/>
  <c r="H23" i="1"/>
  <c r="H22" i="1"/>
  <c r="H21" i="1"/>
  <c r="H20" i="1"/>
  <c r="H19" i="1"/>
  <c r="H18" i="1"/>
  <c r="H16" i="1"/>
  <c r="H15" i="1"/>
  <c r="H14" i="1"/>
  <c r="H13" i="1"/>
  <c r="H12" i="1"/>
  <c r="H11" i="1"/>
  <c r="H10" i="1"/>
  <c r="H9" i="1"/>
  <c r="H8" i="1"/>
  <c r="D6" i="11"/>
  <c r="X31" i="1" l="1"/>
  <c r="AA33" i="1"/>
  <c r="W35" i="1"/>
  <c r="X42" i="1"/>
  <c r="AA44" i="1"/>
  <c r="W46" i="1"/>
  <c r="X53" i="1"/>
  <c r="AA55" i="1"/>
  <c r="W57" i="1"/>
  <c r="X62" i="1"/>
  <c r="AA64" i="1"/>
  <c r="W66" i="1"/>
  <c r="X70" i="1"/>
  <c r="AA73" i="1"/>
  <c r="W75" i="1"/>
  <c r="X79" i="1"/>
  <c r="AA81" i="1"/>
  <c r="V97" i="1"/>
  <c r="Z99" i="1"/>
  <c r="Y99" i="1"/>
  <c r="V101" i="1"/>
  <c r="Z103" i="1"/>
  <c r="Y103" i="1"/>
  <c r="V108" i="1"/>
  <c r="Z110" i="1"/>
  <c r="Y110" i="1"/>
  <c r="V112" i="1"/>
  <c r="Z114" i="1"/>
  <c r="Y114" i="1"/>
  <c r="Z21" i="1"/>
  <c r="Y21" i="1"/>
  <c r="V23" i="1"/>
  <c r="Z25" i="1"/>
  <c r="Y25" i="1"/>
  <c r="Z85" i="1"/>
  <c r="V85" i="1"/>
  <c r="Y85" i="1"/>
  <c r="Z87" i="1"/>
  <c r="V87" i="1"/>
  <c r="Y87" i="1"/>
  <c r="Z89" i="1"/>
  <c r="V89" i="1"/>
  <c r="Y89" i="1"/>
  <c r="Z91" i="1"/>
  <c r="V91" i="1"/>
  <c r="Y91" i="1"/>
  <c r="Z93" i="1"/>
  <c r="V93" i="1"/>
  <c r="Y93" i="1"/>
  <c r="Z118" i="1"/>
  <c r="V118" i="1"/>
  <c r="Y118" i="1"/>
  <c r="Z120" i="1"/>
  <c r="V120" i="1"/>
  <c r="Y120" i="1"/>
  <c r="Z122" i="1"/>
  <c r="V122" i="1"/>
  <c r="Y122" i="1"/>
  <c r="Z124" i="1"/>
  <c r="V124" i="1"/>
  <c r="Y124" i="1"/>
  <c r="Z126" i="1"/>
  <c r="V126" i="1"/>
  <c r="Y126" i="1"/>
  <c r="E138" i="1"/>
  <c r="G138" i="1" s="1"/>
  <c r="Z138" i="1" s="1"/>
  <c r="E126" i="1"/>
  <c r="G126" i="1" s="1"/>
  <c r="X126" i="1" s="1"/>
  <c r="E125" i="1"/>
  <c r="G125" i="1" s="1"/>
  <c r="E124" i="1"/>
  <c r="G124" i="1" s="1"/>
  <c r="X124" i="1" s="1"/>
  <c r="E123" i="1"/>
  <c r="G123" i="1" s="1"/>
  <c r="E122" i="1"/>
  <c r="G122" i="1" s="1"/>
  <c r="X122" i="1" s="1"/>
  <c r="E121" i="1"/>
  <c r="G121" i="1" s="1"/>
  <c r="E120" i="1"/>
  <c r="G120" i="1" s="1"/>
  <c r="X120" i="1" s="1"/>
  <c r="E119" i="1"/>
  <c r="G119" i="1" s="1"/>
  <c r="E118" i="1"/>
  <c r="G118" i="1" s="1"/>
  <c r="X118" i="1" s="1"/>
  <c r="E115" i="1"/>
  <c r="G115" i="1" s="1"/>
  <c r="X115" i="1" s="1"/>
  <c r="E114" i="1"/>
  <c r="G114" i="1" s="1"/>
  <c r="E113" i="1"/>
  <c r="G113" i="1" s="1"/>
  <c r="X113" i="1" s="1"/>
  <c r="E112" i="1"/>
  <c r="G112" i="1" s="1"/>
  <c r="E111" i="1"/>
  <c r="G111" i="1" s="1"/>
  <c r="X111" i="1" s="1"/>
  <c r="E110" i="1"/>
  <c r="G110" i="1" s="1"/>
  <c r="E109" i="1"/>
  <c r="G109" i="1" s="1"/>
  <c r="X109" i="1" s="1"/>
  <c r="E108" i="1"/>
  <c r="G108" i="1" s="1"/>
  <c r="E107" i="1"/>
  <c r="G107" i="1" s="1"/>
  <c r="Z107" i="1" s="1"/>
  <c r="E106" i="1"/>
  <c r="G106" i="1" s="1"/>
  <c r="Z106" i="1" s="1"/>
  <c r="E104" i="1"/>
  <c r="G104" i="1" s="1"/>
  <c r="X104" i="1" s="1"/>
  <c r="E103" i="1"/>
  <c r="G103" i="1" s="1"/>
  <c r="E102" i="1"/>
  <c r="G102" i="1" s="1"/>
  <c r="X102" i="1" s="1"/>
  <c r="E101" i="1"/>
  <c r="G101" i="1" s="1"/>
  <c r="E100" i="1"/>
  <c r="G100" i="1" s="1"/>
  <c r="X100" i="1" s="1"/>
  <c r="E99" i="1"/>
  <c r="G99" i="1" s="1"/>
  <c r="E98" i="1"/>
  <c r="G98" i="1" s="1"/>
  <c r="X98" i="1" s="1"/>
  <c r="E97" i="1"/>
  <c r="G97" i="1" s="1"/>
  <c r="E96" i="1"/>
  <c r="G96" i="1" s="1"/>
  <c r="X96" i="1" s="1"/>
  <c r="E93" i="1"/>
  <c r="G93" i="1" s="1"/>
  <c r="X93" i="1" s="1"/>
  <c r="E92" i="1"/>
  <c r="G92" i="1" s="1"/>
  <c r="E91" i="1"/>
  <c r="G91" i="1" s="1"/>
  <c r="X91" i="1" s="1"/>
  <c r="E90" i="1"/>
  <c r="G90" i="1" s="1"/>
  <c r="E89" i="1"/>
  <c r="G89" i="1" s="1"/>
  <c r="X89" i="1" s="1"/>
  <c r="E88" i="1"/>
  <c r="G88" i="1" s="1"/>
  <c r="E87" i="1"/>
  <c r="G87" i="1" s="1"/>
  <c r="X87" i="1" s="1"/>
  <c r="E86" i="1"/>
  <c r="G86" i="1" s="1"/>
  <c r="E85" i="1"/>
  <c r="G85" i="1" s="1"/>
  <c r="X85" i="1" s="1"/>
  <c r="E82" i="1"/>
  <c r="G82" i="1" s="1"/>
  <c r="X82" i="1" s="1"/>
  <c r="E81" i="1"/>
  <c r="G81" i="1" s="1"/>
  <c r="E80" i="1"/>
  <c r="G80" i="1" s="1"/>
  <c r="X80" i="1" s="1"/>
  <c r="E79" i="1"/>
  <c r="G79" i="1" s="1"/>
  <c r="E78" i="1"/>
  <c r="G78" i="1" s="1"/>
  <c r="E77" i="1"/>
  <c r="G77" i="1" s="1"/>
  <c r="E76" i="1"/>
  <c r="G76" i="1" s="1"/>
  <c r="E75" i="1"/>
  <c r="G75" i="1" s="1"/>
  <c r="E74" i="1"/>
  <c r="G74" i="1" s="1"/>
  <c r="E73" i="1"/>
  <c r="G73" i="1" s="1"/>
  <c r="E71" i="1"/>
  <c r="G71" i="1" s="1"/>
  <c r="E70" i="1"/>
  <c r="G70" i="1" s="1"/>
  <c r="E69" i="1"/>
  <c r="G69" i="1" s="1"/>
  <c r="E68" i="1"/>
  <c r="G68" i="1" s="1"/>
  <c r="E67" i="1"/>
  <c r="G67" i="1" s="1"/>
  <c r="E66" i="1"/>
  <c r="G66" i="1" s="1"/>
  <c r="E65" i="1"/>
  <c r="G65" i="1" s="1"/>
  <c r="E64" i="1"/>
  <c r="G64" i="1" s="1"/>
  <c r="E63" i="1"/>
  <c r="G63" i="1" s="1"/>
  <c r="E62" i="1"/>
  <c r="G62" i="1" s="1"/>
  <c r="E60" i="1"/>
  <c r="G60" i="1" s="1"/>
  <c r="E59" i="1"/>
  <c r="G59" i="1" s="1"/>
  <c r="E58" i="1"/>
  <c r="G58" i="1" s="1"/>
  <c r="E57" i="1"/>
  <c r="G57" i="1" s="1"/>
  <c r="E56" i="1"/>
  <c r="G56" i="1" s="1"/>
  <c r="E55" i="1"/>
  <c r="G55" i="1" s="1"/>
  <c r="E54" i="1"/>
  <c r="G54" i="1" s="1"/>
  <c r="E53" i="1"/>
  <c r="G53" i="1" s="1"/>
  <c r="E52" i="1"/>
  <c r="G52" i="1" s="1"/>
  <c r="E51" i="1"/>
  <c r="G51" i="1" s="1"/>
  <c r="Z51" i="1" s="1"/>
  <c r="E49" i="1"/>
  <c r="G49" i="1" s="1"/>
  <c r="E48" i="1"/>
  <c r="G48" i="1" s="1"/>
  <c r="E47" i="1"/>
  <c r="G47" i="1" s="1"/>
  <c r="E46" i="1"/>
  <c r="G46" i="1" s="1"/>
  <c r="E45" i="1"/>
  <c r="G45" i="1" s="1"/>
  <c r="E44" i="1"/>
  <c r="G44" i="1" s="1"/>
  <c r="E43" i="1"/>
  <c r="G43" i="1" s="1"/>
  <c r="E42" i="1"/>
  <c r="G42" i="1" s="1"/>
  <c r="E41" i="1"/>
  <c r="G41" i="1" s="1"/>
  <c r="E40" i="1"/>
  <c r="G40" i="1" s="1"/>
  <c r="Z40" i="1" s="1"/>
  <c r="E38" i="1"/>
  <c r="G38" i="1" s="1"/>
  <c r="E37" i="1"/>
  <c r="G37" i="1" s="1"/>
  <c r="E36" i="1"/>
  <c r="G36" i="1" s="1"/>
  <c r="E35" i="1"/>
  <c r="G35" i="1" s="1"/>
  <c r="E34" i="1"/>
  <c r="G34" i="1" s="1"/>
  <c r="E33" i="1"/>
  <c r="G33" i="1" s="1"/>
  <c r="E32" i="1"/>
  <c r="G32" i="1" s="1"/>
  <c r="E31" i="1"/>
  <c r="G31" i="1" s="1"/>
  <c r="E30" i="1"/>
  <c r="G30" i="1" s="1"/>
  <c r="E29" i="1"/>
  <c r="G29" i="1" s="1"/>
  <c r="E27" i="1"/>
  <c r="G27" i="1" s="1"/>
  <c r="E25" i="1"/>
  <c r="G25" i="1" s="1"/>
  <c r="E24" i="1"/>
  <c r="G24" i="1" s="1"/>
  <c r="E23" i="1"/>
  <c r="G23" i="1" s="1"/>
  <c r="E22" i="1"/>
  <c r="G22" i="1" s="1"/>
  <c r="E21" i="1"/>
  <c r="G21" i="1" s="1"/>
  <c r="E20" i="1"/>
  <c r="E16" i="1"/>
  <c r="G16" i="1" s="1"/>
  <c r="AA16" i="1" s="1"/>
  <c r="E15" i="1"/>
  <c r="G15" i="1" s="1"/>
  <c r="AA15" i="1" s="1"/>
  <c r="E14" i="1"/>
  <c r="G14" i="1" s="1"/>
  <c r="AA14" i="1" s="1"/>
  <c r="E13" i="1"/>
  <c r="G13" i="1" s="1"/>
  <c r="AA13" i="1" s="1"/>
  <c r="E12" i="1"/>
  <c r="G12" i="1" s="1"/>
  <c r="AA12" i="1" s="1"/>
  <c r="E11" i="1"/>
  <c r="G11" i="1" s="1"/>
  <c r="AA11" i="1" s="1"/>
  <c r="E10" i="1"/>
  <c r="G10" i="1" s="1"/>
  <c r="AA10" i="1" s="1"/>
  <c r="E9" i="1"/>
  <c r="G9" i="1" s="1"/>
  <c r="AA9" i="1" s="1"/>
  <c r="Z22" i="1" l="1"/>
  <c r="V22" i="1"/>
  <c r="Y22" i="1"/>
  <c r="AA22" i="1"/>
  <c r="Z24" i="1"/>
  <c r="V24" i="1"/>
  <c r="Y24" i="1"/>
  <c r="X24" i="1"/>
  <c r="W24" i="1"/>
  <c r="X27" i="1"/>
  <c r="AA27" i="1"/>
  <c r="W27" i="1"/>
  <c r="X30" i="1"/>
  <c r="AA30" i="1"/>
  <c r="W30" i="1"/>
  <c r="X32" i="1"/>
  <c r="AA32" i="1"/>
  <c r="W32" i="1"/>
  <c r="X34" i="1"/>
  <c r="AA34" i="1"/>
  <c r="W34" i="1"/>
  <c r="X36" i="1"/>
  <c r="AA36" i="1"/>
  <c r="W36" i="1"/>
  <c r="X38" i="1"/>
  <c r="AA38" i="1"/>
  <c r="W38" i="1"/>
  <c r="X41" i="1"/>
  <c r="AA41" i="1"/>
  <c r="W41" i="1"/>
  <c r="X43" i="1"/>
  <c r="AA43" i="1"/>
  <c r="W43" i="1"/>
  <c r="X45" i="1"/>
  <c r="AA45" i="1"/>
  <c r="W45" i="1"/>
  <c r="X47" i="1"/>
  <c r="AA47" i="1"/>
  <c r="W47" i="1"/>
  <c r="X49" i="1"/>
  <c r="AA49" i="1"/>
  <c r="W49" i="1"/>
  <c r="X52" i="1"/>
  <c r="AA52" i="1"/>
  <c r="W52" i="1"/>
  <c r="X54" i="1"/>
  <c r="AA54" i="1"/>
  <c r="W54" i="1"/>
  <c r="X56" i="1"/>
  <c r="AA56" i="1"/>
  <c r="W56" i="1"/>
  <c r="X58" i="1"/>
  <c r="AA58" i="1"/>
  <c r="W58" i="1"/>
  <c r="X60" i="1"/>
  <c r="AA60" i="1"/>
  <c r="W60" i="1"/>
  <c r="X63" i="1"/>
  <c r="AA63" i="1"/>
  <c r="W63" i="1"/>
  <c r="X65" i="1"/>
  <c r="AA65" i="1"/>
  <c r="W65" i="1"/>
  <c r="X67" i="1"/>
  <c r="AA67" i="1"/>
  <c r="W67" i="1"/>
  <c r="X69" i="1"/>
  <c r="AA69" i="1"/>
  <c r="W69" i="1"/>
  <c r="X71" i="1"/>
  <c r="AA71" i="1"/>
  <c r="W71" i="1"/>
  <c r="X74" i="1"/>
  <c r="Y74" i="1"/>
  <c r="W74" i="1"/>
  <c r="X76" i="1"/>
  <c r="AA76" i="1"/>
  <c r="W76" i="1"/>
  <c r="X78" i="1"/>
  <c r="AA78" i="1"/>
  <c r="Z86" i="1"/>
  <c r="V86" i="1"/>
  <c r="Y86" i="1"/>
  <c r="AA86" i="1"/>
  <c r="Z88" i="1"/>
  <c r="X88" i="1"/>
  <c r="AA88" i="1"/>
  <c r="W88" i="1"/>
  <c r="X90" i="1"/>
  <c r="AA90" i="1"/>
  <c r="W90" i="1"/>
  <c r="X92" i="1"/>
  <c r="AA92" i="1"/>
  <c r="W92" i="1"/>
  <c r="X119" i="1"/>
  <c r="AA119" i="1"/>
  <c r="W119" i="1"/>
  <c r="X121" i="1"/>
  <c r="AA121" i="1"/>
  <c r="W121" i="1"/>
  <c r="X123" i="1"/>
  <c r="AA123" i="1"/>
  <c r="W123" i="1"/>
  <c r="X125" i="1"/>
  <c r="AA125" i="1"/>
  <c r="W125" i="1"/>
  <c r="Y115" i="1"/>
  <c r="V115" i="1"/>
  <c r="Z115" i="1"/>
  <c r="Y113" i="1"/>
  <c r="V113" i="1"/>
  <c r="Z113" i="1"/>
  <c r="Y111" i="1"/>
  <c r="V111" i="1"/>
  <c r="Z111" i="1"/>
  <c r="Y109" i="1"/>
  <c r="V109" i="1"/>
  <c r="Z109" i="1"/>
  <c r="Y104" i="1"/>
  <c r="V104" i="1"/>
  <c r="Z104" i="1"/>
  <c r="Y102" i="1"/>
  <c r="V102" i="1"/>
  <c r="Z102" i="1"/>
  <c r="Y100" i="1"/>
  <c r="V100" i="1"/>
  <c r="Z100" i="1"/>
  <c r="Y98" i="1"/>
  <c r="V98" i="1"/>
  <c r="Z98" i="1"/>
  <c r="Y96" i="1"/>
  <c r="V96" i="1"/>
  <c r="Z96" i="1"/>
  <c r="Y82" i="1"/>
  <c r="V82" i="1"/>
  <c r="Z82" i="1"/>
  <c r="Y80" i="1"/>
  <c r="V80" i="1"/>
  <c r="Z80" i="1"/>
  <c r="Y78" i="1"/>
  <c r="Z78" i="1"/>
  <c r="V76" i="1"/>
  <c r="V74" i="1"/>
  <c r="Z74" i="1"/>
  <c r="V71" i="1"/>
  <c r="Y69" i="1"/>
  <c r="Z69" i="1"/>
  <c r="V67" i="1"/>
  <c r="Y65" i="1"/>
  <c r="Z65" i="1"/>
  <c r="V63" i="1"/>
  <c r="Y60" i="1"/>
  <c r="Z60" i="1"/>
  <c r="V58" i="1"/>
  <c r="Y56" i="1"/>
  <c r="Z56" i="1"/>
  <c r="V54" i="1"/>
  <c r="Y52" i="1"/>
  <c r="Z52" i="1"/>
  <c r="V49" i="1"/>
  <c r="Y47" i="1"/>
  <c r="Z47" i="1"/>
  <c r="V45" i="1"/>
  <c r="Y43" i="1"/>
  <c r="Z43" i="1"/>
  <c r="V41" i="1"/>
  <c r="Y38" i="1"/>
  <c r="Z38" i="1"/>
  <c r="V36" i="1"/>
  <c r="Y34" i="1"/>
  <c r="Z34" i="1"/>
  <c r="V32" i="1"/>
  <c r="Y30" i="1"/>
  <c r="Z30" i="1"/>
  <c r="V27" i="1"/>
  <c r="Y125" i="1"/>
  <c r="Z125" i="1"/>
  <c r="V123" i="1"/>
  <c r="Y121" i="1"/>
  <c r="Z121" i="1"/>
  <c r="V119" i="1"/>
  <c r="Y92" i="1"/>
  <c r="Z92" i="1"/>
  <c r="V90" i="1"/>
  <c r="Y88" i="1"/>
  <c r="W86" i="1"/>
  <c r="AA24" i="1"/>
  <c r="X22" i="1"/>
  <c r="X21" i="1"/>
  <c r="AA21" i="1"/>
  <c r="W21" i="1"/>
  <c r="X23" i="1"/>
  <c r="AA23" i="1"/>
  <c r="W23" i="1"/>
  <c r="X25" i="1"/>
  <c r="AA25" i="1"/>
  <c r="W25" i="1"/>
  <c r="Z29" i="1"/>
  <c r="V29" i="1"/>
  <c r="Y29" i="1"/>
  <c r="X29" i="1"/>
  <c r="W29" i="1"/>
  <c r="Z31" i="1"/>
  <c r="V31" i="1"/>
  <c r="Y31" i="1"/>
  <c r="AA31" i="1"/>
  <c r="Z33" i="1"/>
  <c r="V33" i="1"/>
  <c r="Y33" i="1"/>
  <c r="X33" i="1"/>
  <c r="W33" i="1"/>
  <c r="Z35" i="1"/>
  <c r="V35" i="1"/>
  <c r="Y35" i="1"/>
  <c r="AA35" i="1"/>
  <c r="Z37" i="1"/>
  <c r="V37" i="1"/>
  <c r="Y37" i="1"/>
  <c r="X37" i="1"/>
  <c r="W37" i="1"/>
  <c r="Z42" i="1"/>
  <c r="V42" i="1"/>
  <c r="Y42" i="1"/>
  <c r="AA42" i="1"/>
  <c r="Z44" i="1"/>
  <c r="V44" i="1"/>
  <c r="Y44" i="1"/>
  <c r="X44" i="1"/>
  <c r="W44" i="1"/>
  <c r="Z46" i="1"/>
  <c r="V46" i="1"/>
  <c r="Y46" i="1"/>
  <c r="AA46" i="1"/>
  <c r="Z48" i="1"/>
  <c r="V48" i="1"/>
  <c r="Y48" i="1"/>
  <c r="X48" i="1"/>
  <c r="W48" i="1"/>
  <c r="Z53" i="1"/>
  <c r="V53" i="1"/>
  <c r="Y53" i="1"/>
  <c r="AA53" i="1"/>
  <c r="Z55" i="1"/>
  <c r="V55" i="1"/>
  <c r="Y55" i="1"/>
  <c r="X55" i="1"/>
  <c r="W55" i="1"/>
  <c r="Z57" i="1"/>
  <c r="V57" i="1"/>
  <c r="Y57" i="1"/>
  <c r="AA57" i="1"/>
  <c r="Z59" i="1"/>
  <c r="V59" i="1"/>
  <c r="Y59" i="1"/>
  <c r="X59" i="1"/>
  <c r="W59" i="1"/>
  <c r="Z62" i="1"/>
  <c r="V62" i="1"/>
  <c r="Y62" i="1"/>
  <c r="AA62" i="1"/>
  <c r="Z64" i="1"/>
  <c r="V64" i="1"/>
  <c r="Y64" i="1"/>
  <c r="X64" i="1"/>
  <c r="W64" i="1"/>
  <c r="Z66" i="1"/>
  <c r="V66" i="1"/>
  <c r="Y66" i="1"/>
  <c r="AA66" i="1"/>
  <c r="Z68" i="1"/>
  <c r="V68" i="1"/>
  <c r="Y68" i="1"/>
  <c r="X68" i="1"/>
  <c r="W68" i="1"/>
  <c r="Z70" i="1"/>
  <c r="V70" i="1"/>
  <c r="Y70" i="1"/>
  <c r="AA70" i="1"/>
  <c r="Z73" i="1"/>
  <c r="V73" i="1"/>
  <c r="Y73" i="1"/>
  <c r="X73" i="1"/>
  <c r="W73" i="1"/>
  <c r="Z75" i="1"/>
  <c r="V75" i="1"/>
  <c r="Y75" i="1"/>
  <c r="AA75" i="1"/>
  <c r="Z77" i="1"/>
  <c r="V77" i="1"/>
  <c r="Y77" i="1"/>
  <c r="X77" i="1"/>
  <c r="W77" i="1"/>
  <c r="Z79" i="1"/>
  <c r="V79" i="1"/>
  <c r="Y79" i="1"/>
  <c r="AA79" i="1"/>
  <c r="Z81" i="1"/>
  <c r="V81" i="1"/>
  <c r="Y81" i="1"/>
  <c r="X81" i="1"/>
  <c r="W81" i="1"/>
  <c r="X97" i="1"/>
  <c r="AA97" i="1"/>
  <c r="W97" i="1"/>
  <c r="X99" i="1"/>
  <c r="AA99" i="1"/>
  <c r="W99" i="1"/>
  <c r="X101" i="1"/>
  <c r="AA101" i="1"/>
  <c r="W101" i="1"/>
  <c r="X103" i="1"/>
  <c r="AA103" i="1"/>
  <c r="W103" i="1"/>
  <c r="X108" i="1"/>
  <c r="AA108" i="1"/>
  <c r="W108" i="1"/>
  <c r="X110" i="1"/>
  <c r="AA110" i="1"/>
  <c r="W110" i="1"/>
  <c r="X112" i="1"/>
  <c r="AA112" i="1"/>
  <c r="W112" i="1"/>
  <c r="X114" i="1"/>
  <c r="AA114" i="1"/>
  <c r="W114" i="1"/>
  <c r="W126" i="1"/>
  <c r="AA126" i="1"/>
  <c r="W124" i="1"/>
  <c r="AA124" i="1"/>
  <c r="W122" i="1"/>
  <c r="AA122" i="1"/>
  <c r="W120" i="1"/>
  <c r="AA120" i="1"/>
  <c r="W118" i="1"/>
  <c r="AA118" i="1"/>
  <c r="W115" i="1"/>
  <c r="AA115" i="1"/>
  <c r="W113" i="1"/>
  <c r="AA113" i="1"/>
  <c r="W111" i="1"/>
  <c r="AA111" i="1"/>
  <c r="W109" i="1"/>
  <c r="AA109" i="1"/>
  <c r="W104" i="1"/>
  <c r="AA104" i="1"/>
  <c r="W102" i="1"/>
  <c r="AA102" i="1"/>
  <c r="W100" i="1"/>
  <c r="AA100" i="1"/>
  <c r="W98" i="1"/>
  <c r="AA98" i="1"/>
  <c r="W96" i="1"/>
  <c r="AA96" i="1"/>
  <c r="W93" i="1"/>
  <c r="AA93" i="1"/>
  <c r="W91" i="1"/>
  <c r="AA91" i="1"/>
  <c r="W89" i="1"/>
  <c r="AA89" i="1"/>
  <c r="W87" i="1"/>
  <c r="AA87" i="1"/>
  <c r="W85" i="1"/>
  <c r="AA85" i="1"/>
  <c r="W82" i="1"/>
  <c r="AA82" i="1"/>
  <c r="W80" i="1"/>
  <c r="AA80" i="1"/>
  <c r="W78" i="1"/>
  <c r="V78" i="1"/>
  <c r="Y76" i="1"/>
  <c r="Z76" i="1"/>
  <c r="AA74" i="1"/>
  <c r="Y71" i="1"/>
  <c r="Z71" i="1"/>
  <c r="V69" i="1"/>
  <c r="Y67" i="1"/>
  <c r="Z67" i="1"/>
  <c r="V65" i="1"/>
  <c r="Y63" i="1"/>
  <c r="Z63" i="1"/>
  <c r="V60" i="1"/>
  <c r="Y58" i="1"/>
  <c r="Z58" i="1"/>
  <c r="V56" i="1"/>
  <c r="Y54" i="1"/>
  <c r="Z54" i="1"/>
  <c r="V52" i="1"/>
  <c r="Y49" i="1"/>
  <c r="Z49" i="1"/>
  <c r="V47" i="1"/>
  <c r="Y45" i="1"/>
  <c r="Z45" i="1"/>
  <c r="V43" i="1"/>
  <c r="Y41" i="1"/>
  <c r="Z41" i="1"/>
  <c r="V38" i="1"/>
  <c r="Y36" i="1"/>
  <c r="Z36" i="1"/>
  <c r="V34" i="1"/>
  <c r="Y32" i="1"/>
  <c r="Z32" i="1"/>
  <c r="V30" i="1"/>
  <c r="Y27" i="1"/>
  <c r="Z27" i="1"/>
  <c r="V25" i="1"/>
  <c r="Y23" i="1"/>
  <c r="Z23" i="1"/>
  <c r="V21" i="1"/>
  <c r="V125" i="1"/>
  <c r="Y123" i="1"/>
  <c r="Z123" i="1"/>
  <c r="V121" i="1"/>
  <c r="Y119" i="1"/>
  <c r="Z119" i="1"/>
  <c r="V114" i="1"/>
  <c r="Y112" i="1"/>
  <c r="Z112" i="1"/>
  <c r="V110" i="1"/>
  <c r="Y108" i="1"/>
  <c r="Z108" i="1"/>
  <c r="V103" i="1"/>
  <c r="Y101" i="1"/>
  <c r="Z101" i="1"/>
  <c r="V99" i="1"/>
  <c r="Y97" i="1"/>
  <c r="Z97" i="1"/>
  <c r="V92" i="1"/>
  <c r="Y90" i="1"/>
  <c r="Z90" i="1"/>
  <c r="V88" i="1"/>
  <c r="X86" i="1"/>
  <c r="W79" i="1"/>
  <c r="AA77" i="1"/>
  <c r="X75" i="1"/>
  <c r="W70" i="1"/>
  <c r="AA68" i="1"/>
  <c r="X66" i="1"/>
  <c r="W62" i="1"/>
  <c r="AA59" i="1"/>
  <c r="X57" i="1"/>
  <c r="W53" i="1"/>
  <c r="AA48" i="1"/>
  <c r="X46" i="1"/>
  <c r="W42" i="1"/>
  <c r="AA37" i="1"/>
  <c r="X35" i="1"/>
  <c r="W31" i="1"/>
  <c r="AA29" i="1"/>
  <c r="W22" i="1"/>
  <c r="W107" i="1"/>
  <c r="AA107" i="1"/>
  <c r="X107" i="1"/>
  <c r="Y107" i="1"/>
  <c r="V107" i="1"/>
  <c r="W106" i="1"/>
  <c r="AA106" i="1"/>
  <c r="X106" i="1"/>
  <c r="Y106" i="1"/>
  <c r="V106" i="1"/>
  <c r="W138" i="1"/>
  <c r="AA138" i="1"/>
  <c r="X138" i="1"/>
  <c r="Y138" i="1"/>
  <c r="V138" i="1"/>
  <c r="W40" i="1"/>
  <c r="AA40" i="1"/>
  <c r="X40" i="1"/>
  <c r="Y40" i="1"/>
  <c r="V40" i="1"/>
  <c r="W51" i="1"/>
  <c r="AA51" i="1"/>
  <c r="X51" i="1"/>
  <c r="Y51" i="1"/>
  <c r="V51" i="1"/>
  <c r="V16" i="1"/>
  <c r="Z16" i="1"/>
  <c r="Y16" i="1"/>
  <c r="V14" i="1"/>
  <c r="Z14" i="1"/>
  <c r="Y14" i="1"/>
  <c r="V12" i="1"/>
  <c r="Z12" i="1"/>
  <c r="Y12" i="1"/>
  <c r="V10" i="1"/>
  <c r="Z10" i="1"/>
  <c r="Y10" i="1"/>
  <c r="V15" i="1"/>
  <c r="Z15" i="1"/>
  <c r="Y15" i="1"/>
  <c r="V13" i="1"/>
  <c r="Z13" i="1"/>
  <c r="Y13" i="1"/>
  <c r="V11" i="1"/>
  <c r="Z11" i="1"/>
  <c r="Y11" i="1"/>
  <c r="V9" i="1"/>
  <c r="Z9" i="1"/>
  <c r="Y9" i="1"/>
  <c r="X16" i="1"/>
  <c r="W16" i="1"/>
  <c r="X14" i="1"/>
  <c r="W14" i="1"/>
  <c r="X12" i="1"/>
  <c r="W12" i="1"/>
  <c r="X10" i="1"/>
  <c r="W10" i="1"/>
  <c r="X15" i="1"/>
  <c r="W15" i="1"/>
  <c r="X13" i="1"/>
  <c r="W13" i="1"/>
  <c r="X11" i="1"/>
  <c r="W11" i="1"/>
  <c r="X9" i="1"/>
  <c r="W9" i="1"/>
  <c r="F96" i="1"/>
  <c r="J96" i="1" s="1"/>
  <c r="F97" i="1"/>
  <c r="J97" i="1" s="1"/>
  <c r="F98" i="1"/>
  <c r="J98" i="1" s="1"/>
  <c r="F99" i="1"/>
  <c r="J99" i="1" s="1"/>
  <c r="F100" i="1"/>
  <c r="J100" i="1" s="1"/>
  <c r="F101" i="1"/>
  <c r="J101" i="1" s="1"/>
  <c r="F102" i="1"/>
  <c r="J102" i="1" s="1"/>
  <c r="F103" i="1"/>
  <c r="J103" i="1" s="1"/>
  <c r="F104" i="1"/>
  <c r="J104" i="1" s="1"/>
  <c r="F106" i="1"/>
  <c r="J106" i="1" s="1"/>
  <c r="F107" i="1"/>
  <c r="J107" i="1" s="1"/>
  <c r="F108" i="1"/>
  <c r="J108" i="1" s="1"/>
  <c r="F109" i="1"/>
  <c r="J109" i="1" s="1"/>
  <c r="F110" i="1"/>
  <c r="J110" i="1" s="1"/>
  <c r="F111" i="1"/>
  <c r="J111" i="1" s="1"/>
  <c r="F112" i="1"/>
  <c r="J112" i="1" s="1"/>
  <c r="F113" i="1"/>
  <c r="J113" i="1" s="1"/>
  <c r="F114" i="1"/>
  <c r="J114" i="1" s="1"/>
  <c r="F115" i="1"/>
  <c r="J115" i="1" s="1"/>
  <c r="F118" i="1"/>
  <c r="J118" i="1" s="1"/>
  <c r="F119" i="1"/>
  <c r="J119" i="1" s="1"/>
  <c r="F120" i="1"/>
  <c r="J120" i="1" s="1"/>
  <c r="F121" i="1"/>
  <c r="J121" i="1" s="1"/>
  <c r="F122" i="1"/>
  <c r="J122" i="1" s="1"/>
  <c r="F123" i="1"/>
  <c r="J123" i="1" s="1"/>
  <c r="F124" i="1"/>
  <c r="J124" i="1" s="1"/>
  <c r="F125" i="1"/>
  <c r="J125" i="1" s="1"/>
  <c r="F126" i="1"/>
  <c r="J126" i="1" s="1"/>
  <c r="F138" i="1"/>
  <c r="J138" i="1" s="1"/>
  <c r="AE138" i="1" s="1"/>
  <c r="F12" i="1"/>
  <c r="J12" i="1" s="1"/>
  <c r="F13" i="1"/>
  <c r="J13" i="1" s="1"/>
  <c r="F14" i="1"/>
  <c r="J14" i="1" s="1"/>
  <c r="F15" i="1"/>
  <c r="J15" i="1" s="1"/>
  <c r="F16" i="1"/>
  <c r="J16" i="1" s="1"/>
  <c r="F29" i="1"/>
  <c r="J29" i="1" s="1"/>
  <c r="F30" i="1"/>
  <c r="J30" i="1" s="1"/>
  <c r="F31" i="1"/>
  <c r="J31" i="1" s="1"/>
  <c r="F32" i="1"/>
  <c r="J32" i="1" s="1"/>
  <c r="F33" i="1"/>
  <c r="J33" i="1" s="1"/>
  <c r="F34" i="1"/>
  <c r="J34" i="1" s="1"/>
  <c r="F35" i="1"/>
  <c r="J35" i="1" s="1"/>
  <c r="F36" i="1"/>
  <c r="J36" i="1" s="1"/>
  <c r="F37" i="1"/>
  <c r="J37" i="1" s="1"/>
  <c r="F38" i="1"/>
  <c r="J38" i="1" s="1"/>
  <c r="F40" i="1"/>
  <c r="J40" i="1" s="1"/>
  <c r="F41" i="1"/>
  <c r="J41" i="1" s="1"/>
  <c r="F42" i="1"/>
  <c r="J42" i="1" s="1"/>
  <c r="F43" i="1"/>
  <c r="J43" i="1" s="1"/>
  <c r="F44" i="1"/>
  <c r="J44" i="1" s="1"/>
  <c r="F45" i="1"/>
  <c r="J45" i="1" s="1"/>
  <c r="F46" i="1"/>
  <c r="J46" i="1" s="1"/>
  <c r="F47" i="1"/>
  <c r="J47" i="1" s="1"/>
  <c r="F48" i="1"/>
  <c r="J48" i="1" s="1"/>
  <c r="F49" i="1"/>
  <c r="J49" i="1" s="1"/>
  <c r="F51" i="1"/>
  <c r="J51" i="1" s="1"/>
  <c r="F52" i="1"/>
  <c r="J52" i="1" s="1"/>
  <c r="F53" i="1"/>
  <c r="J53" i="1" s="1"/>
  <c r="F54" i="1"/>
  <c r="J54" i="1" s="1"/>
  <c r="F55" i="1"/>
  <c r="J55" i="1" s="1"/>
  <c r="F56" i="1"/>
  <c r="J56" i="1" s="1"/>
  <c r="F57" i="1"/>
  <c r="J57" i="1" s="1"/>
  <c r="F58" i="1"/>
  <c r="J58" i="1" s="1"/>
  <c r="F59" i="1"/>
  <c r="J59" i="1" s="1"/>
  <c r="F60" i="1"/>
  <c r="J60" i="1" s="1"/>
  <c r="F62" i="1"/>
  <c r="J62" i="1" s="1"/>
  <c r="F63" i="1"/>
  <c r="J63" i="1" s="1"/>
  <c r="F64" i="1"/>
  <c r="J64" i="1" s="1"/>
  <c r="F65" i="1"/>
  <c r="J65" i="1" s="1"/>
  <c r="F66" i="1"/>
  <c r="J66" i="1" s="1"/>
  <c r="F67" i="1"/>
  <c r="J67" i="1" s="1"/>
  <c r="F68" i="1"/>
  <c r="J68" i="1" s="1"/>
  <c r="F69" i="1"/>
  <c r="J69" i="1" s="1"/>
  <c r="F70" i="1"/>
  <c r="J70" i="1" s="1"/>
  <c r="F71" i="1"/>
  <c r="J71" i="1" s="1"/>
  <c r="F73" i="1"/>
  <c r="J73" i="1" s="1"/>
  <c r="F74" i="1"/>
  <c r="J74" i="1" s="1"/>
  <c r="F75" i="1"/>
  <c r="J75" i="1" s="1"/>
  <c r="F76" i="1"/>
  <c r="J76" i="1" s="1"/>
  <c r="F77" i="1"/>
  <c r="J77" i="1" s="1"/>
  <c r="F78" i="1"/>
  <c r="J78" i="1" s="1"/>
  <c r="F79" i="1"/>
  <c r="J79" i="1" s="1"/>
  <c r="F80" i="1"/>
  <c r="J80" i="1" s="1"/>
  <c r="F81" i="1"/>
  <c r="J81" i="1" s="1"/>
  <c r="F82" i="1"/>
  <c r="J82" i="1" s="1"/>
  <c r="F85" i="1"/>
  <c r="J85" i="1" s="1"/>
  <c r="F86" i="1"/>
  <c r="J86" i="1" s="1"/>
  <c r="F87" i="1"/>
  <c r="J87" i="1" s="1"/>
  <c r="F88" i="1"/>
  <c r="J88" i="1" s="1"/>
  <c r="F89" i="1"/>
  <c r="J89" i="1" s="1"/>
  <c r="F90" i="1"/>
  <c r="J90" i="1" s="1"/>
  <c r="F91" i="1"/>
  <c r="J91" i="1" s="1"/>
  <c r="F92" i="1"/>
  <c r="J92" i="1" s="1"/>
  <c r="F93" i="1"/>
  <c r="J93" i="1" s="1"/>
  <c r="G20" i="1"/>
  <c r="F20" i="1"/>
  <c r="F9" i="1"/>
  <c r="J9" i="1" s="1"/>
  <c r="F10" i="1"/>
  <c r="J10" i="1" s="1"/>
  <c r="F11" i="1"/>
  <c r="J11" i="1" s="1"/>
  <c r="F21" i="1"/>
  <c r="J21" i="1" s="1"/>
  <c r="F22" i="1"/>
  <c r="J22" i="1" s="1"/>
  <c r="F23" i="1"/>
  <c r="J23" i="1" s="1"/>
  <c r="F24" i="1"/>
  <c r="J24" i="1" s="1"/>
  <c r="F25" i="1"/>
  <c r="J25" i="1" s="1"/>
  <c r="F27" i="1"/>
  <c r="J27" i="1" s="1"/>
  <c r="AD138" i="1" l="1"/>
  <c r="AC138" i="1"/>
  <c r="AG138" i="1"/>
  <c r="Z20" i="1"/>
  <c r="V20" i="1"/>
  <c r="Y20" i="1"/>
  <c r="X20" i="1"/>
  <c r="W20" i="1"/>
  <c r="AA20" i="1"/>
  <c r="AB138" i="1"/>
  <c r="AF138" i="1"/>
  <c r="AF25" i="1"/>
  <c r="AD25" i="1"/>
  <c r="AB25" i="1"/>
  <c r="AG25" i="1"/>
  <c r="AE25" i="1"/>
  <c r="AC25" i="1"/>
  <c r="AF27" i="1"/>
  <c r="AD27" i="1"/>
  <c r="AB27" i="1"/>
  <c r="AG27" i="1"/>
  <c r="AE27" i="1"/>
  <c r="AC27" i="1"/>
  <c r="AF24" i="1"/>
  <c r="AD24" i="1"/>
  <c r="AB24" i="1"/>
  <c r="AG24" i="1"/>
  <c r="AE24" i="1"/>
  <c r="AC24" i="1"/>
  <c r="AF22" i="1"/>
  <c r="AD22" i="1"/>
  <c r="AB22" i="1"/>
  <c r="AG22" i="1"/>
  <c r="AE22" i="1"/>
  <c r="AC22" i="1"/>
  <c r="AG92" i="1"/>
  <c r="AE92" i="1"/>
  <c r="AC92" i="1"/>
  <c r="AF92" i="1"/>
  <c r="AD92" i="1"/>
  <c r="AB92" i="1"/>
  <c r="AG90" i="1"/>
  <c r="AE90" i="1"/>
  <c r="AC90" i="1"/>
  <c r="AF90" i="1"/>
  <c r="AD90" i="1"/>
  <c r="AB90" i="1"/>
  <c r="AG88" i="1"/>
  <c r="AE88" i="1"/>
  <c r="AC88" i="1"/>
  <c r="AF88" i="1"/>
  <c r="AD88" i="1"/>
  <c r="AB88" i="1"/>
  <c r="AG86" i="1"/>
  <c r="AE86" i="1"/>
  <c r="AC86" i="1"/>
  <c r="AF86" i="1"/>
  <c r="AD86" i="1"/>
  <c r="AB86" i="1"/>
  <c r="AG82" i="1"/>
  <c r="AE82" i="1"/>
  <c r="AC82" i="1"/>
  <c r="AF82" i="1"/>
  <c r="AD82" i="1"/>
  <c r="AB82" i="1"/>
  <c r="AG80" i="1"/>
  <c r="AE80" i="1"/>
  <c r="AC80" i="1"/>
  <c r="AF80" i="1"/>
  <c r="AD80" i="1"/>
  <c r="AB80" i="1"/>
  <c r="AG78" i="1"/>
  <c r="AE78" i="1"/>
  <c r="AC78" i="1"/>
  <c r="AF78" i="1"/>
  <c r="AD78" i="1"/>
  <c r="AB78" i="1"/>
  <c r="AF76" i="1"/>
  <c r="AD76" i="1"/>
  <c r="AB76" i="1"/>
  <c r="AG76" i="1"/>
  <c r="AE76" i="1"/>
  <c r="AC76" i="1"/>
  <c r="AF74" i="1"/>
  <c r="AD74" i="1"/>
  <c r="AB74" i="1"/>
  <c r="AG74" i="1"/>
  <c r="AE74" i="1"/>
  <c r="AC74" i="1"/>
  <c r="AF71" i="1"/>
  <c r="AD71" i="1"/>
  <c r="AB71" i="1"/>
  <c r="AG71" i="1"/>
  <c r="AE71" i="1"/>
  <c r="AC71" i="1"/>
  <c r="AF69" i="1"/>
  <c r="AD69" i="1"/>
  <c r="AB69" i="1"/>
  <c r="AG69" i="1"/>
  <c r="AE69" i="1"/>
  <c r="AC69" i="1"/>
  <c r="AF67" i="1"/>
  <c r="AD67" i="1"/>
  <c r="AB67" i="1"/>
  <c r="AG67" i="1"/>
  <c r="AE67" i="1"/>
  <c r="AC67" i="1"/>
  <c r="AF65" i="1"/>
  <c r="AD65" i="1"/>
  <c r="AB65" i="1"/>
  <c r="AG65" i="1"/>
  <c r="AE65" i="1"/>
  <c r="AC65" i="1"/>
  <c r="AF63" i="1"/>
  <c r="AD63" i="1"/>
  <c r="AB63" i="1"/>
  <c r="AG63" i="1"/>
  <c r="AE63" i="1"/>
  <c r="AC63" i="1"/>
  <c r="AF60" i="1"/>
  <c r="AD60" i="1"/>
  <c r="AB60" i="1"/>
  <c r="AG60" i="1"/>
  <c r="AE60" i="1"/>
  <c r="AC60" i="1"/>
  <c r="AF58" i="1"/>
  <c r="AD58" i="1"/>
  <c r="AB58" i="1"/>
  <c r="AG58" i="1"/>
  <c r="AE58" i="1"/>
  <c r="AC58" i="1"/>
  <c r="AF56" i="1"/>
  <c r="AD56" i="1"/>
  <c r="AB56" i="1"/>
  <c r="AG56" i="1"/>
  <c r="AE56" i="1"/>
  <c r="AC56" i="1"/>
  <c r="AF54" i="1"/>
  <c r="AD54" i="1"/>
  <c r="AB54" i="1"/>
  <c r="AG54" i="1"/>
  <c r="AE54" i="1"/>
  <c r="AC54" i="1"/>
  <c r="AF52" i="1"/>
  <c r="AD52" i="1"/>
  <c r="AB52" i="1"/>
  <c r="AG52" i="1"/>
  <c r="AE52" i="1"/>
  <c r="AC52" i="1"/>
  <c r="AF49" i="1"/>
  <c r="AD49" i="1"/>
  <c r="AB49" i="1"/>
  <c r="AG49" i="1"/>
  <c r="AE49" i="1"/>
  <c r="AC49" i="1"/>
  <c r="AF47" i="1"/>
  <c r="AD47" i="1"/>
  <c r="AB47" i="1"/>
  <c r="AG47" i="1"/>
  <c r="AE47" i="1"/>
  <c r="AC47" i="1"/>
  <c r="AF45" i="1"/>
  <c r="AD45" i="1"/>
  <c r="AB45" i="1"/>
  <c r="AG45" i="1"/>
  <c r="AE45" i="1"/>
  <c r="AC45" i="1"/>
  <c r="AF43" i="1"/>
  <c r="AD43" i="1"/>
  <c r="AB43" i="1"/>
  <c r="AG43" i="1"/>
  <c r="AE43" i="1"/>
  <c r="AC43" i="1"/>
  <c r="AF41" i="1"/>
  <c r="AD41" i="1"/>
  <c r="AB41" i="1"/>
  <c r="AG41" i="1"/>
  <c r="AE41" i="1"/>
  <c r="AC41" i="1"/>
  <c r="AF38" i="1"/>
  <c r="AD38" i="1"/>
  <c r="AB38" i="1"/>
  <c r="AG38" i="1"/>
  <c r="AE38" i="1"/>
  <c r="AC38" i="1"/>
  <c r="AF36" i="1"/>
  <c r="AD36" i="1"/>
  <c r="AB36" i="1"/>
  <c r="AG36" i="1"/>
  <c r="AE36" i="1"/>
  <c r="AC36" i="1"/>
  <c r="AF34" i="1"/>
  <c r="AD34" i="1"/>
  <c r="AB34" i="1"/>
  <c r="AG34" i="1"/>
  <c r="AE34" i="1"/>
  <c r="AC34" i="1"/>
  <c r="AF32" i="1"/>
  <c r="AD32" i="1"/>
  <c r="AB32" i="1"/>
  <c r="AG32" i="1"/>
  <c r="AE32" i="1"/>
  <c r="AC32" i="1"/>
  <c r="AF30" i="1"/>
  <c r="AD30" i="1"/>
  <c r="AB30" i="1"/>
  <c r="AG30" i="1"/>
  <c r="AE30" i="1"/>
  <c r="AC30" i="1"/>
  <c r="AG126" i="1"/>
  <c r="AE126" i="1"/>
  <c r="AC126" i="1"/>
  <c r="AF126" i="1"/>
  <c r="AD126" i="1"/>
  <c r="AB126" i="1"/>
  <c r="AG124" i="1"/>
  <c r="AE124" i="1"/>
  <c r="AC124" i="1"/>
  <c r="AF124" i="1"/>
  <c r="AD124" i="1"/>
  <c r="AB124" i="1"/>
  <c r="AG122" i="1"/>
  <c r="AE122" i="1"/>
  <c r="AC122" i="1"/>
  <c r="AF122" i="1"/>
  <c r="AD122" i="1"/>
  <c r="AB122" i="1"/>
  <c r="AG120" i="1"/>
  <c r="AE120" i="1"/>
  <c r="AC120" i="1"/>
  <c r="AF120" i="1"/>
  <c r="AD120" i="1"/>
  <c r="AB120" i="1"/>
  <c r="AG118" i="1"/>
  <c r="AE118" i="1"/>
  <c r="AC118" i="1"/>
  <c r="AF118" i="1"/>
  <c r="AD118" i="1"/>
  <c r="AB118" i="1"/>
  <c r="AG114" i="1"/>
  <c r="AE114" i="1"/>
  <c r="AC114" i="1"/>
  <c r="AF114" i="1"/>
  <c r="AD114" i="1"/>
  <c r="AB114" i="1"/>
  <c r="AG112" i="1"/>
  <c r="AE112" i="1"/>
  <c r="AC112" i="1"/>
  <c r="AF112" i="1"/>
  <c r="AD112" i="1"/>
  <c r="AB112" i="1"/>
  <c r="AG110" i="1"/>
  <c r="AE110" i="1"/>
  <c r="AC110" i="1"/>
  <c r="AF110" i="1"/>
  <c r="AD110" i="1"/>
  <c r="AB110" i="1"/>
  <c r="AG108" i="1"/>
  <c r="AF108" i="1"/>
  <c r="AE108" i="1"/>
  <c r="AC108" i="1"/>
  <c r="AD108" i="1"/>
  <c r="AB108" i="1"/>
  <c r="AG106" i="1"/>
  <c r="AE106" i="1"/>
  <c r="AC106" i="1"/>
  <c r="AF106" i="1"/>
  <c r="AD106" i="1"/>
  <c r="AB106" i="1"/>
  <c r="AG103" i="1"/>
  <c r="AE103" i="1"/>
  <c r="AC103" i="1"/>
  <c r="AF103" i="1"/>
  <c r="AD103" i="1"/>
  <c r="AB103" i="1"/>
  <c r="AG101" i="1"/>
  <c r="AE101" i="1"/>
  <c r="AC101" i="1"/>
  <c r="AF101" i="1"/>
  <c r="AD101" i="1"/>
  <c r="AB101" i="1"/>
  <c r="AG99" i="1"/>
  <c r="AE99" i="1"/>
  <c r="AC99" i="1"/>
  <c r="AF99" i="1"/>
  <c r="AD99" i="1"/>
  <c r="AB99" i="1"/>
  <c r="AG97" i="1"/>
  <c r="AE97" i="1"/>
  <c r="AC97" i="1"/>
  <c r="AF97" i="1"/>
  <c r="AD97" i="1"/>
  <c r="AB97" i="1"/>
  <c r="AF23" i="1"/>
  <c r="AD23" i="1"/>
  <c r="AB23" i="1"/>
  <c r="AG23" i="1"/>
  <c r="AE23" i="1"/>
  <c r="AC23" i="1"/>
  <c r="AF21" i="1"/>
  <c r="AD21" i="1"/>
  <c r="AB21" i="1"/>
  <c r="AG21" i="1"/>
  <c r="AE21" i="1"/>
  <c r="AC21" i="1"/>
  <c r="AG93" i="1"/>
  <c r="AE93" i="1"/>
  <c r="AC93" i="1"/>
  <c r="AF93" i="1"/>
  <c r="AD93" i="1"/>
  <c r="AB93" i="1"/>
  <c r="AG91" i="1"/>
  <c r="AE91" i="1"/>
  <c r="AC91" i="1"/>
  <c r="AF91" i="1"/>
  <c r="AD91" i="1"/>
  <c r="AB91" i="1"/>
  <c r="AG89" i="1"/>
  <c r="AE89" i="1"/>
  <c r="AC89" i="1"/>
  <c r="AF89" i="1"/>
  <c r="AD89" i="1"/>
  <c r="AB89" i="1"/>
  <c r="AG87" i="1"/>
  <c r="AE87" i="1"/>
  <c r="AC87" i="1"/>
  <c r="AF87" i="1"/>
  <c r="AD87" i="1"/>
  <c r="AB87" i="1"/>
  <c r="AG85" i="1"/>
  <c r="AE85" i="1"/>
  <c r="AC85" i="1"/>
  <c r="AF85" i="1"/>
  <c r="AD85" i="1"/>
  <c r="AB85" i="1"/>
  <c r="AG81" i="1"/>
  <c r="AE81" i="1"/>
  <c r="AC81" i="1"/>
  <c r="AF81" i="1"/>
  <c r="AD81" i="1"/>
  <c r="AB81" i="1"/>
  <c r="AG79" i="1"/>
  <c r="AE79" i="1"/>
  <c r="AC79" i="1"/>
  <c r="AF79" i="1"/>
  <c r="AD79" i="1"/>
  <c r="AB79" i="1"/>
  <c r="AG77" i="1"/>
  <c r="AE77" i="1"/>
  <c r="AC77" i="1"/>
  <c r="AF77" i="1"/>
  <c r="AD77" i="1"/>
  <c r="AB77" i="1"/>
  <c r="AF75" i="1"/>
  <c r="AD75" i="1"/>
  <c r="AB75" i="1"/>
  <c r="AG75" i="1"/>
  <c r="AE75" i="1"/>
  <c r="AC75" i="1"/>
  <c r="AF73" i="1"/>
  <c r="AD73" i="1"/>
  <c r="AB73" i="1"/>
  <c r="AG73" i="1"/>
  <c r="AE73" i="1"/>
  <c r="AC73" i="1"/>
  <c r="AF70" i="1"/>
  <c r="AD70" i="1"/>
  <c r="AB70" i="1"/>
  <c r="AG70" i="1"/>
  <c r="AE70" i="1"/>
  <c r="AC70" i="1"/>
  <c r="AF68" i="1"/>
  <c r="AD68" i="1"/>
  <c r="AB68" i="1"/>
  <c r="AG68" i="1"/>
  <c r="AE68" i="1"/>
  <c r="AC68" i="1"/>
  <c r="AF66" i="1"/>
  <c r="AD66" i="1"/>
  <c r="AB66" i="1"/>
  <c r="AG66" i="1"/>
  <c r="AE66" i="1"/>
  <c r="AC66" i="1"/>
  <c r="AF64" i="1"/>
  <c r="AD64" i="1"/>
  <c r="AB64" i="1"/>
  <c r="AG64" i="1"/>
  <c r="AE64" i="1"/>
  <c r="AC64" i="1"/>
  <c r="AF62" i="1"/>
  <c r="AD62" i="1"/>
  <c r="AB62" i="1"/>
  <c r="AG62" i="1"/>
  <c r="AE62" i="1"/>
  <c r="AC62" i="1"/>
  <c r="AF59" i="1"/>
  <c r="AD59" i="1"/>
  <c r="AB59" i="1"/>
  <c r="AG59" i="1"/>
  <c r="AE59" i="1"/>
  <c r="AC59" i="1"/>
  <c r="AF57" i="1"/>
  <c r="AD57" i="1"/>
  <c r="AB57" i="1"/>
  <c r="AG57" i="1"/>
  <c r="AE57" i="1"/>
  <c r="AC57" i="1"/>
  <c r="AF55" i="1"/>
  <c r="AD55" i="1"/>
  <c r="AB55" i="1"/>
  <c r="AG55" i="1"/>
  <c r="AE55" i="1"/>
  <c r="AC55" i="1"/>
  <c r="AF53" i="1"/>
  <c r="AD53" i="1"/>
  <c r="AB53" i="1"/>
  <c r="AG53" i="1"/>
  <c r="AE53" i="1"/>
  <c r="AC53" i="1"/>
  <c r="AF51" i="1"/>
  <c r="AD51" i="1"/>
  <c r="AB51" i="1"/>
  <c r="AG51" i="1"/>
  <c r="AE51" i="1"/>
  <c r="AC51" i="1"/>
  <c r="AF48" i="1"/>
  <c r="AD48" i="1"/>
  <c r="AB48" i="1"/>
  <c r="AG48" i="1"/>
  <c r="AE48" i="1"/>
  <c r="AC48" i="1"/>
  <c r="AF46" i="1"/>
  <c r="AD46" i="1"/>
  <c r="AB46" i="1"/>
  <c r="AG46" i="1"/>
  <c r="AE46" i="1"/>
  <c r="AC46" i="1"/>
  <c r="AF44" i="1"/>
  <c r="AD44" i="1"/>
  <c r="AB44" i="1"/>
  <c r="AG44" i="1"/>
  <c r="AE44" i="1"/>
  <c r="AC44" i="1"/>
  <c r="AF42" i="1"/>
  <c r="AD42" i="1"/>
  <c r="AB42" i="1"/>
  <c r="AG42" i="1"/>
  <c r="AE42" i="1"/>
  <c r="AC42" i="1"/>
  <c r="AF40" i="1"/>
  <c r="AD40" i="1"/>
  <c r="AB40" i="1"/>
  <c r="AG40" i="1"/>
  <c r="AE40" i="1"/>
  <c r="AC40" i="1"/>
  <c r="AF37" i="1"/>
  <c r="AD37" i="1"/>
  <c r="AB37" i="1"/>
  <c r="AG37" i="1"/>
  <c r="AE37" i="1"/>
  <c r="AC37" i="1"/>
  <c r="AF35" i="1"/>
  <c r="AD35" i="1"/>
  <c r="AB35" i="1"/>
  <c r="AG35" i="1"/>
  <c r="AE35" i="1"/>
  <c r="AC35" i="1"/>
  <c r="AF33" i="1"/>
  <c r="AD33" i="1"/>
  <c r="AB33" i="1"/>
  <c r="AG33" i="1"/>
  <c r="AE33" i="1"/>
  <c r="AC33" i="1"/>
  <c r="AF31" i="1"/>
  <c r="AD31" i="1"/>
  <c r="AB31" i="1"/>
  <c r="AG31" i="1"/>
  <c r="AE31" i="1"/>
  <c r="AC31" i="1"/>
  <c r="AF29" i="1"/>
  <c r="AD29" i="1"/>
  <c r="AB29" i="1"/>
  <c r="AG29" i="1"/>
  <c r="AE29" i="1"/>
  <c r="AC29" i="1"/>
  <c r="AG125" i="1"/>
  <c r="AE125" i="1"/>
  <c r="AC125" i="1"/>
  <c r="AF125" i="1"/>
  <c r="AD125" i="1"/>
  <c r="AB125" i="1"/>
  <c r="AG123" i="1"/>
  <c r="AE123" i="1"/>
  <c r="AC123" i="1"/>
  <c r="AF123" i="1"/>
  <c r="AD123" i="1"/>
  <c r="AB123" i="1"/>
  <c r="AG121" i="1"/>
  <c r="AE121" i="1"/>
  <c r="AC121" i="1"/>
  <c r="AF121" i="1"/>
  <c r="AD121" i="1"/>
  <c r="AB121" i="1"/>
  <c r="AG119" i="1"/>
  <c r="AE119" i="1"/>
  <c r="AC119" i="1"/>
  <c r="AF119" i="1"/>
  <c r="AD119" i="1"/>
  <c r="AB119" i="1"/>
  <c r="AG115" i="1"/>
  <c r="AE115" i="1"/>
  <c r="AC115" i="1"/>
  <c r="AF115" i="1"/>
  <c r="AD115" i="1"/>
  <c r="AB115" i="1"/>
  <c r="AG113" i="1"/>
  <c r="AE113" i="1"/>
  <c r="AC113" i="1"/>
  <c r="AF113" i="1"/>
  <c r="AD113" i="1"/>
  <c r="AB113" i="1"/>
  <c r="AG111" i="1"/>
  <c r="AE111" i="1"/>
  <c r="AC111" i="1"/>
  <c r="AF111" i="1"/>
  <c r="AD111" i="1"/>
  <c r="AB111" i="1"/>
  <c r="AG109" i="1"/>
  <c r="AE109" i="1"/>
  <c r="AC109" i="1"/>
  <c r="AF109" i="1"/>
  <c r="AD109" i="1"/>
  <c r="AB109" i="1"/>
  <c r="AG107" i="1"/>
  <c r="AE107" i="1"/>
  <c r="AC107" i="1"/>
  <c r="AF107" i="1"/>
  <c r="AD107" i="1"/>
  <c r="AB107" i="1"/>
  <c r="AG104" i="1"/>
  <c r="AE104" i="1"/>
  <c r="AC104" i="1"/>
  <c r="AF104" i="1"/>
  <c r="AD104" i="1"/>
  <c r="AB104" i="1"/>
  <c r="AG102" i="1"/>
  <c r="AE102" i="1"/>
  <c r="AC102" i="1"/>
  <c r="AF102" i="1"/>
  <c r="AD102" i="1"/>
  <c r="AB102" i="1"/>
  <c r="AG100" i="1"/>
  <c r="AE100" i="1"/>
  <c r="AC100" i="1"/>
  <c r="AF100" i="1"/>
  <c r="AD100" i="1"/>
  <c r="AB100" i="1"/>
  <c r="AG98" i="1"/>
  <c r="AE98" i="1"/>
  <c r="AC98" i="1"/>
  <c r="AF98" i="1"/>
  <c r="AD98" i="1"/>
  <c r="AB98" i="1"/>
  <c r="AG96" i="1"/>
  <c r="AE96" i="1"/>
  <c r="AC96" i="1"/>
  <c r="AF96" i="1"/>
  <c r="AD96" i="1"/>
  <c r="AB96" i="1"/>
  <c r="AG9" i="1"/>
  <c r="AE9" i="1"/>
  <c r="AC9" i="1"/>
  <c r="AF9" i="1"/>
  <c r="AD9" i="1"/>
  <c r="AB9" i="1"/>
  <c r="AG16" i="1"/>
  <c r="AE16" i="1"/>
  <c r="AC16" i="1"/>
  <c r="AF16" i="1"/>
  <c r="AD16" i="1"/>
  <c r="AB16" i="1"/>
  <c r="AG14" i="1"/>
  <c r="AE14" i="1"/>
  <c r="AC14" i="1"/>
  <c r="AF14" i="1"/>
  <c r="AD14" i="1"/>
  <c r="AB14" i="1"/>
  <c r="AG12" i="1"/>
  <c r="AE12" i="1"/>
  <c r="AC12" i="1"/>
  <c r="AF12" i="1"/>
  <c r="AD12" i="1"/>
  <c r="AB12" i="1"/>
  <c r="AG11" i="1"/>
  <c r="AE11" i="1"/>
  <c r="AC11" i="1"/>
  <c r="AF11" i="1"/>
  <c r="AD11" i="1"/>
  <c r="AB11" i="1"/>
  <c r="AG10" i="1"/>
  <c r="AE10" i="1"/>
  <c r="AC10" i="1"/>
  <c r="AF10" i="1"/>
  <c r="AD10" i="1"/>
  <c r="AB10" i="1"/>
  <c r="AG15" i="1"/>
  <c r="AE15" i="1"/>
  <c r="AC15" i="1"/>
  <c r="AF15" i="1"/>
  <c r="AD15" i="1"/>
  <c r="AB15" i="1"/>
  <c r="AG13" i="1"/>
  <c r="AE13" i="1"/>
  <c r="AC13" i="1"/>
  <c r="AF13" i="1"/>
  <c r="AD13" i="1"/>
  <c r="AB13" i="1"/>
  <c r="J20" i="1"/>
  <c r="J50" i="1"/>
  <c r="AF20" i="1" l="1"/>
  <c r="AD20" i="1"/>
  <c r="AB20" i="1"/>
  <c r="AG20" i="1"/>
  <c r="AE20" i="1"/>
  <c r="AC20" i="1"/>
  <c r="E117" i="1"/>
  <c r="E95" i="1"/>
  <c r="E94" i="1" s="1"/>
  <c r="E84" i="1"/>
  <c r="E26" i="1"/>
  <c r="E19" i="1"/>
  <c r="E18" i="1"/>
  <c r="E8" i="1"/>
  <c r="G8" i="1" s="1"/>
  <c r="E7" i="1"/>
  <c r="G105" i="1"/>
  <c r="F72" i="1"/>
  <c r="G28" i="1"/>
  <c r="E50" i="1"/>
  <c r="H72" i="1"/>
  <c r="E28" i="1"/>
  <c r="E61" i="1"/>
  <c r="E72" i="1"/>
  <c r="F28" i="1"/>
  <c r="G72" i="1"/>
  <c r="F8" i="1" l="1"/>
  <c r="J8" i="1" s="1"/>
  <c r="AA8" i="1"/>
  <c r="W8" i="1"/>
  <c r="X8" i="1"/>
  <c r="Y8" i="1"/>
  <c r="Z8" i="1"/>
  <c r="V8" i="1"/>
  <c r="E17" i="1"/>
  <c r="F7" i="1"/>
  <c r="E6" i="1"/>
  <c r="G7" i="1"/>
  <c r="G95" i="1"/>
  <c r="F95" i="1"/>
  <c r="F94" i="1" s="1"/>
  <c r="G117" i="1"/>
  <c r="F117" i="1"/>
  <c r="E105" i="1"/>
  <c r="E116" i="1"/>
  <c r="G84" i="1"/>
  <c r="F84" i="1"/>
  <c r="G50" i="1"/>
  <c r="H61" i="1"/>
  <c r="G39" i="1"/>
  <c r="G61" i="1"/>
  <c r="E39" i="1"/>
  <c r="E83" i="1"/>
  <c r="F61" i="1"/>
  <c r="F50" i="1"/>
  <c r="G19" i="1"/>
  <c r="F19" i="1"/>
  <c r="G18" i="1"/>
  <c r="F18" i="1"/>
  <c r="G26" i="1"/>
  <c r="F26" i="1"/>
  <c r="H28" i="1"/>
  <c r="J72" i="1"/>
  <c r="H39" i="1"/>
  <c r="H105" i="1"/>
  <c r="H50" i="1"/>
  <c r="J61" i="1"/>
  <c r="J39" i="1"/>
  <c r="Z26" i="1" l="1"/>
  <c r="V26" i="1"/>
  <c r="Y26" i="1"/>
  <c r="AA26" i="1"/>
  <c r="X26" i="1"/>
  <c r="W26" i="1"/>
  <c r="X19" i="1"/>
  <c r="AA19" i="1"/>
  <c r="W19" i="1"/>
  <c r="Z19" i="1"/>
  <c r="Y19" i="1"/>
  <c r="V19" i="1"/>
  <c r="Z117" i="1"/>
  <c r="V117" i="1"/>
  <c r="Y117" i="1"/>
  <c r="X117" i="1"/>
  <c r="AA117" i="1"/>
  <c r="W117" i="1"/>
  <c r="Z95" i="1"/>
  <c r="V95" i="1"/>
  <c r="Y95" i="1"/>
  <c r="X95" i="1"/>
  <c r="AA95" i="1"/>
  <c r="W95" i="1"/>
  <c r="Z84" i="1"/>
  <c r="V84" i="1"/>
  <c r="Y84" i="1"/>
  <c r="X84" i="1"/>
  <c r="AA84" i="1"/>
  <c r="W84" i="1"/>
  <c r="E139" i="1"/>
  <c r="E141" i="1" s="1"/>
  <c r="Z18" i="1"/>
  <c r="V18" i="1"/>
  <c r="Y18" i="1"/>
  <c r="X18" i="1"/>
  <c r="AA18" i="1"/>
  <c r="W18" i="1"/>
  <c r="G6" i="1"/>
  <c r="AA7" i="1"/>
  <c r="W7" i="1"/>
  <c r="X7" i="1"/>
  <c r="Y7" i="1"/>
  <c r="Z7" i="1"/>
  <c r="V7" i="1"/>
  <c r="AG8" i="1"/>
  <c r="AE8" i="1"/>
  <c r="AC8" i="1"/>
  <c r="AF8" i="1"/>
  <c r="AD8" i="1"/>
  <c r="AB8" i="1"/>
  <c r="J19" i="1"/>
  <c r="J117" i="1"/>
  <c r="J95" i="1"/>
  <c r="J26" i="1"/>
  <c r="J18" i="1"/>
  <c r="J84" i="1"/>
  <c r="F6" i="1"/>
  <c r="J7" i="1"/>
  <c r="G94" i="1"/>
  <c r="G116" i="1"/>
  <c r="G83" i="1"/>
  <c r="F105" i="1"/>
  <c r="F116" i="1"/>
  <c r="F17" i="1"/>
  <c r="G17" i="1"/>
  <c r="F83" i="1"/>
  <c r="F39" i="1"/>
  <c r="J28" i="1"/>
  <c r="F139" i="1" l="1"/>
  <c r="Y139" i="1"/>
  <c r="Y141" i="1" s="1"/>
  <c r="D7" i="3" s="1"/>
  <c r="W139" i="1"/>
  <c r="W141" i="1" s="1"/>
  <c r="D5" i="3" s="1"/>
  <c r="E5" i="3" s="1"/>
  <c r="G5" i="3" s="1"/>
  <c r="X139" i="1"/>
  <c r="X141" i="1" s="1"/>
  <c r="D6" i="3" s="1"/>
  <c r="E6" i="3" s="1"/>
  <c r="G6" i="3" s="1"/>
  <c r="H6" i="3" s="1"/>
  <c r="AA139" i="1"/>
  <c r="AA141" i="1" s="1"/>
  <c r="D9" i="3" s="1"/>
  <c r="H9" i="3" s="1"/>
  <c r="Z139" i="1"/>
  <c r="Z141" i="1" s="1"/>
  <c r="D8" i="3" s="1"/>
  <c r="E8" i="3" s="1"/>
  <c r="G8" i="3" s="1"/>
  <c r="H8" i="3" s="1"/>
  <c r="F141" i="1"/>
  <c r="G139" i="1"/>
  <c r="AF18" i="1"/>
  <c r="AD18" i="1"/>
  <c r="AB18" i="1"/>
  <c r="AG18" i="1"/>
  <c r="AE18" i="1"/>
  <c r="AC18" i="1"/>
  <c r="AG95" i="1"/>
  <c r="AE95" i="1"/>
  <c r="AC95" i="1"/>
  <c r="AF95" i="1"/>
  <c r="AD95" i="1"/>
  <c r="AB95" i="1"/>
  <c r="AF19" i="1"/>
  <c r="AD19" i="1"/>
  <c r="AB19" i="1"/>
  <c r="AG19" i="1"/>
  <c r="AE19" i="1"/>
  <c r="AC19" i="1"/>
  <c r="AG84" i="1"/>
  <c r="AE84" i="1"/>
  <c r="AC84" i="1"/>
  <c r="AF84" i="1"/>
  <c r="AD84" i="1"/>
  <c r="AB84" i="1"/>
  <c r="AF26" i="1"/>
  <c r="AD26" i="1"/>
  <c r="AB26" i="1"/>
  <c r="AG26" i="1"/>
  <c r="AE26" i="1"/>
  <c r="AC26" i="1"/>
  <c r="AG117" i="1"/>
  <c r="AE117" i="1"/>
  <c r="AC117" i="1"/>
  <c r="AF117" i="1"/>
  <c r="AD117" i="1"/>
  <c r="AB117" i="1"/>
  <c r="F9" i="3"/>
  <c r="AG7" i="1"/>
  <c r="AE7" i="1"/>
  <c r="AC7" i="1"/>
  <c r="AF7" i="1"/>
  <c r="AD7" i="1"/>
  <c r="AB7" i="1"/>
  <c r="E7" i="3"/>
  <c r="G7" i="3" s="1"/>
  <c r="H7" i="3" s="1"/>
  <c r="H116" i="1"/>
  <c r="H83" i="1"/>
  <c r="H94" i="1"/>
  <c r="H6" i="1"/>
  <c r="J6" i="1"/>
  <c r="J105" i="1"/>
  <c r="H17" i="1"/>
  <c r="AD139" i="1" l="1"/>
  <c r="AD141" i="1" s="1"/>
  <c r="C6" i="3" s="1"/>
  <c r="AC139" i="1"/>
  <c r="AC141" i="1" s="1"/>
  <c r="C5" i="3" s="1"/>
  <c r="AG139" i="1"/>
  <c r="AG141" i="1" s="1"/>
  <c r="C9" i="3" s="1"/>
  <c r="AF139" i="1"/>
  <c r="AF141" i="1" s="1"/>
  <c r="C8" i="3" s="1"/>
  <c r="AE139" i="1"/>
  <c r="AE141" i="1" s="1"/>
  <c r="C7" i="3" s="1"/>
  <c r="E9" i="3"/>
  <c r="G9" i="3" s="1"/>
  <c r="F7" i="3"/>
  <c r="F8" i="3"/>
  <c r="F6" i="3"/>
  <c r="AB139" i="1"/>
  <c r="H139" i="1"/>
  <c r="H141" i="1" s="1"/>
  <c r="J116" i="1"/>
  <c r="J94" i="1"/>
  <c r="J83" i="1"/>
  <c r="J17" i="1"/>
  <c r="J139" i="1" l="1"/>
  <c r="V139" i="1"/>
  <c r="V141" i="1" s="1"/>
  <c r="D4" i="3" s="1"/>
  <c r="G141" i="1"/>
  <c r="I137" i="1" l="1"/>
  <c r="I133" i="1"/>
  <c r="I131" i="1"/>
  <c r="I129" i="1"/>
  <c r="I128" i="1"/>
  <c r="I135" i="1"/>
  <c r="I136" i="1"/>
  <c r="I134" i="1"/>
  <c r="I132" i="1"/>
  <c r="I130" i="1"/>
  <c r="I127" i="1"/>
  <c r="J141" i="1"/>
  <c r="AB141" i="1" l="1"/>
  <c r="I116" i="1"/>
  <c r="I6" i="1"/>
  <c r="I39" i="1"/>
  <c r="I28" i="1"/>
  <c r="I50" i="1"/>
  <c r="I123" i="1"/>
  <c r="I114" i="1"/>
  <c r="I106" i="1"/>
  <c r="I99" i="1"/>
  <c r="I91" i="1"/>
  <c r="I82" i="1"/>
  <c r="I74" i="1"/>
  <c r="I65" i="1"/>
  <c r="I56" i="1"/>
  <c r="I47" i="1"/>
  <c r="I38" i="1"/>
  <c r="I30" i="1"/>
  <c r="I21" i="1"/>
  <c r="I12" i="1"/>
  <c r="I122" i="1"/>
  <c r="I113" i="1"/>
  <c r="I98" i="1"/>
  <c r="I92" i="1"/>
  <c r="I84" i="1"/>
  <c r="I75" i="1"/>
  <c r="I66" i="1"/>
  <c r="I57" i="1"/>
  <c r="I48" i="1"/>
  <c r="I40" i="1"/>
  <c r="I31" i="1"/>
  <c r="I22" i="1"/>
  <c r="I13" i="1"/>
  <c r="I138" i="1"/>
  <c r="D10" i="11" s="1"/>
  <c r="I121" i="1"/>
  <c r="I112" i="1"/>
  <c r="I97" i="1"/>
  <c r="I89" i="1"/>
  <c r="I80" i="1"/>
  <c r="I71" i="1"/>
  <c r="I63" i="1"/>
  <c r="I54" i="1"/>
  <c r="I45" i="1"/>
  <c r="I36" i="1"/>
  <c r="I27" i="1"/>
  <c r="I19" i="1"/>
  <c r="I10" i="1"/>
  <c r="I120" i="1"/>
  <c r="I111" i="1"/>
  <c r="I104" i="1"/>
  <c r="I96" i="1"/>
  <c r="I86" i="1"/>
  <c r="I77" i="1"/>
  <c r="I68" i="1"/>
  <c r="I59" i="1"/>
  <c r="I51" i="1"/>
  <c r="I42" i="1"/>
  <c r="I33" i="1"/>
  <c r="I24" i="1"/>
  <c r="I15" i="1"/>
  <c r="I8" i="1"/>
  <c r="I94" i="1"/>
  <c r="I83" i="1"/>
  <c r="I17" i="1"/>
  <c r="I61" i="1"/>
  <c r="I105" i="1"/>
  <c r="I72" i="1"/>
  <c r="I119" i="1"/>
  <c r="I110" i="1"/>
  <c r="I103" i="1"/>
  <c r="I95" i="1"/>
  <c r="I87" i="1"/>
  <c r="I78" i="1"/>
  <c r="I69" i="1"/>
  <c r="I60" i="1"/>
  <c r="I52" i="1"/>
  <c r="I43" i="1"/>
  <c r="I34" i="1"/>
  <c r="I25" i="1"/>
  <c r="I16" i="1"/>
  <c r="I126" i="1"/>
  <c r="I118" i="1"/>
  <c r="I109" i="1"/>
  <c r="I102" i="1"/>
  <c r="I88" i="1"/>
  <c r="I79" i="1"/>
  <c r="I70" i="1"/>
  <c r="I62" i="1"/>
  <c r="I53" i="1"/>
  <c r="I44" i="1"/>
  <c r="I35" i="1"/>
  <c r="I26" i="1"/>
  <c r="I18" i="1"/>
  <c r="I9" i="1"/>
  <c r="I125" i="1"/>
  <c r="I117" i="1"/>
  <c r="I108" i="1"/>
  <c r="I101" i="1"/>
  <c r="I93" i="1"/>
  <c r="I85" i="1"/>
  <c r="I76" i="1"/>
  <c r="I67" i="1"/>
  <c r="I58" i="1"/>
  <c r="I49" i="1"/>
  <c r="I41" i="1"/>
  <c r="I32" i="1"/>
  <c r="I23" i="1"/>
  <c r="I14" i="1"/>
  <c r="I124" i="1"/>
  <c r="I115" i="1"/>
  <c r="I107" i="1"/>
  <c r="I100" i="1"/>
  <c r="I90" i="1"/>
  <c r="I81" i="1"/>
  <c r="I73" i="1"/>
  <c r="I64" i="1"/>
  <c r="I55" i="1"/>
  <c r="I46" i="1"/>
  <c r="I37" i="1"/>
  <c r="I29" i="1"/>
  <c r="I20" i="1"/>
  <c r="I11" i="1"/>
  <c r="I7" i="1"/>
  <c r="H5" i="3"/>
  <c r="F5" i="3"/>
  <c r="B8" i="3" l="1"/>
  <c r="B6" i="3"/>
  <c r="B5" i="3"/>
  <c r="B9" i="3"/>
  <c r="B7" i="3"/>
  <c r="C4" i="3"/>
  <c r="D9" i="11"/>
  <c r="D8" i="11"/>
  <c r="E4" i="3"/>
  <c r="E10" i="3" s="1"/>
  <c r="D10" i="3"/>
  <c r="I139" i="1"/>
  <c r="I141" i="1" s="1"/>
  <c r="D14" i="11" l="1"/>
  <c r="D15" i="11"/>
  <c r="D13" i="11"/>
  <c r="E15" i="9"/>
  <c r="F10" i="3"/>
  <c r="D5" i="11" s="1"/>
  <c r="E5" i="11" s="1"/>
  <c r="F4" i="3"/>
  <c r="B4" i="3"/>
  <c r="B10" i="3" s="1"/>
  <c r="C10" i="3"/>
  <c r="G4" i="3"/>
  <c r="H4" i="3" l="1"/>
  <c r="G10" i="3"/>
  <c r="H10" i="3" s="1"/>
</calcChain>
</file>

<file path=xl/sharedStrings.xml><?xml version="1.0" encoding="utf-8"?>
<sst xmlns="http://schemas.openxmlformats.org/spreadsheetml/2006/main" count="260" uniqueCount="237">
  <si>
    <t>Izmaksu pozīcijas nosaukums</t>
  </si>
  <si>
    <t>Vienības nosaukums</t>
  </si>
  <si>
    <t>Vienību skaits</t>
  </si>
  <si>
    <t>attiecināmās</t>
  </si>
  <si>
    <t>bez PVN</t>
  </si>
  <si>
    <t>līg.</t>
  </si>
  <si>
    <t>kompl.</t>
  </si>
  <si>
    <t xml:space="preserve">3.1. </t>
  </si>
  <si>
    <t>Kopējās projekta izmaksas</t>
  </si>
  <si>
    <t>Gads</t>
  </si>
  <si>
    <t>Kopējās izmaksas</t>
  </si>
  <si>
    <t>Attiecināmās izmaksas</t>
  </si>
  <si>
    <t>Finanšu instrumenta finansējums</t>
  </si>
  <si>
    <t>Projekta iesniedzēja līdzfinansējums</t>
  </si>
  <si>
    <t>Kopā</t>
  </si>
  <si>
    <t>1.3.</t>
  </si>
  <si>
    <t>PVN likme</t>
  </si>
  <si>
    <t>Neattie-cināmās (t.sk. PVN)</t>
  </si>
  <si>
    <t>% no kopējām attieci-nāmajām izmaksām*</t>
  </si>
  <si>
    <t>Plānotā atbalsta likme</t>
  </si>
  <si>
    <t>NEMAINĪT</t>
  </si>
  <si>
    <t>Nr.p.k.</t>
  </si>
  <si>
    <t>Mērvienība</t>
  </si>
  <si>
    <t>Rezultāts</t>
  </si>
  <si>
    <t>Rādītājs</t>
  </si>
  <si>
    <t>Enerģijas ietaupījums, kwh/gadā</t>
  </si>
  <si>
    <t>Citi</t>
  </si>
  <si>
    <t>Maksimālā atbalsta likme</t>
  </si>
  <si>
    <r>
      <t>Emisijas faktors E</t>
    </r>
    <r>
      <rPr>
        <vertAlign val="subscript"/>
        <sz val="12"/>
        <rFont val="Times New Roman"/>
        <family val="1"/>
        <charset val="186"/>
      </rPr>
      <t>CO2</t>
    </r>
    <r>
      <rPr>
        <sz val="12"/>
        <rFont val="Times New Roman"/>
        <family val="1"/>
        <charset val="186"/>
      </rPr>
      <t xml:space="preserve"> (kgCO</t>
    </r>
    <r>
      <rPr>
        <vertAlign val="subscript"/>
        <sz val="12"/>
        <rFont val="Times New Roman"/>
        <family val="1"/>
        <charset val="186"/>
      </rPr>
      <t>2</t>
    </r>
    <r>
      <rPr>
        <sz val="12"/>
        <rFont val="Times New Roman"/>
        <family val="1"/>
        <charset val="186"/>
      </rPr>
      <t>/kWh)</t>
    </r>
  </si>
  <si>
    <r>
      <t>Oglekļa dioksīda  samazinājums  (kgCO</t>
    </r>
    <r>
      <rPr>
        <vertAlign val="subscript"/>
        <sz val="12"/>
        <rFont val="Times New Roman"/>
        <family val="1"/>
        <charset val="186"/>
      </rPr>
      <t>2</t>
    </r>
    <r>
      <rPr>
        <sz val="12"/>
        <rFont val="Times New Roman"/>
        <family val="1"/>
        <charset val="186"/>
      </rPr>
      <t>)</t>
    </r>
  </si>
  <si>
    <t>Vienības izmaksas, euro (bez PVN)</t>
  </si>
  <si>
    <t>Izmaksas kopā, euro (bez PVN)</t>
  </si>
  <si>
    <t>Izmaksas kopā euro  (ar PVN)</t>
  </si>
  <si>
    <t>Izmaksas, euro</t>
  </si>
  <si>
    <t>ar PVN (aizpilda, ja nav atgūstams)</t>
  </si>
  <si>
    <t>1.4.</t>
  </si>
  <si>
    <t>1.5.</t>
  </si>
  <si>
    <t>1.6.</t>
  </si>
  <si>
    <t>1.7.</t>
  </si>
  <si>
    <t>1.8.</t>
  </si>
  <si>
    <t>1.9.</t>
  </si>
  <si>
    <t>1.10.</t>
  </si>
  <si>
    <t>2.3.</t>
  </si>
  <si>
    <t>2.4.</t>
  </si>
  <si>
    <t>2.5.</t>
  </si>
  <si>
    <t>2.6.</t>
  </si>
  <si>
    <t>2.7.</t>
  </si>
  <si>
    <t>2.8.</t>
  </si>
  <si>
    <t>2.9.</t>
  </si>
  <si>
    <t>2.10.</t>
  </si>
  <si>
    <t>3.2.</t>
  </si>
  <si>
    <t>3.3.</t>
  </si>
  <si>
    <t>3.4.</t>
  </si>
  <si>
    <t>3.5.</t>
  </si>
  <si>
    <t>3.6.</t>
  </si>
  <si>
    <t>3.7.</t>
  </si>
  <si>
    <t>3.8.</t>
  </si>
  <si>
    <t>3.9.</t>
  </si>
  <si>
    <t>3.10.</t>
  </si>
  <si>
    <t>4.2.</t>
  </si>
  <si>
    <t>4.4.</t>
  </si>
  <si>
    <t>4.5.</t>
  </si>
  <si>
    <t>4.6.</t>
  </si>
  <si>
    <t>4.7.</t>
  </si>
  <si>
    <t>4.8.</t>
  </si>
  <si>
    <t>4.9.</t>
  </si>
  <si>
    <t>4.10.</t>
  </si>
  <si>
    <t>5.2.</t>
  </si>
  <si>
    <t>5.5.</t>
  </si>
  <si>
    <t>5.6.</t>
  </si>
  <si>
    <t>5.7.</t>
  </si>
  <si>
    <t>5.8.</t>
  </si>
  <si>
    <t>5.9.</t>
  </si>
  <si>
    <t>5.10.</t>
  </si>
  <si>
    <t xml:space="preserve">6.1. </t>
  </si>
  <si>
    <t>6.2.</t>
  </si>
  <si>
    <t>6.6.</t>
  </si>
  <si>
    <t>6.7.</t>
  </si>
  <si>
    <t>6.8.</t>
  </si>
  <si>
    <t>6.9.</t>
  </si>
  <si>
    <t>6.10.</t>
  </si>
  <si>
    <t xml:space="preserve">7.1. </t>
  </si>
  <si>
    <t>7.2.</t>
  </si>
  <si>
    <t>7.7.</t>
  </si>
  <si>
    <t>7.8.</t>
  </si>
  <si>
    <t>7.9.</t>
  </si>
  <si>
    <t>7.10.</t>
  </si>
  <si>
    <t>8.2.</t>
  </si>
  <si>
    <t>8.8.</t>
  </si>
  <si>
    <t>8.9.</t>
  </si>
  <si>
    <t>8.10.</t>
  </si>
  <si>
    <r>
      <t xml:space="preserve">Neattiecināmās izmaksas par pārsniegumu
</t>
    </r>
    <r>
      <rPr>
        <b/>
        <sz val="10"/>
        <color rgb="FFFF0000"/>
        <rFont val="Times New Roman"/>
        <family val="1"/>
        <charset val="186"/>
      </rPr>
      <t>(BEZ PVN)</t>
    </r>
  </si>
  <si>
    <r>
      <t xml:space="preserve">Saimnieciskie ieguvumi
</t>
    </r>
    <r>
      <rPr>
        <b/>
        <sz val="10"/>
        <color rgb="FFFF0000"/>
        <rFont val="Times New Roman"/>
        <family val="1"/>
        <charset val="186"/>
      </rPr>
      <t>(BEZ PVN)</t>
    </r>
  </si>
  <si>
    <t>2.2.</t>
  </si>
  <si>
    <t>JĀ</t>
  </si>
  <si>
    <t>Projekta iesniedzējs</t>
  </si>
  <si>
    <t>Faktiskā atbalsta likme</t>
  </si>
  <si>
    <t>Lietderības koeficients</t>
  </si>
  <si>
    <t>2. ēkas restaurācijas darbu, lai nodrošinātu ēkas sākotnējo arhitektonisko detaļu vizuālo un tehnisko stāvokli, izmaksas</t>
  </si>
  <si>
    <t>4. apgaismojuma un elektroapgādes sistēmas izbūves, pārbūves vai atjaunošanas izmaksas, ja tās ir saistītas ar enerģijas ietaupījumu un oglekļa dioksīda emisijas samazinājumu</t>
  </si>
  <si>
    <t>6. ēkas automatizētās vadības un kontroles sistēmu uzstādīšanas, kuras nodrošina enerģijas patēriņa kontroli un samazinājumu, izmaksas</t>
  </si>
  <si>
    <t>7. citu iekšējo inženiertīklu izbūves, pārbūves vai atjaunošanas izmaksas, ja tās ir saistītas ar enerģijas ietaupījumu un oglekļa dioksīda emisijas samazinājumu</t>
  </si>
  <si>
    <t>8. atjaunojamos energoresursus izmantojošo siltumenerģiju ražojošu iekārtu pamatiekārtu, palīgiekārtu un materiālu iegādes, piegādes, uzstādīšanas, pieslēgšanas un ieregulēšanas izmaksas</t>
  </si>
  <si>
    <r>
      <t>10. </t>
    </r>
    <r>
      <rPr>
        <sz val="10"/>
        <color indexed="8"/>
        <rFont val="Times New Roman"/>
        <family val="1"/>
        <charset val="186"/>
      </rPr>
      <t>būvuzraudzības un autoruzraudzības izmaksas, ja tās tiek uzskaitītas par ieguldījumu izmaksām</t>
    </r>
  </si>
  <si>
    <t>11. izmaksas, kas saistītas ar ēkas norobežojošo konstrukciju pārbaudi būvniecības stadijā</t>
  </si>
  <si>
    <t>13. finanšu rezerve *</t>
  </si>
  <si>
    <t>2 = 3 + 4</t>
  </si>
  <si>
    <t>4 = 5 + 7</t>
  </si>
  <si>
    <t>6 = 5/4
(%)</t>
  </si>
  <si>
    <t>8 = 7/4
(%)</t>
  </si>
  <si>
    <t>Neattiecināmās izmaksas</t>
  </si>
  <si>
    <t>Maksājums</t>
  </si>
  <si>
    <t>Otrais projekta pusgads</t>
  </si>
  <si>
    <t>Transferta maksājums (ja finansējuma saņēmējs ir valsts budžeta iestāde vai no valsts budžeta daļēji finansēta atvasināta publiska persona, kas ir valsts dibināta augstskola)</t>
  </si>
  <si>
    <t>Noslēguma maksājums</t>
  </si>
  <si>
    <t>Pirmais projekta pusgads</t>
  </si>
  <si>
    <t>Trešais projekta pusgads</t>
  </si>
  <si>
    <t>Ceturtais projekta pusgads</t>
  </si>
  <si>
    <t>Piektais projekta pusgads</t>
  </si>
  <si>
    <t>Sestais projekta pusgads</t>
  </si>
  <si>
    <t>Septītais projekta pusgads</t>
  </si>
  <si>
    <t>Astotais projekta pusgads</t>
  </si>
  <si>
    <t>Plānotais energoefektivitātes rādītājs - enerģijas patēriņš apkurei uz ēkas aprēķina platību gadā pēc projekta īstenošanas beigu termiņa</t>
  </si>
  <si>
    <r>
      <t>kWh/m</t>
    </r>
    <r>
      <rPr>
        <vertAlign val="superscript"/>
        <sz val="12"/>
        <color theme="1"/>
        <rFont val="Times New Roman"/>
        <family val="1"/>
        <charset val="186"/>
      </rPr>
      <t>2</t>
    </r>
    <r>
      <rPr>
        <sz val="12"/>
        <color theme="1"/>
        <rFont val="Times New Roman"/>
        <family val="1"/>
        <charset val="186"/>
      </rPr>
      <t xml:space="preserve"> gadā</t>
    </r>
  </si>
  <si>
    <t>Plānotais siltumenerģijas samazinājums gadā pēc projekta īstenošanas beigu termiņa</t>
  </si>
  <si>
    <t>kWh gadā</t>
  </si>
  <si>
    <r>
      <t>Plānotais CO</t>
    </r>
    <r>
      <rPr>
        <vertAlign val="subscript"/>
        <sz val="12"/>
        <color theme="1"/>
        <rFont val="Times New Roman"/>
        <family val="1"/>
        <charset val="186"/>
      </rPr>
      <t>2</t>
    </r>
    <r>
      <rPr>
        <sz val="12"/>
        <color theme="1"/>
        <rFont val="Times New Roman"/>
        <family val="1"/>
        <charset val="186"/>
      </rPr>
      <t xml:space="preserve"> emisijas samazinājums gadā pēc projekta īstenošanas beigu termiņa</t>
    </r>
  </si>
  <si>
    <r>
      <t>kgCO</t>
    </r>
    <r>
      <rPr>
        <vertAlign val="subscript"/>
        <sz val="12"/>
        <color theme="1"/>
        <rFont val="Times New Roman"/>
        <family val="1"/>
        <charset val="186"/>
      </rPr>
      <t xml:space="preserve">2 </t>
    </r>
    <r>
      <rPr>
        <sz val="12"/>
        <color theme="1"/>
        <rFont val="Times New Roman"/>
        <family val="1"/>
        <charset val="186"/>
      </rPr>
      <t>gadā</t>
    </r>
  </si>
  <si>
    <r>
      <t>Plānotais CO</t>
    </r>
    <r>
      <rPr>
        <vertAlign val="subscript"/>
        <sz val="12"/>
        <color theme="1"/>
        <rFont val="Times New Roman"/>
        <family val="1"/>
        <charset val="186"/>
      </rPr>
      <t>2</t>
    </r>
    <r>
      <rPr>
        <sz val="12"/>
        <color theme="1"/>
        <rFont val="Times New Roman"/>
        <family val="1"/>
        <charset val="186"/>
      </rPr>
      <t xml:space="preserve"> emisijas samazinājuma efektivitātes rādītājs</t>
    </r>
  </si>
  <si>
    <r>
      <t>kgCO</t>
    </r>
    <r>
      <rPr>
        <vertAlign val="subscript"/>
        <sz val="12"/>
        <color theme="1"/>
        <rFont val="Times New Roman"/>
        <family val="1"/>
        <charset val="186"/>
      </rPr>
      <t xml:space="preserve">2 </t>
    </r>
    <r>
      <rPr>
        <sz val="12"/>
        <color theme="1"/>
        <rFont val="Times New Roman"/>
        <family val="1"/>
        <charset val="186"/>
      </rPr>
      <t xml:space="preserve"> / euro gadā</t>
    </r>
  </si>
  <si>
    <r>
      <t>Plānotais CO</t>
    </r>
    <r>
      <rPr>
        <vertAlign val="subscript"/>
        <sz val="12"/>
        <color theme="1"/>
        <rFont val="Times New Roman"/>
        <family val="1"/>
        <charset val="186"/>
      </rPr>
      <t>2</t>
    </r>
    <r>
      <rPr>
        <sz val="12"/>
        <color theme="1"/>
        <rFont val="Times New Roman"/>
        <family val="1"/>
        <charset val="186"/>
      </rPr>
      <t xml:space="preserve"> emisijas samazinājums uz ēkas aprēķina platību gadā pēc projekta īstenošanas beigu termiņa</t>
    </r>
  </si>
  <si>
    <r>
      <t>kgCO</t>
    </r>
    <r>
      <rPr>
        <vertAlign val="subscript"/>
        <sz val="12"/>
        <color theme="1"/>
        <rFont val="Times New Roman"/>
        <family val="1"/>
        <charset val="186"/>
      </rPr>
      <t>2</t>
    </r>
    <r>
      <rPr>
        <sz val="12"/>
        <color theme="1"/>
        <rFont val="Times New Roman"/>
        <family val="1"/>
        <charset val="186"/>
      </rPr>
      <t>/m</t>
    </r>
    <r>
      <rPr>
        <vertAlign val="superscript"/>
        <sz val="12"/>
        <color theme="1"/>
        <rFont val="Times New Roman"/>
        <family val="1"/>
        <charset val="186"/>
      </rPr>
      <t>2</t>
    </r>
    <r>
      <rPr>
        <sz val="12"/>
        <color theme="1"/>
        <rFont val="Times New Roman"/>
        <family val="1"/>
        <charset val="186"/>
      </rPr>
      <t xml:space="preserve"> gadā</t>
    </r>
  </si>
  <si>
    <t>Ēkā plānotais cilvēku vienlaicīgas uzturēšanās skaits gadā pēc projekta īstenošanas beigu termiņa</t>
  </si>
  <si>
    <t>skaits gadā</t>
  </si>
  <si>
    <t>Ēkā plānotais apmeklējumu skaits gadā pēc projekta īstenošanas beigu termiņa</t>
  </si>
  <si>
    <t>apmeklējumi gadā</t>
  </si>
  <si>
    <t>Elektroenerģija</t>
  </si>
  <si>
    <t>Siltumerģija (apkure)</t>
  </si>
  <si>
    <t>Siltumerģija (karstais ūdens)</t>
  </si>
  <si>
    <r>
      <t>Kopējā aprēķina (apsildāmā) platība, m</t>
    </r>
    <r>
      <rPr>
        <vertAlign val="superscript"/>
        <sz val="12"/>
        <color theme="1"/>
        <rFont val="Times New Roman"/>
        <family val="1"/>
        <charset val="186"/>
      </rPr>
      <t>2</t>
    </r>
  </si>
  <si>
    <t>VSIA „Saulīte”</t>
  </si>
  <si>
    <t>x</t>
  </si>
  <si>
    <t>33.1. restaurācijas izmaksas ne vairāk par 15%</t>
  </si>
  <si>
    <t>33.2. projekta sagatavošanas izmaksas ne vairāk par 10%</t>
  </si>
  <si>
    <t>34. Finanšu rezerve nepārsniedz 3%</t>
  </si>
  <si>
    <t>enerģijas patēriņš apkurei uz ēkas aprēķina platību gadā</t>
  </si>
  <si>
    <t>veic saimniecisko darbību</t>
  </si>
  <si>
    <t>NEveic saimniecisko darbību</t>
  </si>
  <si>
    <t>Siemnieciskā darbība</t>
  </si>
  <si>
    <t>PVN atgūstams (PVN maksātājs)</t>
  </si>
  <si>
    <t>Plānots realizēt 2016. gadā procentos</t>
  </si>
  <si>
    <t>Plānots realizēt 2017. gadā procentos</t>
  </si>
  <si>
    <t>Plānots realizēt 2018. gadā procentos</t>
  </si>
  <si>
    <t>Plānots realizēt 2019. gadā procentos</t>
  </si>
  <si>
    <t>Plānots realizēt 2020. gadā procentos</t>
  </si>
  <si>
    <t>Plānots realizēt 2021. gadā procentos</t>
  </si>
  <si>
    <t>Procentuāls sadalījums gadu griezumā</t>
  </si>
  <si>
    <t>3. efektīvai siltumenerģijas atgūšanai un izmantošanai paredzēto inženiertehnisko sistēmu iekārtu iegādes, piegādes, būvniecības, uzstādīšanas un ieregulēšanas izmaksas, ja tās ir saistītas ar enerģijas ietaupījumu un oglekļa dioksīda emisijas samazinājumu</t>
  </si>
  <si>
    <t>1. ēku energoefektivitāti paaugstinošu būvdarbu izmaksas</t>
  </si>
  <si>
    <t>5. ventilācijas sistēmas izbūves, pārbūves vai atjaunošanas darbu izmaksas, ja tiek sasniegts būvniecības nozari regulējošiem normatīvajiem aktiem (LBN 231-15 “Dzīvojamo un publisko ēku apkure un ventilācija”) atbilstošs iekštelpu mikroklimats</t>
  </si>
  <si>
    <t>9. fosilos energoresursus izmantojošu siltumenerģiju ražojošu iekārtu demontāžas izmaksas</t>
  </si>
  <si>
    <t>12. izmaksas, lai sagatavotu ēkas energosertifikātu un pārskatu par ēkas energosertifikāta aprēķinos izmantotajām ievaddatu vērtībām, ēkas tehniskās apsekošanas atzinuma izmaksas, arhitektoniski mākslinieciskās izpētes un atzinuma sagatavošanas izmaksas, atbilstoši būvniecības nozari regulējošiem normatīvajiem aktiem sagatavotas un saskaņotas būvdarbu izmaksu tāmes, būvatļaujas, apliecinājuma kartes un paskaidrojuma raksta izmaksas, kā arī ēkas energoefektivitātes pagaidu sertifikāta sastādīšanas izmaksas. Izmaksas ir attiecināmas, ja tās tiek uzskaitītas par ieguldījumu izmaksām</t>
  </si>
  <si>
    <t>Starpposma maksājumi (līdz 60 % no apstiprinātā finanšu instrumenta finansējuma summas)</t>
  </si>
  <si>
    <t>Avansa maksājums (līdz 30 % no apstiprinātā finanšu instrumenta finansējuma summas)</t>
  </si>
  <si>
    <t>m2</t>
  </si>
  <si>
    <t>1.1. fasādes siltināšana</t>
  </si>
  <si>
    <t>1.2. logu un durvju nomaiņa</t>
  </si>
  <si>
    <t>2.1. fasādes arhitektonisko elementu atjaunošana</t>
  </si>
  <si>
    <t>līgums</t>
  </si>
  <si>
    <t xml:space="preserve">5.1. ventilācijas sistēmas pārbūve uzstādot rekurperācijas iekārtu </t>
  </si>
  <si>
    <t>4.1. iekšējā apgaismojuma nomaiņa uz LED</t>
  </si>
  <si>
    <t>skaits</t>
  </si>
  <si>
    <t>8.1. saules kolektoru uzstādīšana uz jumta</t>
  </si>
  <si>
    <t>10.10.</t>
  </si>
  <si>
    <t>10.4.</t>
  </si>
  <si>
    <t>10.5.</t>
  </si>
  <si>
    <t>10.6.</t>
  </si>
  <si>
    <t>10.7.</t>
  </si>
  <si>
    <t>10.8.</t>
  </si>
  <si>
    <t>10.9.</t>
  </si>
  <si>
    <t>11.1. Tehniskā apsekošana, būvdarbu izmaksu tāmes</t>
  </si>
  <si>
    <t>11.2.</t>
  </si>
  <si>
    <t>11.5.</t>
  </si>
  <si>
    <t>11.6.</t>
  </si>
  <si>
    <t>11.7.</t>
  </si>
  <si>
    <t>11.8.</t>
  </si>
  <si>
    <t>11.9.</t>
  </si>
  <si>
    <t>11.10.</t>
  </si>
  <si>
    <t>10.3.</t>
  </si>
  <si>
    <t>11.3.</t>
  </si>
  <si>
    <t>11.4.</t>
  </si>
  <si>
    <t>12.2.</t>
  </si>
  <si>
    <t>12.5.</t>
  </si>
  <si>
    <t>12.6.</t>
  </si>
  <si>
    <t>12.7.</t>
  </si>
  <si>
    <t>12.8.</t>
  </si>
  <si>
    <t>12.9.</t>
  </si>
  <si>
    <t>12.10.</t>
  </si>
  <si>
    <t>12.3.</t>
  </si>
  <si>
    <t>12.4.</t>
  </si>
  <si>
    <t>12.1. Ēkas energosertifikāta sagatavošana</t>
  </si>
  <si>
    <t>9.9.</t>
  </si>
  <si>
    <t>9.2.</t>
  </si>
  <si>
    <t>9.3.</t>
  </si>
  <si>
    <t>9.4.</t>
  </si>
  <si>
    <t>9.5.</t>
  </si>
  <si>
    <t>9.6.</t>
  </si>
  <si>
    <t>9.7.</t>
  </si>
  <si>
    <t>9.8.</t>
  </si>
  <si>
    <t>9.10.</t>
  </si>
  <si>
    <t>9.1.</t>
  </si>
  <si>
    <t>8.3.</t>
  </si>
  <si>
    <t>8.4.</t>
  </si>
  <si>
    <t>8.5.</t>
  </si>
  <si>
    <t>8.6.</t>
  </si>
  <si>
    <t>8.7.</t>
  </si>
  <si>
    <t>7.3.</t>
  </si>
  <si>
    <t>7.4.</t>
  </si>
  <si>
    <t>7.5.</t>
  </si>
  <si>
    <t>7.6.</t>
  </si>
  <si>
    <t>6.3.</t>
  </si>
  <si>
    <t>6.4.</t>
  </si>
  <si>
    <t>6.5.</t>
  </si>
  <si>
    <t>4.3.</t>
  </si>
  <si>
    <t>Esošais enerģijas apjoms, kwh/gadā</t>
  </si>
  <si>
    <t>Plānotais enerģijas apjoms, kwh/gadā</t>
  </si>
  <si>
    <t>Ar atjaunojamiem energoresursiem saražotā enerģija</t>
  </si>
  <si>
    <t>2.7. Projektā sasniedzamie rādītāji</t>
  </si>
  <si>
    <t>10.1.Būvuzraudzības līgums</t>
  </si>
  <si>
    <t>10.2. Autoruzraudzības līgums</t>
  </si>
  <si>
    <t>KOPĀ</t>
  </si>
  <si>
    <t>* saskaņā ar šo noteikumu 34. punktu nedrīkst pārsniegt 3 % no sākotnējām projekta iesniegumā plānotajām un apstiprinātajām attiecināmajām izmaksām.</t>
  </si>
  <si>
    <t>5.1. Projekta finansēšanas plāns, euro</t>
  </si>
  <si>
    <t>5.2. Aktivitāšu izmaksu kopsavilkums</t>
  </si>
  <si>
    <t>5.3. Finanšu plūsmas grafiks</t>
  </si>
  <si>
    <t>Starpposma maksājums</t>
  </si>
  <si>
    <t>Avansa maksājums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</si>
</sst>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
    <numFmt numFmtId="165" formatCode="0.0000%"/>
    <numFmt numFmtId="166" formatCode="0.0000"/>
    <numFmt numFmtId="167" formatCode="0.00000"/>
  </numFmts>
  <fonts count="44" x14ac:knownFonts="1">
    <font>
      <sz val="12"/>
      <color theme="1"/>
      <name val="Times New Roman"/>
      <family val="2"/>
      <charset val="186"/>
    </font>
    <font>
      <sz val="10"/>
      <color indexed="8"/>
      <name val="Times New Roman"/>
      <family val="1"/>
      <charset val="186"/>
    </font>
    <font>
      <sz val="10"/>
      <name val="Times New Roman"/>
      <family val="1"/>
      <charset val="186"/>
    </font>
    <font>
      <b/>
      <sz val="10"/>
      <name val="Times New Roman"/>
      <family val="1"/>
      <charset val="186"/>
    </font>
    <font>
      <sz val="10"/>
      <name val="MS Sans Serif"/>
      <family val="2"/>
    </font>
    <font>
      <sz val="12"/>
      <name val="Times New Roman"/>
      <family val="1"/>
      <charset val="186"/>
    </font>
    <font>
      <vertAlign val="subscript"/>
      <sz val="12"/>
      <name val="Times New Roman"/>
      <family val="1"/>
      <charset val="186"/>
    </font>
    <font>
      <sz val="12"/>
      <color theme="1"/>
      <name val="Times New Roman"/>
      <family val="2"/>
      <charset val="186"/>
    </font>
    <font>
      <sz val="12"/>
      <color theme="0"/>
      <name val="Times New Roman"/>
      <family val="2"/>
      <charset val="186"/>
    </font>
    <font>
      <sz val="12"/>
      <color rgb="FF9C0006"/>
      <name val="Times New Roman"/>
      <family val="2"/>
      <charset val="186"/>
    </font>
    <font>
      <b/>
      <sz val="12"/>
      <color rgb="FFFA7D00"/>
      <name val="Times New Roman"/>
      <family val="2"/>
      <charset val="186"/>
    </font>
    <font>
      <b/>
      <sz val="12"/>
      <color theme="0"/>
      <name val="Times New Roman"/>
      <family val="2"/>
      <charset val="186"/>
    </font>
    <font>
      <i/>
      <sz val="12"/>
      <color rgb="FF7F7F7F"/>
      <name val="Times New Roman"/>
      <family val="2"/>
      <charset val="186"/>
    </font>
    <font>
      <sz val="12"/>
      <color rgb="FF006100"/>
      <name val="Times New Roman"/>
      <family val="2"/>
      <charset val="186"/>
    </font>
    <font>
      <b/>
      <sz val="15"/>
      <color theme="3"/>
      <name val="Times New Roman"/>
      <family val="2"/>
      <charset val="186"/>
    </font>
    <font>
      <b/>
      <sz val="13"/>
      <color theme="3"/>
      <name val="Times New Roman"/>
      <family val="2"/>
      <charset val="186"/>
    </font>
    <font>
      <b/>
      <sz val="11"/>
      <color theme="3"/>
      <name val="Times New Roman"/>
      <family val="2"/>
      <charset val="186"/>
    </font>
    <font>
      <sz val="12"/>
      <color rgb="FF3F3F76"/>
      <name val="Times New Roman"/>
      <family val="2"/>
      <charset val="186"/>
    </font>
    <font>
      <sz val="12"/>
      <color rgb="FFFA7D00"/>
      <name val="Times New Roman"/>
      <family val="2"/>
      <charset val="186"/>
    </font>
    <font>
      <sz val="12"/>
      <color rgb="FF9C6500"/>
      <name val="Times New Roman"/>
      <family val="2"/>
      <charset val="186"/>
    </font>
    <font>
      <sz val="11"/>
      <color theme="1"/>
      <name val="Calibri"/>
      <family val="2"/>
      <charset val="186"/>
      <scheme val="minor"/>
    </font>
    <font>
      <sz val="11"/>
      <color theme="1"/>
      <name val="Calibri"/>
      <family val="2"/>
      <scheme val="minor"/>
    </font>
    <font>
      <b/>
      <sz val="12"/>
      <color rgb="FF3F3F3F"/>
      <name val="Times New Roman"/>
      <family val="2"/>
      <charset val="186"/>
    </font>
    <font>
      <b/>
      <sz val="12"/>
      <color theme="1"/>
      <name val="Times New Roman"/>
      <family val="2"/>
      <charset val="186"/>
    </font>
    <font>
      <sz val="12"/>
      <color rgb="FFFF0000"/>
      <name val="Times New Roman"/>
      <family val="2"/>
      <charset val="186"/>
    </font>
    <font>
      <sz val="10"/>
      <color theme="1"/>
      <name val="Times New Roman"/>
      <family val="1"/>
      <charset val="186"/>
    </font>
    <font>
      <sz val="10"/>
      <color rgb="FF000000"/>
      <name val="Times New Roman"/>
      <family val="1"/>
      <charset val="186"/>
    </font>
    <font>
      <b/>
      <sz val="10"/>
      <color theme="1"/>
      <name val="Times New Roman"/>
      <family val="1"/>
      <charset val="186"/>
    </font>
    <font>
      <b/>
      <sz val="10"/>
      <color rgb="FFFF0000"/>
      <name val="Times New Roman"/>
      <family val="1"/>
      <charset val="186"/>
    </font>
    <font>
      <b/>
      <sz val="10"/>
      <color rgb="FF000000"/>
      <name val="Times New Roman"/>
      <family val="1"/>
      <charset val="186"/>
    </font>
    <font>
      <sz val="10"/>
      <color rgb="FFFF0000"/>
      <name val="Times New Roman"/>
      <family val="1"/>
      <charset val="186"/>
    </font>
    <font>
      <b/>
      <sz val="12"/>
      <color theme="1"/>
      <name val="Times New Roman"/>
      <family val="1"/>
      <charset val="186"/>
    </font>
    <font>
      <b/>
      <sz val="10"/>
      <color theme="9" tint="-0.499984740745262"/>
      <name val="Times New Roman"/>
      <family val="1"/>
      <charset val="186"/>
    </font>
    <font>
      <sz val="10"/>
      <color theme="0" tint="-0.249977111117893"/>
      <name val="Times New Roman"/>
      <family val="1"/>
      <charset val="186"/>
    </font>
    <font>
      <sz val="12"/>
      <color theme="1"/>
      <name val="Times New Roman"/>
      <family val="1"/>
      <charset val="186"/>
    </font>
    <font>
      <b/>
      <sz val="12"/>
      <color rgb="FFFF0000"/>
      <name val="Times New Roman"/>
      <family val="1"/>
      <charset val="186"/>
    </font>
    <font>
      <vertAlign val="subscript"/>
      <sz val="12"/>
      <color theme="1"/>
      <name val="Times New Roman"/>
      <family val="1"/>
      <charset val="186"/>
    </font>
    <font>
      <sz val="12"/>
      <color rgb="FF000000"/>
      <name val="Times New Roman"/>
      <family val="1"/>
      <charset val="186"/>
    </font>
    <font>
      <vertAlign val="superscript"/>
      <sz val="12"/>
      <color theme="1"/>
      <name val="Times New Roman"/>
      <family val="1"/>
      <charset val="186"/>
    </font>
    <font>
      <sz val="12"/>
      <color rgb="FFFF0000"/>
      <name val="Times New Roman"/>
      <family val="1"/>
      <charset val="186"/>
    </font>
    <font>
      <sz val="10"/>
      <color theme="1"/>
      <name val="Times New Roman"/>
      <family val="2"/>
      <charset val="186"/>
    </font>
    <font>
      <b/>
      <sz val="14"/>
      <color theme="1"/>
      <name val="Times New Roman"/>
      <family val="1"/>
      <charset val="186"/>
    </font>
    <font>
      <b/>
      <sz val="10"/>
      <color theme="0" tint="-0.34998626667073579"/>
      <name val="Times New Roman"/>
      <family val="1"/>
      <charset val="186"/>
    </font>
    <font>
      <sz val="10"/>
      <color theme="0" tint="-0.34998626667073579"/>
      <name val="Times New Roman"/>
      <family val="1"/>
      <charset val="186"/>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3" applyNumberFormat="0" applyAlignment="0" applyProtection="0"/>
    <xf numFmtId="0" fontId="11" fillId="28" borderId="4" applyNumberFormat="0" applyAlignment="0" applyProtection="0"/>
    <xf numFmtId="0" fontId="12" fillId="0" borderId="0" applyNumberFormat="0" applyFill="0" applyBorder="0" applyAlignment="0" applyProtection="0"/>
    <xf numFmtId="0" fontId="13" fillId="29"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30" borderId="3" applyNumberFormat="0" applyAlignment="0" applyProtection="0"/>
    <xf numFmtId="0" fontId="18" fillId="0" borderId="8" applyNumberFormat="0" applyFill="0" applyAlignment="0" applyProtection="0"/>
    <xf numFmtId="0" fontId="19" fillId="31" borderId="0" applyNumberFormat="0" applyBorder="0" applyAlignment="0" applyProtection="0"/>
    <xf numFmtId="0" fontId="20" fillId="0" borderId="0"/>
    <xf numFmtId="0" fontId="21" fillId="0" borderId="0"/>
    <xf numFmtId="0" fontId="20" fillId="0" borderId="0"/>
    <xf numFmtId="0" fontId="7" fillId="32" borderId="9" applyNumberFormat="0" applyFont="0" applyAlignment="0" applyProtection="0"/>
    <xf numFmtId="0" fontId="22" fillId="27" borderId="10" applyNumberFormat="0" applyAlignment="0" applyProtection="0"/>
    <xf numFmtId="9" fontId="7" fillId="0" borderId="0" applyFont="0" applyFill="0" applyBorder="0" applyAlignment="0" applyProtection="0"/>
    <xf numFmtId="9" fontId="21" fillId="0" borderId="0" applyFont="0" applyFill="0" applyBorder="0" applyAlignment="0" applyProtection="0"/>
    <xf numFmtId="0" fontId="4" fillId="0" borderId="0"/>
    <xf numFmtId="0" fontId="23" fillId="0" borderId="11" applyNumberFormat="0" applyFill="0" applyAlignment="0" applyProtection="0"/>
    <xf numFmtId="0" fontId="24" fillId="0" borderId="0" applyNumberFormat="0" applyFill="0" applyBorder="0" applyAlignment="0" applyProtection="0"/>
  </cellStyleXfs>
  <cellXfs count="94">
    <xf numFmtId="0" fontId="0" fillId="0" borderId="0" xfId="0"/>
    <xf numFmtId="0" fontId="25" fillId="0" borderId="0" xfId="0" applyFont="1"/>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 fillId="33" borderId="1" xfId="0" applyFont="1" applyFill="1" applyBorder="1" applyAlignment="1">
      <alignment vertical="center" wrapText="1"/>
    </xf>
    <xf numFmtId="0" fontId="26" fillId="0" borderId="1" xfId="0" applyFont="1" applyBorder="1" applyAlignment="1">
      <alignment vertical="center" wrapText="1"/>
    </xf>
    <xf numFmtId="0" fontId="2" fillId="33" borderId="1" xfId="0" applyFont="1" applyFill="1" applyBorder="1" applyAlignment="1">
      <alignment horizontal="center" vertical="center" wrapText="1"/>
    </xf>
    <xf numFmtId="4" fontId="2"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10" fontId="3" fillId="0" borderId="1" xfId="42" applyNumberFormat="1" applyFont="1" applyBorder="1" applyAlignment="1">
      <alignment horizontal="right" vertical="center" wrapText="1"/>
    </xf>
    <xf numFmtId="10" fontId="2" fillId="0" borderId="1" xfId="42" applyNumberFormat="1" applyFont="1" applyBorder="1" applyAlignment="1">
      <alignment horizontal="right" vertical="center" wrapText="1"/>
    </xf>
    <xf numFmtId="4" fontId="2" fillId="33" borderId="1" xfId="0" applyNumberFormat="1" applyFont="1" applyFill="1" applyBorder="1" applyAlignment="1">
      <alignment horizontal="right" vertical="center" wrapText="1"/>
    </xf>
    <xf numFmtId="4" fontId="3" fillId="34" borderId="1"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0" fontId="28" fillId="0" borderId="1" xfId="0" applyFont="1" applyBorder="1" applyAlignment="1">
      <alignment vertical="center" wrapText="1"/>
    </xf>
    <xf numFmtId="0" fontId="25" fillId="0" borderId="0" xfId="0" applyFont="1" applyAlignment="1">
      <alignment horizontal="center"/>
    </xf>
    <xf numFmtId="0" fontId="26" fillId="0" borderId="1" xfId="0" applyFont="1" applyBorder="1" applyAlignment="1">
      <alignment horizontal="center" vertical="center" wrapText="1"/>
    </xf>
    <xf numFmtId="0" fontId="29" fillId="0" borderId="1" xfId="0" applyFont="1" applyBorder="1" applyAlignment="1">
      <alignment horizontal="center" vertical="center" wrapText="1"/>
    </xf>
    <xf numFmtId="4" fontId="2" fillId="0" borderId="1" xfId="0" applyNumberFormat="1" applyFont="1" applyBorder="1" applyAlignment="1">
      <alignment horizontal="right" vertical="center"/>
    </xf>
    <xf numFmtId="4" fontId="27" fillId="0" borderId="1" xfId="0" applyNumberFormat="1" applyFont="1" applyBorder="1" applyAlignment="1">
      <alignment horizontal="right" vertical="center"/>
    </xf>
    <xf numFmtId="0" fontId="27" fillId="0" borderId="1" xfId="0" applyFont="1" applyBorder="1" applyAlignment="1">
      <alignment vertical="center" wrapText="1"/>
    </xf>
    <xf numFmtId="9" fontId="2" fillId="33" borderId="1" xfId="42" applyFont="1" applyFill="1" applyBorder="1" applyAlignment="1">
      <alignment horizontal="center" vertical="center" wrapText="1"/>
    </xf>
    <xf numFmtId="9" fontId="25" fillId="0" borderId="0" xfId="0" applyNumberFormat="1" applyFont="1" applyAlignment="1"/>
    <xf numFmtId="3" fontId="5" fillId="0" borderId="1" xfId="0" applyNumberFormat="1" applyFont="1" applyBorder="1" applyAlignment="1">
      <alignment horizontal="right" vertical="center" wrapText="1"/>
    </xf>
    <xf numFmtId="0" fontId="5" fillId="33" borderId="1" xfId="0" applyFont="1" applyFill="1" applyBorder="1" applyAlignment="1">
      <alignment horizontal="right" vertical="center" wrapText="1"/>
    </xf>
    <xf numFmtId="3" fontId="5" fillId="33" borderId="1" xfId="0" applyNumberFormat="1" applyFont="1" applyFill="1" applyBorder="1" applyAlignment="1">
      <alignment horizontal="right" vertical="center" wrapText="1"/>
    </xf>
    <xf numFmtId="0" fontId="33" fillId="0" borderId="0" xfId="0" applyFont="1"/>
    <xf numFmtId="164" fontId="2" fillId="0" borderId="1" xfId="42" applyNumberFormat="1" applyFont="1" applyBorder="1" applyAlignment="1">
      <alignment horizontal="right" vertical="center"/>
    </xf>
    <xf numFmtId="164" fontId="27" fillId="0" borderId="1" xfId="42" applyNumberFormat="1" applyFont="1" applyBorder="1" applyAlignment="1">
      <alignment horizontal="right" vertical="center"/>
    </xf>
    <xf numFmtId="0" fontId="26" fillId="34"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3" fillId="36" borderId="2" xfId="0" applyFont="1" applyFill="1" applyBorder="1" applyAlignment="1">
      <alignment horizontal="center"/>
    </xf>
    <xf numFmtId="0" fontId="25" fillId="0" borderId="0" xfId="0" applyFont="1" applyAlignment="1">
      <alignment horizontal="center" vertical="center" wrapText="1"/>
    </xf>
    <xf numFmtId="9" fontId="5" fillId="33" borderId="1" xfId="42" applyFont="1" applyFill="1" applyBorder="1" applyAlignment="1">
      <alignment horizontal="right"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1" fillId="0" borderId="1" xfId="0" applyFont="1" applyBorder="1" applyAlignment="1">
      <alignment vertical="center"/>
    </xf>
    <xf numFmtId="0" fontId="31" fillId="0" borderId="1" xfId="0" applyFont="1" applyBorder="1" applyAlignment="1">
      <alignment horizontal="center" vertical="center" wrapText="1"/>
    </xf>
    <xf numFmtId="0" fontId="37" fillId="0" borderId="1" xfId="0" applyFont="1" applyBorder="1" applyAlignment="1">
      <alignment horizontal="justify" vertical="center"/>
    </xf>
    <xf numFmtId="0" fontId="34" fillId="0" borderId="1" xfId="0" applyFont="1" applyBorder="1" applyAlignment="1">
      <alignment horizontal="right" vertical="center" wrapText="1"/>
    </xf>
    <xf numFmtId="0" fontId="34" fillId="0" borderId="1" xfId="0" applyFont="1" applyBorder="1" applyAlignment="1">
      <alignment horizontal="justify" vertical="center" wrapText="1"/>
    </xf>
    <xf numFmtId="0" fontId="34" fillId="0" borderId="1" xfId="0" applyFont="1" applyBorder="1" applyAlignment="1">
      <alignment vertical="center" wrapText="1"/>
    </xf>
    <xf numFmtId="0" fontId="37" fillId="0" borderId="1" xfId="0" applyFont="1" applyBorder="1" applyAlignment="1">
      <alignment vertical="center" wrapText="1"/>
    </xf>
    <xf numFmtId="0" fontId="31" fillId="0" borderId="0" xfId="0" applyFont="1" applyBorder="1" applyAlignment="1">
      <alignment horizontal="center" vertical="center" wrapText="1"/>
    </xf>
    <xf numFmtId="0" fontId="34" fillId="0" borderId="0" xfId="0" applyFont="1" applyBorder="1" applyAlignment="1">
      <alignment vertical="center" wrapText="1"/>
    </xf>
    <xf numFmtId="0" fontId="37" fillId="0" borderId="0" xfId="0" applyFont="1" applyBorder="1" applyAlignment="1">
      <alignment vertical="center" wrapText="1"/>
    </xf>
    <xf numFmtId="3" fontId="34" fillId="0" borderId="1" xfId="0" applyNumberFormat="1" applyFont="1" applyBorder="1" applyAlignment="1">
      <alignment horizontal="right" vertical="center" wrapText="1"/>
    </xf>
    <xf numFmtId="0" fontId="39" fillId="0" borderId="0" xfId="0" applyFont="1" applyBorder="1" applyAlignment="1">
      <alignment vertical="center" wrapText="1"/>
    </xf>
    <xf numFmtId="0" fontId="30" fillId="0" borderId="1" xfId="0" applyFont="1" applyBorder="1" applyAlignment="1">
      <alignment vertical="center" wrapText="1"/>
    </xf>
    <xf numFmtId="9" fontId="2" fillId="33" borderId="0" xfId="42" applyFont="1" applyFill="1" applyBorder="1" applyAlignment="1">
      <alignment horizontal="center" vertical="center" wrapText="1"/>
    </xf>
    <xf numFmtId="0" fontId="28" fillId="0" borderId="0" xfId="0" applyFont="1"/>
    <xf numFmtId="0" fontId="27" fillId="0" borderId="0" xfId="0" applyFont="1"/>
    <xf numFmtId="0" fontId="25" fillId="0" borderId="1" xfId="0" applyFont="1" applyBorder="1"/>
    <xf numFmtId="0" fontId="25" fillId="0" borderId="1" xfId="0" applyFont="1" applyBorder="1" applyAlignment="1">
      <alignment horizontal="center" vertical="center" wrapText="1"/>
    </xf>
    <xf numFmtId="3" fontId="5" fillId="38" borderId="1" xfId="0" applyNumberFormat="1" applyFont="1" applyFill="1" applyBorder="1" applyAlignment="1">
      <alignment horizontal="right" vertical="center" wrapText="1"/>
    </xf>
    <xf numFmtId="0" fontId="31" fillId="38" borderId="1" xfId="0" applyFont="1" applyFill="1" applyBorder="1" applyAlignment="1">
      <alignment vertical="center" wrapText="1"/>
    </xf>
    <xf numFmtId="0" fontId="31" fillId="38" borderId="1" xfId="0" applyFont="1" applyFill="1" applyBorder="1" applyAlignment="1">
      <alignment horizontal="center" vertical="center" wrapText="1"/>
    </xf>
    <xf numFmtId="0" fontId="34" fillId="38" borderId="1" xfId="0" applyFont="1" applyFill="1" applyBorder="1" applyAlignment="1">
      <alignment horizontal="center" vertical="center" wrapText="1"/>
    </xf>
    <xf numFmtId="0" fontId="5" fillId="38" borderId="1" xfId="0" applyFont="1" applyFill="1" applyBorder="1" applyAlignment="1">
      <alignment vertical="center" wrapText="1"/>
    </xf>
    <xf numFmtId="0" fontId="5" fillId="38" borderId="1" xfId="0" applyFont="1" applyFill="1" applyBorder="1" applyAlignment="1">
      <alignment horizontal="center" vertical="center" wrapText="1"/>
    </xf>
    <xf numFmtId="0" fontId="41" fillId="0" borderId="0" xfId="0" applyFont="1" applyAlignment="1">
      <alignment vertical="center"/>
    </xf>
    <xf numFmtId="165" fontId="3" fillId="35" borderId="1" xfId="42" applyNumberFormat="1" applyFont="1" applyFill="1" applyBorder="1"/>
    <xf numFmtId="165" fontId="28" fillId="37" borderId="1" xfId="42" applyNumberFormat="1" applyFont="1" applyFill="1" applyBorder="1"/>
    <xf numFmtId="165" fontId="32" fillId="0" borderId="1" xfId="42" applyNumberFormat="1" applyFont="1" applyBorder="1"/>
    <xf numFmtId="166" fontId="34" fillId="0" borderId="1" xfId="0" applyNumberFormat="1" applyFont="1" applyBorder="1" applyAlignment="1">
      <alignment horizontal="right" vertical="center" wrapText="1"/>
    </xf>
    <xf numFmtId="0" fontId="25" fillId="0" borderId="0" xfId="0" applyFont="1" applyBorder="1"/>
    <xf numFmtId="0" fontId="25" fillId="0" borderId="0" xfId="0" applyFont="1" applyBorder="1" applyAlignment="1">
      <alignment horizontal="center" vertical="center" wrapText="1"/>
    </xf>
    <xf numFmtId="4" fontId="3" fillId="0" borderId="0" xfId="0" applyNumberFormat="1" applyFont="1" applyBorder="1" applyAlignment="1">
      <alignment horizontal="right" vertical="center" wrapText="1"/>
    </xf>
    <xf numFmtId="10" fontId="3" fillId="0" borderId="0" xfId="42" applyNumberFormat="1" applyFont="1" applyBorder="1" applyAlignment="1">
      <alignment horizontal="right" vertical="center" wrapText="1"/>
    </xf>
    <xf numFmtId="0" fontId="42" fillId="0" borderId="0" xfId="0" applyFont="1" applyBorder="1" applyAlignment="1">
      <alignment vertical="center" wrapText="1"/>
    </xf>
    <xf numFmtId="0" fontId="43" fillId="0" borderId="0" xfId="0" applyFont="1" applyBorder="1" applyAlignment="1">
      <alignment horizontal="center" vertical="center" wrapText="1"/>
    </xf>
    <xf numFmtId="4" fontId="42" fillId="0" borderId="0" xfId="0" applyNumberFormat="1" applyFont="1" applyBorder="1" applyAlignment="1">
      <alignment horizontal="right" vertical="center" wrapText="1"/>
    </xf>
    <xf numFmtId="10" fontId="42" fillId="0" borderId="0" xfId="42" applyNumberFormat="1" applyFont="1" applyBorder="1" applyAlignment="1">
      <alignment horizontal="right" vertical="center" wrapText="1"/>
    </xf>
    <xf numFmtId="0" fontId="31" fillId="0" borderId="0" xfId="0" applyFont="1"/>
    <xf numFmtId="4" fontId="34" fillId="0" borderId="1" xfId="0" applyNumberFormat="1" applyFont="1" applyBorder="1" applyAlignment="1">
      <alignment horizontal="right" vertical="center" wrapText="1"/>
    </xf>
    <xf numFmtId="4" fontId="34" fillId="0" borderId="1" xfId="0" applyNumberFormat="1" applyFont="1" applyBorder="1" applyAlignment="1">
      <alignment horizontal="right" vertical="center"/>
    </xf>
    <xf numFmtId="167" fontId="34" fillId="0" borderId="0" xfId="0" applyNumberFormat="1" applyFont="1" applyBorder="1" applyAlignment="1">
      <alignment horizontal="left" vertical="center" wrapText="1"/>
    </xf>
    <xf numFmtId="0" fontId="40" fillId="0" borderId="1" xfId="0" applyFont="1" applyBorder="1" applyAlignment="1">
      <alignment horizontal="left"/>
    </xf>
    <xf numFmtId="0" fontId="35" fillId="37" borderId="1" xfId="0" applyFont="1" applyFill="1" applyBorder="1" applyAlignment="1">
      <alignment horizontal="left"/>
    </xf>
    <xf numFmtId="0" fontId="3" fillId="0" borderId="1" xfId="0" applyFont="1" applyBorder="1" applyAlignment="1">
      <alignment horizontal="left"/>
    </xf>
    <xf numFmtId="0" fontId="27" fillId="36" borderId="12" xfId="0" applyFont="1" applyFill="1" applyBorder="1" applyAlignment="1">
      <alignment horizontal="left"/>
    </xf>
    <xf numFmtId="0" fontId="27" fillId="36" borderId="13" xfId="0" applyFont="1" applyFill="1" applyBorder="1" applyAlignment="1">
      <alignment horizontal="left"/>
    </xf>
    <xf numFmtId="0" fontId="27" fillId="36" borderId="14" xfId="0" applyFont="1" applyFill="1" applyBorder="1" applyAlignment="1">
      <alignment horizontal="left"/>
    </xf>
    <xf numFmtId="0" fontId="0" fillId="0" borderId="15" xfId="0" applyBorder="1" applyAlignment="1">
      <alignment horizontal="center"/>
    </xf>
    <xf numFmtId="0" fontId="0" fillId="0" borderId="0" xfId="0" applyBorder="1" applyAlignment="1">
      <alignment horizontal="center"/>
    </xf>
    <xf numFmtId="0" fontId="27" fillId="36" borderId="1" xfId="0" applyFont="1" applyFill="1" applyBorder="1" applyAlignment="1">
      <alignment horizontal="center"/>
    </xf>
    <xf numFmtId="0" fontId="32" fillId="0" borderId="1" xfId="0" applyFont="1" applyBorder="1" applyAlignment="1">
      <alignment horizontal="left"/>
    </xf>
    <xf numFmtId="0" fontId="34" fillId="38" borderId="1" xfId="0" applyFont="1" applyFill="1" applyBorder="1" applyAlignment="1">
      <alignment horizontal="left" vertical="center" wrapText="1"/>
    </xf>
    <xf numFmtId="0" fontId="31" fillId="38" borderId="1" xfId="0" applyFont="1" applyFill="1" applyBorder="1" applyAlignment="1">
      <alignment horizontal="center" vertical="center" wrapText="1"/>
    </xf>
    <xf numFmtId="0" fontId="25" fillId="0" borderId="0" xfId="0" applyFont="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 4" xfId="39"/>
    <cellStyle name="Note 2" xfId="40"/>
    <cellStyle name="Output 2" xfId="41"/>
    <cellStyle name="Percent" xfId="42" builtinId="5"/>
    <cellStyle name="Percent 2" xfId="43"/>
    <cellStyle name="Standard_HWB Kurzverf. Formular" xfId="44"/>
    <cellStyle name="Total 2" xfId="45"/>
    <cellStyle name="Warning Text 2" xfId="46"/>
  </cellStyles>
  <dxfs count="10">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b/>
        <i val="0"/>
        <color rgb="FFFF0000"/>
      </font>
      <fill>
        <patternFill>
          <bgColor rgb="FFFFFF0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N48"/>
  <sheetViews>
    <sheetView tabSelected="1" workbookViewId="0">
      <selection activeCell="G6" sqref="G6"/>
    </sheetView>
  </sheetViews>
  <sheetFormatPr defaultColWidth="0" defaultRowHeight="15.75" customHeight="1" zeroHeight="1" x14ac:dyDescent="0.25"/>
  <cols>
    <col min="1" max="1" width="19.375" customWidth="1"/>
    <col min="2" max="3" width="12.375" customWidth="1"/>
    <col min="4" max="4" width="15" customWidth="1"/>
    <col min="5" max="8" width="9" customWidth="1"/>
    <col min="9" max="9" width="1.625" bestFit="1" customWidth="1"/>
    <col min="10" max="14" width="0" hidden="1" customWidth="1"/>
    <col min="15" max="16384" width="9" hidden="1"/>
  </cols>
  <sheetData>
    <row r="1" spans="1:9" x14ac:dyDescent="0.25">
      <c r="A1" s="80" t="s">
        <v>95</v>
      </c>
      <c r="B1" s="80"/>
      <c r="C1" s="80"/>
      <c r="D1" s="81" t="s">
        <v>140</v>
      </c>
      <c r="E1" s="82"/>
      <c r="F1" s="82"/>
      <c r="G1" s="82"/>
      <c r="H1" s="83"/>
    </row>
    <row r="2" spans="1:9" x14ac:dyDescent="0.25">
      <c r="A2" s="80" t="s">
        <v>148</v>
      </c>
      <c r="B2" s="80"/>
      <c r="C2" s="80"/>
      <c r="D2" s="86" t="s">
        <v>147</v>
      </c>
      <c r="E2" s="86"/>
      <c r="F2" s="86"/>
      <c r="G2" s="86"/>
      <c r="H2" s="86"/>
      <c r="I2" s="26">
        <f>VLOOKUP(D2,A16:C17,3,FALSE)</f>
        <v>1</v>
      </c>
    </row>
    <row r="3" spans="1:9" x14ac:dyDescent="0.25">
      <c r="A3" s="80" t="s">
        <v>149</v>
      </c>
      <c r="B3" s="80"/>
      <c r="C3" s="80"/>
      <c r="D3" s="31" t="s">
        <v>94</v>
      </c>
      <c r="E3" s="1"/>
      <c r="F3" s="1"/>
      <c r="G3" s="1"/>
      <c r="H3" s="1"/>
    </row>
    <row r="4" spans="1:9" x14ac:dyDescent="0.25">
      <c r="A4" s="80" t="s">
        <v>19</v>
      </c>
      <c r="B4" s="80"/>
      <c r="C4" s="80"/>
      <c r="D4" s="62">
        <v>0.85</v>
      </c>
      <c r="E4" s="1"/>
      <c r="F4" s="1"/>
      <c r="G4" s="1"/>
      <c r="H4" s="1"/>
    </row>
    <row r="5" spans="1:9" x14ac:dyDescent="0.25">
      <c r="A5" s="80" t="s">
        <v>96</v>
      </c>
      <c r="B5" s="80"/>
      <c r="C5" s="80"/>
      <c r="D5" s="63">
        <f>'5.1. tabula'!F10</f>
        <v>0.85</v>
      </c>
      <c r="E5" s="84" t="str">
        <f>IF(D5&gt;D6,"KĻŪDA - PĀRSNIEDZ MAKSIMĀLO LIKMI","")</f>
        <v/>
      </c>
      <c r="F5" s="85"/>
      <c r="G5" s="85"/>
      <c r="H5" s="85"/>
    </row>
    <row r="6" spans="1:9" x14ac:dyDescent="0.25">
      <c r="A6" s="87" t="s">
        <v>27</v>
      </c>
      <c r="B6" s="87"/>
      <c r="C6" s="87"/>
      <c r="D6" s="64">
        <f>VLOOKUP(D2,PĀRBAUDE!A16:B17,2,FALSE)</f>
        <v>0.85</v>
      </c>
      <c r="E6" s="1"/>
      <c r="F6" s="1"/>
      <c r="G6" s="1"/>
      <c r="H6" s="1"/>
    </row>
    <row r="7" spans="1:9" x14ac:dyDescent="0.25"/>
    <row r="8" spans="1:9" x14ac:dyDescent="0.25">
      <c r="A8" s="78" t="s">
        <v>142</v>
      </c>
      <c r="B8" s="78"/>
      <c r="C8" s="78"/>
      <c r="D8" s="79" t="str">
        <f>IF('5.2. tabula'!I17&gt;0.15,"KĻŪDA - PĀRSNIEDZ 15%","OK")</f>
        <v>OK</v>
      </c>
      <c r="E8" s="79"/>
      <c r="F8" s="79"/>
      <c r="G8" s="79"/>
      <c r="H8" s="79"/>
    </row>
    <row r="9" spans="1:9" x14ac:dyDescent="0.25">
      <c r="A9" s="78" t="s">
        <v>143</v>
      </c>
      <c r="B9" s="78"/>
      <c r="C9" s="78"/>
      <c r="D9" s="79" t="str">
        <f>IF(('5.2. tabula'!I105+'5.2. tabula'!I116+'5.2. tabula'!I127)&gt;0.1,"KĻŪDA - PĀRSNIEDZ 10%","OK")</f>
        <v>OK</v>
      </c>
      <c r="E9" s="79"/>
      <c r="F9" s="79"/>
      <c r="G9" s="79"/>
      <c r="H9" s="79"/>
    </row>
    <row r="10" spans="1:9" x14ac:dyDescent="0.25">
      <c r="A10" s="78" t="s">
        <v>144</v>
      </c>
      <c r="B10" s="78"/>
      <c r="C10" s="78"/>
      <c r="D10" s="79" t="str">
        <f>IF('5.2. tabula'!I138&gt;0.03,"KĻŪDA - PĀRSNIEDZ 3%","OK")</f>
        <v>OK</v>
      </c>
      <c r="E10" s="79"/>
      <c r="F10" s="79"/>
      <c r="G10" s="79"/>
      <c r="H10" s="79"/>
    </row>
    <row r="11" spans="1:9" x14ac:dyDescent="0.25">
      <c r="A11" s="78" t="s">
        <v>145</v>
      </c>
      <c r="B11" s="78"/>
      <c r="C11" s="78"/>
      <c r="D11" s="79" t="str">
        <f>IF('2.7. tabula'!E12&gt;75,"KĻŪDA - PĀRSNIEDZ 75kWh/m2 gadā","OK")</f>
        <v>OK</v>
      </c>
      <c r="E11" s="79"/>
      <c r="F11" s="79"/>
      <c r="G11" s="79"/>
      <c r="H11" s="79"/>
    </row>
    <row r="12" spans="1:9" x14ac:dyDescent="0.25">
      <c r="A12" s="78" t="s">
        <v>156</v>
      </c>
      <c r="B12" s="78"/>
      <c r="C12" s="78"/>
      <c r="D12" s="79" t="str">
        <f>IF(SUM('5.2. tabula'!U7:U139),"KĻŪDA PROCENTU SADALĪJUMĀ GADU GRIEZUMĀ","OK")</f>
        <v>OK</v>
      </c>
      <c r="E12" s="79"/>
      <c r="F12" s="79"/>
      <c r="G12" s="79"/>
      <c r="H12" s="79"/>
    </row>
    <row r="13" spans="1:9" x14ac:dyDescent="0.25">
      <c r="A13" s="78" t="s">
        <v>236</v>
      </c>
      <c r="B13" s="78"/>
      <c r="C13" s="78"/>
      <c r="D13" s="79" t="str">
        <f>IF(SUM('5.3. tabula'!B4:I4)&gt;'5.1. tabula'!E10*0.3,"KĻŪDA - pārsniedz 30%","OK")</f>
        <v>OK</v>
      </c>
      <c r="E13" s="79"/>
      <c r="F13" s="79"/>
      <c r="G13" s="79"/>
      <c r="H13" s="79"/>
    </row>
    <row r="14" spans="1:9" x14ac:dyDescent="0.25">
      <c r="A14" s="78" t="s">
        <v>235</v>
      </c>
      <c r="B14" s="78"/>
      <c r="C14" s="78"/>
      <c r="D14" s="79" t="str">
        <f>IF(SUM('5.3. tabula'!B5:I5)&gt;'5.1. tabula'!E10*0.6,"KĻŪDA - pārsniedz 60%","OK")</f>
        <v>OK</v>
      </c>
      <c r="E14" s="79"/>
      <c r="F14" s="79"/>
      <c r="G14" s="79"/>
      <c r="H14" s="79"/>
    </row>
    <row r="15" spans="1:9" x14ac:dyDescent="0.25">
      <c r="A15" s="78" t="s">
        <v>114</v>
      </c>
      <c r="B15" s="78"/>
      <c r="C15" s="78"/>
      <c r="D15" s="79" t="str">
        <f>IF(SUM('5.3. tabula'!B4:I6)&gt;'5.1. tabula'!E10,"KĻŪDA - pārsniedz EKII finansējumu","OK")</f>
        <v>OK</v>
      </c>
      <c r="E15" s="79"/>
      <c r="F15" s="79"/>
      <c r="G15" s="79"/>
      <c r="H15" s="79"/>
    </row>
    <row r="16" spans="1:9" hidden="1" x14ac:dyDescent="0.25">
      <c r="A16" s="1" t="s">
        <v>146</v>
      </c>
      <c r="B16" s="22">
        <v>0.8</v>
      </c>
      <c r="C16" s="1">
        <v>1</v>
      </c>
    </row>
    <row r="17" spans="1:3" hidden="1" x14ac:dyDescent="0.25">
      <c r="A17" s="1" t="s">
        <v>147</v>
      </c>
      <c r="B17" s="22">
        <v>0.85</v>
      </c>
      <c r="C17" s="1">
        <v>1</v>
      </c>
    </row>
    <row r="18" spans="1:3" x14ac:dyDescent="0.25"/>
    <row r="19" spans="1:3" ht="15.75" hidden="1" customHeight="1" x14ac:dyDescent="0.25"/>
    <row r="20" spans="1:3" ht="15.75" hidden="1" customHeight="1" x14ac:dyDescent="0.25"/>
    <row r="21" spans="1:3" ht="15.75" hidden="1" customHeight="1" x14ac:dyDescent="0.25"/>
    <row r="22" spans="1:3" ht="15.75" hidden="1" customHeight="1" x14ac:dyDescent="0.25"/>
    <row r="23" spans="1:3" ht="15.75" hidden="1" customHeight="1" x14ac:dyDescent="0.25"/>
    <row r="24" spans="1:3" ht="15.75" hidden="1" customHeight="1" x14ac:dyDescent="0.25"/>
    <row r="25" spans="1:3" ht="15.75" hidden="1" customHeight="1" x14ac:dyDescent="0.25"/>
    <row r="26" spans="1:3" ht="15.75" hidden="1" customHeight="1" x14ac:dyDescent="0.25"/>
    <row r="27" spans="1:3" ht="15.75" hidden="1" customHeight="1" x14ac:dyDescent="0.25"/>
    <row r="28" spans="1:3" ht="15.75" hidden="1" customHeight="1" x14ac:dyDescent="0.25"/>
    <row r="29" spans="1:3" ht="15.75" hidden="1" customHeight="1" x14ac:dyDescent="0.25"/>
    <row r="30" spans="1:3" ht="15.75" hidden="1" customHeight="1" x14ac:dyDescent="0.25"/>
    <row r="31" spans="1:3" ht="15.75" hidden="1" customHeight="1" x14ac:dyDescent="0.25"/>
    <row r="32" spans="1:3" ht="15.75" hidden="1" customHeight="1" x14ac:dyDescent="0.25"/>
    <row r="33" ht="15.75" hidden="1" customHeight="1" x14ac:dyDescent="0.25"/>
    <row r="34" ht="15.75" hidden="1" customHeight="1" x14ac:dyDescent="0.25"/>
    <row r="35" ht="15.75" hidden="1" customHeight="1" x14ac:dyDescent="0.25"/>
    <row r="36" ht="15.75" hidden="1" customHeight="1" x14ac:dyDescent="0.25"/>
    <row r="37" ht="15.75" hidden="1" customHeight="1" x14ac:dyDescent="0.25"/>
    <row r="38" ht="15.75" hidden="1" customHeight="1" x14ac:dyDescent="0.25"/>
    <row r="39" ht="15.75" hidden="1" customHeight="1" x14ac:dyDescent="0.25"/>
    <row r="40" ht="15.75" hidden="1" customHeight="1" x14ac:dyDescent="0.25"/>
    <row r="41" ht="15.75" hidden="1" customHeight="1" x14ac:dyDescent="0.25"/>
    <row r="42" ht="15.75" hidden="1" customHeight="1" x14ac:dyDescent="0.25"/>
    <row r="43" ht="15.75" hidden="1" customHeight="1" x14ac:dyDescent="0.25"/>
    <row r="44" ht="15.75" hidden="1" customHeight="1" x14ac:dyDescent="0.25"/>
    <row r="45" ht="15.75" hidden="1" customHeight="1" x14ac:dyDescent="0.25"/>
    <row r="46" ht="15.75" hidden="1" customHeight="1" x14ac:dyDescent="0.25"/>
    <row r="47" ht="15.75" hidden="1" customHeight="1" x14ac:dyDescent="0.25"/>
    <row r="48" ht="15.75" hidden="1" customHeight="1" x14ac:dyDescent="0.25"/>
  </sheetData>
  <mergeCells count="25">
    <mergeCell ref="A11:C11"/>
    <mergeCell ref="D11:H11"/>
    <mergeCell ref="A6:C6"/>
    <mergeCell ref="A12:C12"/>
    <mergeCell ref="D12:H12"/>
    <mergeCell ref="A10:C10"/>
    <mergeCell ref="D10:H10"/>
    <mergeCell ref="A1:C1"/>
    <mergeCell ref="A8:C8"/>
    <mergeCell ref="D8:H8"/>
    <mergeCell ref="A9:C9"/>
    <mergeCell ref="D9:H9"/>
    <mergeCell ref="D1:H1"/>
    <mergeCell ref="A5:C5"/>
    <mergeCell ref="A4:C4"/>
    <mergeCell ref="E5:H5"/>
    <mergeCell ref="A2:C2"/>
    <mergeCell ref="D2:H2"/>
    <mergeCell ref="A3:C3"/>
    <mergeCell ref="A13:C13"/>
    <mergeCell ref="D13:H13"/>
    <mergeCell ref="A14:C14"/>
    <mergeCell ref="D14:H14"/>
    <mergeCell ref="A15:C15"/>
    <mergeCell ref="D15:H15"/>
  </mergeCells>
  <conditionalFormatting sqref="D5">
    <cfRule type="expression" dxfId="9" priority="24">
      <formula>$D$5&lt;=$D$6</formula>
    </cfRule>
  </conditionalFormatting>
  <conditionalFormatting sqref="D10:H10">
    <cfRule type="expression" dxfId="8" priority="20">
      <formula>D10="OK"</formula>
    </cfRule>
  </conditionalFormatting>
  <conditionalFormatting sqref="D8:H8">
    <cfRule type="expression" dxfId="7" priority="17">
      <formula>D8="OK"</formula>
    </cfRule>
  </conditionalFormatting>
  <conditionalFormatting sqref="E5">
    <cfRule type="expression" dxfId="6" priority="15">
      <formula>E5&lt;&gt;""</formula>
    </cfRule>
  </conditionalFormatting>
  <conditionalFormatting sqref="D9:H9">
    <cfRule type="expression" dxfId="5" priority="6">
      <formula>D9="OK"</formula>
    </cfRule>
  </conditionalFormatting>
  <conditionalFormatting sqref="D11:H11">
    <cfRule type="expression" dxfId="4" priority="5">
      <formula>D11="OK"</formula>
    </cfRule>
  </conditionalFormatting>
  <conditionalFormatting sqref="D12:H12">
    <cfRule type="expression" dxfId="3" priority="4">
      <formula>D12="OK"</formula>
    </cfRule>
  </conditionalFormatting>
  <conditionalFormatting sqref="D13:H13">
    <cfRule type="expression" dxfId="2" priority="3">
      <formula>D13="OK"</formula>
    </cfRule>
  </conditionalFormatting>
  <conditionalFormatting sqref="D14:H14">
    <cfRule type="expression" dxfId="1" priority="2">
      <formula>D14="OK"</formula>
    </cfRule>
  </conditionalFormatting>
  <conditionalFormatting sqref="D15:H15">
    <cfRule type="expression" dxfId="0" priority="1">
      <formula>D15="OK"</formula>
    </cfRule>
  </conditionalFormatting>
  <dataValidations count="2">
    <dataValidation type="list" allowBlank="1" showInputMessage="1" showErrorMessage="1" sqref="D3">
      <formula1>"JĀ,NĒ"</formula1>
    </dataValidation>
    <dataValidation type="list" allowBlank="1" showInputMessage="1" showErrorMessage="1" sqref="D2:H2">
      <formula1>$A$16:$A$17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82"/>
  <sheetViews>
    <sheetView workbookViewId="0">
      <selection activeCell="E17" sqref="E17"/>
    </sheetView>
  </sheetViews>
  <sheetFormatPr defaultColWidth="0" defaultRowHeight="12.75" zeroHeight="1" x14ac:dyDescent="0.2"/>
  <cols>
    <col min="1" max="1" width="15.125" style="1" customWidth="1"/>
    <col min="2" max="3" width="15.375" style="1" customWidth="1"/>
    <col min="4" max="4" width="17.375" style="1" customWidth="1"/>
    <col min="5" max="5" width="17.25" style="1" customWidth="1"/>
    <col min="6" max="7" width="20" style="1" customWidth="1"/>
    <col min="8" max="8" width="0" style="1" hidden="1" customWidth="1"/>
    <col min="9" max="16384" width="9" style="1" hidden="1"/>
  </cols>
  <sheetData>
    <row r="1" spans="1:7" ht="45" customHeight="1" x14ac:dyDescent="0.2">
      <c r="A1" s="59"/>
      <c r="B1" s="60" t="s">
        <v>224</v>
      </c>
      <c r="C1" s="60" t="s">
        <v>225</v>
      </c>
      <c r="D1" s="60" t="s">
        <v>25</v>
      </c>
      <c r="E1" s="60" t="s">
        <v>28</v>
      </c>
      <c r="F1" s="60" t="s">
        <v>97</v>
      </c>
      <c r="G1" s="60" t="s">
        <v>29</v>
      </c>
    </row>
    <row r="2" spans="1:7" ht="31.5" x14ac:dyDescent="0.2">
      <c r="A2" s="59" t="s">
        <v>137</v>
      </c>
      <c r="B2" s="25">
        <v>600000</v>
      </c>
      <c r="C2" s="25">
        <v>300000</v>
      </c>
      <c r="D2" s="47">
        <f>B2-C2</f>
        <v>300000</v>
      </c>
      <c r="E2" s="24">
        <v>0.26400000000000001</v>
      </c>
      <c r="F2" s="33">
        <v>1</v>
      </c>
      <c r="G2" s="23">
        <f>D2*E2*F2</f>
        <v>79200</v>
      </c>
    </row>
    <row r="3" spans="1:7" ht="31.5" x14ac:dyDescent="0.2">
      <c r="A3" s="59" t="s">
        <v>138</v>
      </c>
      <c r="B3" s="25">
        <v>333000</v>
      </c>
      <c r="C3" s="25">
        <v>111000</v>
      </c>
      <c r="D3" s="47">
        <f t="shared" ref="D3:D4" si="0">B3-C3</f>
        <v>222000</v>
      </c>
      <c r="E3" s="24">
        <v>0</v>
      </c>
      <c r="F3" s="33">
        <v>1</v>
      </c>
      <c r="G3" s="23">
        <f>D3*E3*F3</f>
        <v>0</v>
      </c>
    </row>
    <row r="4" spans="1:7" ht="15.75" x14ac:dyDescent="0.2">
      <c r="A4" s="59" t="s">
        <v>136</v>
      </c>
      <c r="B4" s="25">
        <v>333000</v>
      </c>
      <c r="C4" s="25">
        <v>111000</v>
      </c>
      <c r="D4" s="47">
        <f t="shared" si="0"/>
        <v>222000</v>
      </c>
      <c r="E4" s="24">
        <v>0.109</v>
      </c>
      <c r="F4" s="33">
        <v>1</v>
      </c>
      <c r="G4" s="23">
        <f>D4*E4*F4</f>
        <v>24198</v>
      </c>
    </row>
    <row r="5" spans="1:7" ht="15.75" x14ac:dyDescent="0.2">
      <c r="A5" s="59" t="s">
        <v>26</v>
      </c>
      <c r="B5" s="25"/>
      <c r="C5" s="25"/>
      <c r="D5" s="47">
        <f t="shared" ref="D5" si="1">B5-C5</f>
        <v>0</v>
      </c>
      <c r="E5" s="24"/>
      <c r="F5" s="33">
        <v>1</v>
      </c>
      <c r="G5" s="23">
        <f>D5*E5*F5</f>
        <v>0</v>
      </c>
    </row>
    <row r="6" spans="1:7" ht="47.25" x14ac:dyDescent="0.2">
      <c r="A6" s="59" t="s">
        <v>226</v>
      </c>
      <c r="B6" s="55"/>
      <c r="C6" s="25">
        <v>80000</v>
      </c>
      <c r="D6" s="47">
        <f>C6</f>
        <v>80000</v>
      </c>
      <c r="E6" s="24">
        <v>0.109</v>
      </c>
      <c r="F6" s="33">
        <v>1</v>
      </c>
      <c r="G6" s="23">
        <f>D6*E6*F6</f>
        <v>8720</v>
      </c>
    </row>
    <row r="7" spans="1:7" x14ac:dyDescent="0.2"/>
    <row r="8" spans="1:7" ht="15.75" x14ac:dyDescent="0.2">
      <c r="A8" s="58" t="s">
        <v>36</v>
      </c>
      <c r="B8" s="88" t="s">
        <v>139</v>
      </c>
      <c r="C8" s="88"/>
      <c r="D8" s="88"/>
      <c r="E8" s="24">
        <v>4000</v>
      </c>
    </row>
    <row r="9" spans="1:7" x14ac:dyDescent="0.2"/>
    <row r="10" spans="1:7" ht="18.75" x14ac:dyDescent="0.2">
      <c r="A10" s="61" t="s">
        <v>227</v>
      </c>
    </row>
    <row r="11" spans="1:7" ht="15.75" x14ac:dyDescent="0.2">
      <c r="A11" s="56" t="s">
        <v>21</v>
      </c>
      <c r="B11" s="89" t="s">
        <v>24</v>
      </c>
      <c r="C11" s="89"/>
      <c r="D11" s="89"/>
      <c r="E11" s="57" t="s">
        <v>23</v>
      </c>
      <c r="F11" s="57" t="s">
        <v>22</v>
      </c>
      <c r="G11" s="44"/>
    </row>
    <row r="12" spans="1:7" ht="48" customHeight="1" x14ac:dyDescent="0.2">
      <c r="A12" s="58">
        <v>1</v>
      </c>
      <c r="B12" s="88" t="s">
        <v>122</v>
      </c>
      <c r="C12" s="88"/>
      <c r="D12" s="88"/>
      <c r="E12" s="40">
        <f>C2/E8</f>
        <v>75</v>
      </c>
      <c r="F12" s="42" t="s">
        <v>123</v>
      </c>
      <c r="G12" s="48"/>
    </row>
    <row r="13" spans="1:7" ht="48" customHeight="1" x14ac:dyDescent="0.2">
      <c r="A13" s="58">
        <v>2</v>
      </c>
      <c r="B13" s="88" t="s">
        <v>124</v>
      </c>
      <c r="C13" s="88"/>
      <c r="D13" s="88"/>
      <c r="E13" s="47">
        <f>SUM(D2:D3)</f>
        <v>522000</v>
      </c>
      <c r="F13" s="42" t="s">
        <v>125</v>
      </c>
      <c r="G13" s="45"/>
    </row>
    <row r="14" spans="1:7" ht="48" customHeight="1" x14ac:dyDescent="0.2">
      <c r="A14" s="58">
        <v>3</v>
      </c>
      <c r="B14" s="88" t="s">
        <v>126</v>
      </c>
      <c r="C14" s="88"/>
      <c r="D14" s="88"/>
      <c r="E14" s="47">
        <f>SUM(G2:G6)</f>
        <v>112118</v>
      </c>
      <c r="F14" s="42" t="s">
        <v>127</v>
      </c>
      <c r="G14" s="45"/>
    </row>
    <row r="15" spans="1:7" ht="48" customHeight="1" x14ac:dyDescent="0.2">
      <c r="A15" s="58">
        <v>4</v>
      </c>
      <c r="B15" s="88" t="s">
        <v>128</v>
      </c>
      <c r="C15" s="88"/>
      <c r="D15" s="88"/>
      <c r="E15" s="65">
        <f>ROUNDDOWN(E14/'5.1. tabula'!E10,4)</f>
        <v>0.18440000000000001</v>
      </c>
      <c r="F15" s="42" t="s">
        <v>129</v>
      </c>
      <c r="G15" s="77"/>
    </row>
    <row r="16" spans="1:7" ht="48" customHeight="1" x14ac:dyDescent="0.2">
      <c r="A16" s="58">
        <v>5</v>
      </c>
      <c r="B16" s="88" t="s">
        <v>130</v>
      </c>
      <c r="C16" s="88"/>
      <c r="D16" s="88"/>
      <c r="E16" s="40">
        <f>E14/E8</f>
        <v>28.029499999999999</v>
      </c>
      <c r="F16" s="42" t="s">
        <v>131</v>
      </c>
      <c r="G16" s="45"/>
    </row>
    <row r="17" spans="1:7" ht="48" customHeight="1" x14ac:dyDescent="0.2">
      <c r="A17" s="58">
        <v>6</v>
      </c>
      <c r="B17" s="88" t="s">
        <v>132</v>
      </c>
      <c r="C17" s="88"/>
      <c r="D17" s="88"/>
      <c r="E17" s="40">
        <v>154</v>
      </c>
      <c r="F17" s="43" t="s">
        <v>133</v>
      </c>
      <c r="G17" s="46"/>
    </row>
    <row r="18" spans="1:7" ht="48" customHeight="1" x14ac:dyDescent="0.2">
      <c r="A18" s="58">
        <v>7</v>
      </c>
      <c r="B18" s="88" t="s">
        <v>134</v>
      </c>
      <c r="C18" s="88"/>
      <c r="D18" s="88"/>
      <c r="E18" s="40">
        <v>27820</v>
      </c>
      <c r="F18" s="43" t="s">
        <v>135</v>
      </c>
      <c r="G18" s="46"/>
    </row>
    <row r="19" spans="1:7" x14ac:dyDescent="0.2"/>
    <row r="20" spans="1:7" x14ac:dyDescent="0.2"/>
    <row r="21" spans="1:7" x14ac:dyDescent="0.2"/>
    <row r="22" spans="1:7" x14ac:dyDescent="0.2"/>
    <row r="23" spans="1:7" x14ac:dyDescent="0.2"/>
    <row r="24" spans="1:7" x14ac:dyDescent="0.2"/>
    <row r="25" spans="1:7" x14ac:dyDescent="0.2"/>
    <row r="26" spans="1:7" x14ac:dyDescent="0.2"/>
    <row r="27" spans="1:7" x14ac:dyDescent="0.2"/>
    <row r="28" spans="1:7" x14ac:dyDescent="0.2"/>
    <row r="29" spans="1:7" x14ac:dyDescent="0.2"/>
    <row r="30" spans="1:7" x14ac:dyDescent="0.2"/>
    <row r="31" spans="1:7" x14ac:dyDescent="0.2"/>
    <row r="32" spans="1:7"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sheetData>
  <mergeCells count="9">
    <mergeCell ref="B18:D18"/>
    <mergeCell ref="B8:D8"/>
    <mergeCell ref="B11:D11"/>
    <mergeCell ref="B12:D12"/>
    <mergeCell ref="B13:D13"/>
    <mergeCell ref="B14:D14"/>
    <mergeCell ref="B15:D15"/>
    <mergeCell ref="B16:D16"/>
    <mergeCell ref="B17:D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P43"/>
  <sheetViews>
    <sheetView view="pageBreakPreview" zoomScale="160" zoomScaleNormal="130" zoomScaleSheetLayoutView="160" workbookViewId="0"/>
  </sheetViews>
  <sheetFormatPr defaultColWidth="0" defaultRowHeight="12.75" zeroHeight="1" x14ac:dyDescent="0.2"/>
  <cols>
    <col min="1" max="1" width="13.625" style="1" customWidth="1"/>
    <col min="2" max="2" width="10.625" style="1" customWidth="1"/>
    <col min="3" max="3" width="11.375" style="1" customWidth="1"/>
    <col min="4" max="5" width="10.625" style="1" customWidth="1"/>
    <col min="6" max="6" width="10.375" style="1" customWidth="1"/>
    <col min="7" max="7" width="10.625" style="1" customWidth="1"/>
    <col min="8" max="8" width="10.375" style="1" customWidth="1"/>
    <col min="9" max="10" width="9" style="1" customWidth="1"/>
    <col min="11" max="11" width="10.5" style="1" customWidth="1"/>
    <col min="12" max="12" width="1.75" style="1" bestFit="1" customWidth="1"/>
    <col min="13" max="13" width="10.5" style="1" customWidth="1"/>
    <col min="14" max="14" width="1.75" style="1" bestFit="1" customWidth="1"/>
    <col min="15" max="15" width="10.5" style="1" customWidth="1"/>
    <col min="16" max="16" width="1.75" style="1" bestFit="1" customWidth="1"/>
    <col min="17" max="16384" width="9" style="1" hidden="1"/>
  </cols>
  <sheetData>
    <row r="1" spans="1:16" x14ac:dyDescent="0.2">
      <c r="A1" s="52" t="s">
        <v>232</v>
      </c>
    </row>
    <row r="2" spans="1:16" ht="25.5" x14ac:dyDescent="0.2">
      <c r="A2" s="16" t="s">
        <v>9</v>
      </c>
      <c r="B2" s="16" t="s">
        <v>10</v>
      </c>
      <c r="C2" s="16" t="s">
        <v>110</v>
      </c>
      <c r="D2" s="16" t="s">
        <v>11</v>
      </c>
      <c r="E2" s="91" t="s">
        <v>12</v>
      </c>
      <c r="F2" s="91"/>
      <c r="G2" s="91" t="s">
        <v>13</v>
      </c>
      <c r="H2" s="91"/>
      <c r="K2" s="90"/>
      <c r="M2" s="90"/>
      <c r="N2" s="32"/>
      <c r="O2" s="90"/>
      <c r="P2" s="90"/>
    </row>
    <row r="3" spans="1:16" ht="25.5" x14ac:dyDescent="0.2">
      <c r="A3" s="30">
        <v>1</v>
      </c>
      <c r="B3" s="16" t="s">
        <v>106</v>
      </c>
      <c r="C3" s="16">
        <v>3</v>
      </c>
      <c r="D3" s="16" t="s">
        <v>107</v>
      </c>
      <c r="E3" s="16">
        <v>5</v>
      </c>
      <c r="F3" s="16" t="s">
        <v>108</v>
      </c>
      <c r="G3" s="16">
        <v>7</v>
      </c>
      <c r="H3" s="16" t="s">
        <v>109</v>
      </c>
      <c r="K3" s="90"/>
      <c r="M3" s="90"/>
      <c r="N3" s="32"/>
      <c r="O3" s="90"/>
      <c r="P3" s="90"/>
    </row>
    <row r="4" spans="1:16" x14ac:dyDescent="0.2">
      <c r="A4" s="29">
        <v>2016</v>
      </c>
      <c r="B4" s="18">
        <f>C4+D4</f>
        <v>23742.25</v>
      </c>
      <c r="C4" s="18">
        <f>'5.2. tabula'!AB141</f>
        <v>1517.25</v>
      </c>
      <c r="D4" s="18">
        <f>'5.2. tabula'!V141</f>
        <v>22225</v>
      </c>
      <c r="E4" s="18">
        <f>ROUND(D4*PĀRBAUDE!$D$4,2)</f>
        <v>18891.25</v>
      </c>
      <c r="F4" s="27">
        <f>IF(D4&gt;0,E4/D4,0)</f>
        <v>0.85</v>
      </c>
      <c r="G4" s="18">
        <f>D4-E4</f>
        <v>3333.75</v>
      </c>
      <c r="H4" s="27">
        <f>IF(D4&gt;0,G4/D4,0)</f>
        <v>0.15</v>
      </c>
    </row>
    <row r="5" spans="1:16" x14ac:dyDescent="0.2">
      <c r="A5" s="29">
        <v>2017</v>
      </c>
      <c r="B5" s="18">
        <f>C5+D5</f>
        <v>300836.25</v>
      </c>
      <c r="C5" s="18">
        <f>'5.2. tabula'!AC141</f>
        <v>52211.25</v>
      </c>
      <c r="D5" s="18">
        <f>'5.2. tabula'!W141</f>
        <v>248625</v>
      </c>
      <c r="E5" s="18">
        <f>ROUND(D5*PĀRBAUDE!$D$4,2)</f>
        <v>211331.25</v>
      </c>
      <c r="F5" s="27">
        <f>IF(D5&gt;0,E5/D5,0)</f>
        <v>0.85</v>
      </c>
      <c r="G5" s="18">
        <f t="shared" ref="G5:G9" si="0">D5-E5</f>
        <v>37293.75</v>
      </c>
      <c r="H5" s="27">
        <f>IF(D5&gt;0,G5/D5,0)</f>
        <v>0.15</v>
      </c>
    </row>
    <row r="6" spans="1:16" x14ac:dyDescent="0.2">
      <c r="A6" s="29">
        <v>2018</v>
      </c>
      <c r="B6" s="18">
        <f t="shared" ref="B6:B9" si="1">C6+D6</f>
        <v>195566.25</v>
      </c>
      <c r="C6" s="18">
        <f>'5.2. tabula'!AD141</f>
        <v>33941.25</v>
      </c>
      <c r="D6" s="18">
        <f>'5.2. tabula'!X141</f>
        <v>161625</v>
      </c>
      <c r="E6" s="18">
        <f>ROUND(D6*PĀRBAUDE!$D$4,2)</f>
        <v>137381.25</v>
      </c>
      <c r="F6" s="27">
        <f t="shared" ref="F6:F9" si="2">IF(D6&gt;0,E6/D6,0)</f>
        <v>0.85</v>
      </c>
      <c r="G6" s="18">
        <f t="shared" si="0"/>
        <v>24243.75</v>
      </c>
      <c r="H6" s="27">
        <f t="shared" ref="H6:H9" si="3">IF(D6&gt;0,G6/D6,0)</f>
        <v>0.15</v>
      </c>
    </row>
    <row r="7" spans="1:16" x14ac:dyDescent="0.2">
      <c r="A7" s="29">
        <v>2019</v>
      </c>
      <c r="B7" s="18">
        <f t="shared" si="1"/>
        <v>341976.25</v>
      </c>
      <c r="C7" s="18">
        <f>'5.2. tabula'!AE141</f>
        <v>59351.25</v>
      </c>
      <c r="D7" s="18">
        <f>'5.2. tabula'!Y141</f>
        <v>282625</v>
      </c>
      <c r="E7" s="18">
        <f>ROUND(D7*PĀRBAUDE!$D$4,2)</f>
        <v>240231.25</v>
      </c>
      <c r="F7" s="27">
        <f t="shared" si="2"/>
        <v>0.85</v>
      </c>
      <c r="G7" s="18">
        <f t="shared" si="0"/>
        <v>42393.75</v>
      </c>
      <c r="H7" s="27">
        <f t="shared" si="3"/>
        <v>0.15</v>
      </c>
    </row>
    <row r="8" spans="1:16" x14ac:dyDescent="0.2">
      <c r="A8" s="29">
        <v>2020</v>
      </c>
      <c r="B8" s="18">
        <f t="shared" si="1"/>
        <v>0</v>
      </c>
      <c r="C8" s="18">
        <f>'5.2. tabula'!AF141</f>
        <v>0</v>
      </c>
      <c r="D8" s="18">
        <f>'5.2. tabula'!Z141</f>
        <v>0</v>
      </c>
      <c r="E8" s="18">
        <f>ROUND(D8*PĀRBAUDE!$D$4,2)</f>
        <v>0</v>
      </c>
      <c r="F8" s="27">
        <f t="shared" si="2"/>
        <v>0</v>
      </c>
      <c r="G8" s="18">
        <f t="shared" si="0"/>
        <v>0</v>
      </c>
      <c r="H8" s="27">
        <f t="shared" si="3"/>
        <v>0</v>
      </c>
    </row>
    <row r="9" spans="1:16" x14ac:dyDescent="0.2">
      <c r="A9" s="29">
        <v>2021</v>
      </c>
      <c r="B9" s="18">
        <f t="shared" si="1"/>
        <v>0</v>
      </c>
      <c r="C9" s="18">
        <f>'5.2. tabula'!AG141</f>
        <v>0</v>
      </c>
      <c r="D9" s="18">
        <f>'5.2. tabula'!AA141</f>
        <v>0</v>
      </c>
      <c r="E9" s="18">
        <f>ROUND(D9*PĀRBAUDE!$D$4,2)</f>
        <v>0</v>
      </c>
      <c r="F9" s="27">
        <f t="shared" si="2"/>
        <v>0</v>
      </c>
      <c r="G9" s="18">
        <f t="shared" si="0"/>
        <v>0</v>
      </c>
      <c r="H9" s="27">
        <f t="shared" si="3"/>
        <v>0</v>
      </c>
    </row>
    <row r="10" spans="1:16" x14ac:dyDescent="0.2">
      <c r="A10" s="17" t="s">
        <v>14</v>
      </c>
      <c r="B10" s="19">
        <f>SUM(B4:B9)</f>
        <v>862121</v>
      </c>
      <c r="C10" s="19">
        <f>SUM(C4:C9)</f>
        <v>147021</v>
      </c>
      <c r="D10" s="19">
        <f>SUM(D4:D9)</f>
        <v>715100</v>
      </c>
      <c r="E10" s="19">
        <f>SUM(E4:E9)</f>
        <v>607835</v>
      </c>
      <c r="F10" s="28">
        <f>E10/D10</f>
        <v>0.85</v>
      </c>
      <c r="G10" s="19">
        <f>SUM(G4:G9)</f>
        <v>107265</v>
      </c>
      <c r="H10" s="28">
        <f>G10/D10</f>
        <v>0.15</v>
      </c>
    </row>
    <row r="11" spans="1:16" x14ac:dyDescent="0.2"/>
    <row r="12" spans="1:16" x14ac:dyDescent="0.2"/>
    <row r="13" spans="1:16" hidden="1" x14ac:dyDescent="0.2"/>
    <row r="14" spans="1:16" hidden="1" x14ac:dyDescent="0.2"/>
    <row r="15" spans="1:16" hidden="1" x14ac:dyDescent="0.2"/>
    <row r="16" spans="1:16" hidden="1" x14ac:dyDescent="0.2"/>
    <row r="17" spans="2:2" hidden="1" x14ac:dyDescent="0.2"/>
    <row r="18" spans="2:2" hidden="1" x14ac:dyDescent="0.2">
      <c r="B18" s="22"/>
    </row>
    <row r="19" spans="2:2" hidden="1" x14ac:dyDescent="0.2">
      <c r="B19" s="22"/>
    </row>
    <row r="20" spans="2:2" hidden="1" x14ac:dyDescent="0.2">
      <c r="B20" s="22"/>
    </row>
    <row r="21" spans="2:2" hidden="1" x14ac:dyDescent="0.2">
      <c r="B21" s="22"/>
    </row>
    <row r="22" spans="2:2" hidden="1" x14ac:dyDescent="0.2">
      <c r="B22" s="22"/>
    </row>
    <row r="23" spans="2:2" hidden="1" x14ac:dyDescent="0.2">
      <c r="B23" s="22"/>
    </row>
    <row r="24" spans="2:2" hidden="1" x14ac:dyDescent="0.2">
      <c r="B24" s="22"/>
    </row>
    <row r="25" spans="2:2" hidden="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sheetData>
  <mergeCells count="6">
    <mergeCell ref="K2:K3"/>
    <mergeCell ref="P2:P3"/>
    <mergeCell ref="M2:M3"/>
    <mergeCell ref="O2:O3"/>
    <mergeCell ref="E2:F2"/>
    <mergeCell ref="G2:H2"/>
  </mergeCells>
  <printOptions horizontalCentered="1"/>
  <pageMargins left="0.78740157480314965" right="0.78740157480314965" top="0.78740157480314965" bottom="0.78740157480314965" header="0.39370078740157483" footer="0.3937007874015748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G188"/>
  <sheetViews>
    <sheetView view="pageBreakPreview" zoomScale="130" zoomScaleNormal="100" zoomScaleSheetLayoutView="130" workbookViewId="0">
      <pane xSplit="1" ySplit="5" topLeftCell="B6" activePane="bottomRight" state="frozenSplit"/>
      <selection activeCell="A8" sqref="A8"/>
      <selection pane="topRight" activeCell="A8" sqref="A8"/>
      <selection pane="bottomLeft" activeCell="A8" sqref="A8"/>
      <selection pane="bottomRight" activeCell="A2" sqref="A2:A4"/>
    </sheetView>
  </sheetViews>
  <sheetFormatPr defaultColWidth="9" defaultRowHeight="12.75" x14ac:dyDescent="0.2"/>
  <cols>
    <col min="1" max="1" width="53.625" style="1" customWidth="1"/>
    <col min="2" max="2" width="8.25" style="1" customWidth="1"/>
    <col min="3" max="3" width="6.25" style="1" customWidth="1"/>
    <col min="4" max="10" width="9.5" style="1" customWidth="1"/>
    <col min="11" max="11" width="22.625" style="1" customWidth="1"/>
    <col min="12" max="17" width="9" style="15" customWidth="1"/>
    <col min="18" max="18" width="11.125" style="15" customWidth="1"/>
    <col min="19" max="19" width="12.25" style="1" customWidth="1"/>
    <col min="20" max="20" width="11.125" style="1" customWidth="1"/>
    <col min="21" max="21" width="9" style="1" customWidth="1"/>
    <col min="22" max="29" width="11.125" style="1" customWidth="1"/>
    <col min="30" max="30" width="9" style="1" customWidth="1"/>
    <col min="31" max="16384" width="9" style="1"/>
  </cols>
  <sheetData>
    <row r="1" spans="1:33" x14ac:dyDescent="0.2">
      <c r="A1" s="52" t="s">
        <v>233</v>
      </c>
    </row>
    <row r="2" spans="1:33" ht="12.75" customHeight="1" x14ac:dyDescent="0.2">
      <c r="A2" s="93" t="s">
        <v>0</v>
      </c>
      <c r="B2" s="93" t="s">
        <v>1</v>
      </c>
      <c r="C2" s="93" t="s">
        <v>2</v>
      </c>
      <c r="D2" s="93" t="s">
        <v>30</v>
      </c>
      <c r="E2" s="93" t="s">
        <v>31</v>
      </c>
      <c r="F2" s="93" t="s">
        <v>32</v>
      </c>
      <c r="G2" s="93" t="s">
        <v>33</v>
      </c>
      <c r="H2" s="93"/>
      <c r="I2" s="93"/>
      <c r="J2" s="93"/>
      <c r="L2" s="92" t="s">
        <v>150</v>
      </c>
      <c r="M2" s="92" t="s">
        <v>151</v>
      </c>
      <c r="N2" s="92" t="s">
        <v>152</v>
      </c>
      <c r="O2" s="92" t="s">
        <v>153</v>
      </c>
      <c r="P2" s="92" t="s">
        <v>154</v>
      </c>
      <c r="Q2" s="92" t="s">
        <v>155</v>
      </c>
      <c r="R2" s="92" t="s">
        <v>16</v>
      </c>
      <c r="S2" s="92" t="s">
        <v>91</v>
      </c>
      <c r="T2" s="92" t="s">
        <v>92</v>
      </c>
      <c r="V2" s="20" t="s">
        <v>20</v>
      </c>
      <c r="W2" s="20" t="s">
        <v>20</v>
      </c>
      <c r="X2" s="20" t="s">
        <v>20</v>
      </c>
      <c r="Y2" s="20" t="s">
        <v>20</v>
      </c>
      <c r="Z2" s="20" t="s">
        <v>20</v>
      </c>
      <c r="AA2" s="20" t="s">
        <v>20</v>
      </c>
      <c r="AB2" s="20" t="s">
        <v>20</v>
      </c>
      <c r="AC2" s="20" t="s">
        <v>20</v>
      </c>
      <c r="AD2" s="20" t="s">
        <v>20</v>
      </c>
      <c r="AE2" s="20" t="s">
        <v>20</v>
      </c>
      <c r="AF2" s="20" t="s">
        <v>20</v>
      </c>
      <c r="AG2" s="20" t="s">
        <v>20</v>
      </c>
    </row>
    <row r="3" spans="1:33" x14ac:dyDescent="0.2">
      <c r="A3" s="93"/>
      <c r="B3" s="93"/>
      <c r="C3" s="93"/>
      <c r="D3" s="93"/>
      <c r="E3" s="93"/>
      <c r="F3" s="93"/>
      <c r="G3" s="93" t="s">
        <v>3</v>
      </c>
      <c r="H3" s="93"/>
      <c r="I3" s="93"/>
      <c r="J3" s="93" t="s">
        <v>17</v>
      </c>
      <c r="L3" s="92"/>
      <c r="M3" s="92"/>
      <c r="N3" s="92"/>
      <c r="O3" s="92"/>
      <c r="P3" s="92"/>
      <c r="Q3" s="92"/>
      <c r="R3" s="92"/>
      <c r="S3" s="92"/>
      <c r="T3" s="92"/>
      <c r="V3" s="36">
        <v>2016</v>
      </c>
      <c r="W3" s="36">
        <v>2017</v>
      </c>
      <c r="X3" s="36">
        <v>2018</v>
      </c>
      <c r="Y3" s="36">
        <v>2019</v>
      </c>
      <c r="Z3" s="36">
        <v>2020</v>
      </c>
      <c r="AA3" s="36">
        <v>2021</v>
      </c>
      <c r="AB3" s="36">
        <v>2016</v>
      </c>
      <c r="AC3" s="36">
        <v>2017</v>
      </c>
      <c r="AD3" s="36">
        <v>2018</v>
      </c>
      <c r="AE3" s="36">
        <v>2019</v>
      </c>
      <c r="AF3" s="36">
        <v>2020</v>
      </c>
      <c r="AG3" s="36">
        <v>2021</v>
      </c>
    </row>
    <row r="4" spans="1:33" ht="66" customHeight="1" x14ac:dyDescent="0.2">
      <c r="A4" s="93"/>
      <c r="B4" s="93"/>
      <c r="C4" s="93"/>
      <c r="D4" s="93"/>
      <c r="E4" s="93"/>
      <c r="F4" s="93"/>
      <c r="G4" s="3" t="s">
        <v>4</v>
      </c>
      <c r="H4" s="3" t="s">
        <v>34</v>
      </c>
      <c r="I4" s="13" t="s">
        <v>18</v>
      </c>
      <c r="J4" s="93"/>
      <c r="L4" s="92"/>
      <c r="M4" s="92"/>
      <c r="N4" s="92"/>
      <c r="O4" s="92"/>
      <c r="P4" s="92"/>
      <c r="Q4" s="92"/>
      <c r="R4" s="92"/>
      <c r="S4" s="92"/>
      <c r="T4" s="92"/>
      <c r="V4" s="34"/>
      <c r="W4" s="36"/>
      <c r="X4" s="36"/>
      <c r="Y4" s="36"/>
      <c r="Z4" s="36"/>
      <c r="AA4" s="36"/>
      <c r="AB4" s="34"/>
      <c r="AC4" s="36"/>
      <c r="AD4" s="53"/>
      <c r="AE4" s="53"/>
      <c r="AF4" s="53"/>
      <c r="AG4" s="53"/>
    </row>
    <row r="5" spans="1:33" x14ac:dyDescent="0.2">
      <c r="A5" s="3">
        <v>2</v>
      </c>
      <c r="B5" s="3">
        <v>3</v>
      </c>
      <c r="C5" s="3">
        <v>4</v>
      </c>
      <c r="D5" s="3">
        <v>5</v>
      </c>
      <c r="E5" s="3">
        <v>6</v>
      </c>
      <c r="F5" s="3">
        <v>7</v>
      </c>
      <c r="G5" s="3">
        <v>8</v>
      </c>
      <c r="H5" s="3">
        <v>9</v>
      </c>
      <c r="I5" s="3">
        <v>10</v>
      </c>
      <c r="J5" s="3">
        <v>11</v>
      </c>
    </row>
    <row r="6" spans="1:33" x14ac:dyDescent="0.2">
      <c r="A6" s="2" t="s">
        <v>158</v>
      </c>
      <c r="B6" s="3"/>
      <c r="C6" s="3"/>
      <c r="D6" s="8"/>
      <c r="E6" s="8">
        <f>SUM(E7:E16)</f>
        <v>450000</v>
      </c>
      <c r="F6" s="8">
        <f>SUM(F7:F16)</f>
        <v>544500</v>
      </c>
      <c r="G6" s="8">
        <f>SUM(G7:G16)</f>
        <v>450000</v>
      </c>
      <c r="H6" s="8">
        <f>SUM(H7:H16)</f>
        <v>0</v>
      </c>
      <c r="I6" s="9">
        <f>IF(PĀRBAUDE!$D$3="NĒ",H6,G6)/IF(PĀRBAUDE!$D$3="NĒ",$H$141,$G$141)</f>
        <v>0.62928261781569006</v>
      </c>
      <c r="J6" s="8">
        <f>SUM(J7:J16)</f>
        <v>94500</v>
      </c>
    </row>
    <row r="7" spans="1:33" x14ac:dyDescent="0.2">
      <c r="A7" s="4" t="s">
        <v>165</v>
      </c>
      <c r="B7" s="6" t="s">
        <v>164</v>
      </c>
      <c r="C7" s="6">
        <v>9000</v>
      </c>
      <c r="D7" s="11">
        <v>45</v>
      </c>
      <c r="E7" s="7">
        <f>C7*D7</f>
        <v>405000</v>
      </c>
      <c r="F7" s="7">
        <f>ROUND(E7*(1+R7),2)</f>
        <v>490050</v>
      </c>
      <c r="G7" s="7">
        <f>E7-S7-T7</f>
        <v>405000</v>
      </c>
      <c r="H7" s="7">
        <f>IF(PĀRBAUDE!$D$3="NĒ",ROUND(G7*(1+R7),2),0)</f>
        <v>0</v>
      </c>
      <c r="I7" s="10">
        <f>IF(PĀRBAUDE!$D$3="NĒ",H7,G7)/IF(PĀRBAUDE!$D$3="NĒ",$H$141,$G$141)</f>
        <v>0.5663543560341211</v>
      </c>
      <c r="J7" s="7">
        <f>IF(PĀRBAUDE!$D$3="NĒ",F7-H7,F7-G7)</f>
        <v>85050</v>
      </c>
      <c r="K7" s="51" t="str">
        <f>IF(SUM(L7:Q7)&lt;&gt;1,"KĻŪDA GADU SADALĪJUMĀ","")</f>
        <v/>
      </c>
      <c r="L7" s="21">
        <v>0</v>
      </c>
      <c r="M7" s="21">
        <v>0.3</v>
      </c>
      <c r="N7" s="21">
        <v>0.3</v>
      </c>
      <c r="O7" s="21">
        <v>0.4</v>
      </c>
      <c r="P7" s="21">
        <v>0</v>
      </c>
      <c r="Q7" s="21"/>
      <c r="R7" s="21">
        <v>0.21</v>
      </c>
      <c r="S7" s="11"/>
      <c r="T7" s="11"/>
      <c r="U7" s="1" t="str">
        <f>IF(SUM(L7:Q7)&lt;&gt;1,1,"")</f>
        <v/>
      </c>
      <c r="V7" s="7">
        <f t="shared" ref="V7:AA8" si="0">IF($H7=0,$G7,$H7)*L7</f>
        <v>0</v>
      </c>
      <c r="W7" s="7">
        <f t="shared" si="0"/>
        <v>121500</v>
      </c>
      <c r="X7" s="7">
        <f t="shared" si="0"/>
        <v>121500</v>
      </c>
      <c r="Y7" s="7">
        <f t="shared" si="0"/>
        <v>162000</v>
      </c>
      <c r="Z7" s="7">
        <f t="shared" si="0"/>
        <v>0</v>
      </c>
      <c r="AA7" s="7">
        <f t="shared" si="0"/>
        <v>0</v>
      </c>
      <c r="AB7" s="7">
        <f>$J7*L7</f>
        <v>0</v>
      </c>
      <c r="AC7" s="7">
        <f>$J7*M7</f>
        <v>25515</v>
      </c>
      <c r="AD7" s="7">
        <f t="shared" ref="AD7:AG7" si="1">$J7*N7</f>
        <v>25515</v>
      </c>
      <c r="AE7" s="7">
        <f t="shared" si="1"/>
        <v>34020</v>
      </c>
      <c r="AF7" s="7">
        <f t="shared" si="1"/>
        <v>0</v>
      </c>
      <c r="AG7" s="7">
        <f t="shared" si="1"/>
        <v>0</v>
      </c>
    </row>
    <row r="8" spans="1:33" x14ac:dyDescent="0.2">
      <c r="A8" s="4" t="s">
        <v>166</v>
      </c>
      <c r="B8" s="6" t="s">
        <v>164</v>
      </c>
      <c r="C8" s="6">
        <v>1500</v>
      </c>
      <c r="D8" s="11">
        <v>30</v>
      </c>
      <c r="E8" s="7">
        <f>C8*D8</f>
        <v>45000</v>
      </c>
      <c r="F8" s="7">
        <f>ROUND(E8*(1+R8),2)</f>
        <v>54450</v>
      </c>
      <c r="G8" s="7">
        <f>E8-S8-T8</f>
        <v>45000</v>
      </c>
      <c r="H8" s="7">
        <f>IF(PĀRBAUDE!$D$3="NĒ",ROUND(G8*(1+R8),2),0)</f>
        <v>0</v>
      </c>
      <c r="I8" s="10">
        <f>IF(PĀRBAUDE!$D$3="NĒ",H8,G8)/IF(PĀRBAUDE!$D$3="NĒ",$H$141,$G$141)</f>
        <v>6.2928261781569017E-2</v>
      </c>
      <c r="J8" s="7">
        <f>IF(PĀRBAUDE!$D$3="NĒ",F8-H8,F8-G8)</f>
        <v>9450</v>
      </c>
      <c r="K8" s="51" t="str">
        <f t="shared" ref="K8:K16" si="2">IF(SUM(L8:Q8)&lt;&gt;1,"KĻŪDA GADU SADALĪJUMĀ","")</f>
        <v/>
      </c>
      <c r="L8" s="21">
        <v>0</v>
      </c>
      <c r="M8" s="21">
        <v>0</v>
      </c>
      <c r="N8" s="21">
        <v>0.5</v>
      </c>
      <c r="O8" s="21">
        <v>0.5</v>
      </c>
      <c r="P8" s="21">
        <v>0</v>
      </c>
      <c r="Q8" s="21"/>
      <c r="R8" s="21">
        <v>0.21</v>
      </c>
      <c r="S8" s="11"/>
      <c r="T8" s="11"/>
      <c r="U8" s="1" t="str">
        <f t="shared" ref="U8:U16" si="3">IF(SUM(L8:Q8)&lt;&gt;1,1,"")</f>
        <v/>
      </c>
      <c r="V8" s="7">
        <f t="shared" si="0"/>
        <v>0</v>
      </c>
      <c r="W8" s="7">
        <f t="shared" si="0"/>
        <v>0</v>
      </c>
      <c r="X8" s="7">
        <f t="shared" si="0"/>
        <v>22500</v>
      </c>
      <c r="Y8" s="7">
        <f t="shared" si="0"/>
        <v>22500</v>
      </c>
      <c r="Z8" s="7">
        <f t="shared" si="0"/>
        <v>0</v>
      </c>
      <c r="AA8" s="7">
        <f t="shared" si="0"/>
        <v>0</v>
      </c>
      <c r="AB8" s="7">
        <f t="shared" ref="AB8:AB16" si="4">$J8*L8</f>
        <v>0</v>
      </c>
      <c r="AC8" s="7">
        <f t="shared" ref="AC8:AC16" si="5">$J8*M8</f>
        <v>0</v>
      </c>
      <c r="AD8" s="7">
        <f t="shared" ref="AD8:AD16" si="6">$J8*N8</f>
        <v>4725</v>
      </c>
      <c r="AE8" s="7">
        <f t="shared" ref="AE8:AE16" si="7">$J8*O8</f>
        <v>4725</v>
      </c>
      <c r="AF8" s="7">
        <f t="shared" ref="AF8:AF16" si="8">$J8*P8</f>
        <v>0</v>
      </c>
      <c r="AG8" s="7">
        <f t="shared" ref="AG8:AG16" si="9">$J8*Q8</f>
        <v>0</v>
      </c>
    </row>
    <row r="9" spans="1:33" x14ac:dyDescent="0.2">
      <c r="A9" s="4" t="s">
        <v>15</v>
      </c>
      <c r="B9" s="6"/>
      <c r="C9" s="6"/>
      <c r="D9" s="11"/>
      <c r="E9" s="7">
        <f t="shared" ref="E9:E16" si="10">C9*D9</f>
        <v>0</v>
      </c>
      <c r="F9" s="7">
        <f t="shared" ref="F9:F16" si="11">ROUND(E9*(1+R9),2)</f>
        <v>0</v>
      </c>
      <c r="G9" s="7">
        <f t="shared" ref="G9:G16" si="12">E9-S9-T9</f>
        <v>0</v>
      </c>
      <c r="H9" s="7">
        <f>IF(PĀRBAUDE!$D$3="NĒ",ROUND(G9*(1+R9),2),0)</f>
        <v>0</v>
      </c>
      <c r="I9" s="10">
        <f>IF(PĀRBAUDE!$D$3="NĒ",H9,G9)/IF(PĀRBAUDE!$D$3="NĒ",$H$141,$G$141)</f>
        <v>0</v>
      </c>
      <c r="J9" s="7">
        <f>IF(PĀRBAUDE!$D$3="NĒ",F9-H9,F9-G9)</f>
        <v>0</v>
      </c>
      <c r="K9" s="51" t="str">
        <f t="shared" si="2"/>
        <v/>
      </c>
      <c r="L9" s="21">
        <v>1</v>
      </c>
      <c r="M9" s="21"/>
      <c r="N9" s="21"/>
      <c r="O9" s="21"/>
      <c r="P9" s="21"/>
      <c r="Q9" s="21"/>
      <c r="R9" s="21">
        <v>0.21</v>
      </c>
      <c r="S9" s="11"/>
      <c r="T9" s="11"/>
      <c r="U9" s="1" t="str">
        <f t="shared" si="3"/>
        <v/>
      </c>
      <c r="V9" s="7">
        <f t="shared" ref="V9:V16" si="13">IF($H9=0,$G9,$H9)*L9</f>
        <v>0</v>
      </c>
      <c r="W9" s="7">
        <f t="shared" ref="W9:W16" si="14">IF($H9=0,$G9,$H9)*M9</f>
        <v>0</v>
      </c>
      <c r="X9" s="7">
        <f t="shared" ref="X9:X16" si="15">IF($H9=0,$G9,$H9)*N9</f>
        <v>0</v>
      </c>
      <c r="Y9" s="7">
        <f t="shared" ref="Y9:Y16" si="16">IF($H9=0,$G9,$H9)*O9</f>
        <v>0</v>
      </c>
      <c r="Z9" s="7">
        <f t="shared" ref="Z9:Z16" si="17">IF($H9=0,$G9,$H9)*P9</f>
        <v>0</v>
      </c>
      <c r="AA9" s="7">
        <f t="shared" ref="AA9:AA16" si="18">IF($H9=0,$G9,$H9)*Q9</f>
        <v>0</v>
      </c>
      <c r="AB9" s="7">
        <f t="shared" si="4"/>
        <v>0</v>
      </c>
      <c r="AC9" s="7">
        <f t="shared" si="5"/>
        <v>0</v>
      </c>
      <c r="AD9" s="7">
        <f t="shared" si="6"/>
        <v>0</v>
      </c>
      <c r="AE9" s="7">
        <f t="shared" si="7"/>
        <v>0</v>
      </c>
      <c r="AF9" s="7">
        <f t="shared" si="8"/>
        <v>0</v>
      </c>
      <c r="AG9" s="7">
        <f t="shared" si="9"/>
        <v>0</v>
      </c>
    </row>
    <row r="10" spans="1:33" x14ac:dyDescent="0.2">
      <c r="A10" s="4" t="s">
        <v>35</v>
      </c>
      <c r="B10" s="6"/>
      <c r="C10" s="6"/>
      <c r="D10" s="11"/>
      <c r="E10" s="7">
        <f t="shared" si="10"/>
        <v>0</v>
      </c>
      <c r="F10" s="7">
        <f t="shared" si="11"/>
        <v>0</v>
      </c>
      <c r="G10" s="7">
        <f t="shared" si="12"/>
        <v>0</v>
      </c>
      <c r="H10" s="7">
        <f>IF(PĀRBAUDE!$D$3="NĒ",ROUND(G10*(1+R10),2),0)</f>
        <v>0</v>
      </c>
      <c r="I10" s="10">
        <f>IF(PĀRBAUDE!$D$3="NĒ",H10,G10)/IF(PĀRBAUDE!$D$3="NĒ",$H$141,$G$141)</f>
        <v>0</v>
      </c>
      <c r="J10" s="7">
        <f>IF(PĀRBAUDE!$D$3="NĒ",F10-H10,F10-G10)</f>
        <v>0</v>
      </c>
      <c r="K10" s="51" t="str">
        <f t="shared" si="2"/>
        <v/>
      </c>
      <c r="L10" s="21">
        <v>1</v>
      </c>
      <c r="M10" s="21"/>
      <c r="N10" s="21"/>
      <c r="O10" s="21"/>
      <c r="P10" s="21"/>
      <c r="Q10" s="21"/>
      <c r="R10" s="21">
        <v>0.21</v>
      </c>
      <c r="S10" s="11"/>
      <c r="T10" s="11"/>
      <c r="U10" s="1" t="str">
        <f t="shared" si="3"/>
        <v/>
      </c>
      <c r="V10" s="7">
        <f t="shared" si="13"/>
        <v>0</v>
      </c>
      <c r="W10" s="7">
        <f t="shared" si="14"/>
        <v>0</v>
      </c>
      <c r="X10" s="7">
        <f t="shared" si="15"/>
        <v>0</v>
      </c>
      <c r="Y10" s="7">
        <f t="shared" si="16"/>
        <v>0</v>
      </c>
      <c r="Z10" s="7">
        <f t="shared" si="17"/>
        <v>0</v>
      </c>
      <c r="AA10" s="7">
        <f t="shared" si="18"/>
        <v>0</v>
      </c>
      <c r="AB10" s="7">
        <f t="shared" si="4"/>
        <v>0</v>
      </c>
      <c r="AC10" s="7">
        <f t="shared" si="5"/>
        <v>0</v>
      </c>
      <c r="AD10" s="7">
        <f t="shared" si="6"/>
        <v>0</v>
      </c>
      <c r="AE10" s="7">
        <f t="shared" si="7"/>
        <v>0</v>
      </c>
      <c r="AF10" s="7">
        <f t="shared" si="8"/>
        <v>0</v>
      </c>
      <c r="AG10" s="7">
        <f t="shared" si="9"/>
        <v>0</v>
      </c>
    </row>
    <row r="11" spans="1:33" x14ac:dyDescent="0.2">
      <c r="A11" s="4" t="s">
        <v>36</v>
      </c>
      <c r="B11" s="6"/>
      <c r="C11" s="6"/>
      <c r="D11" s="11"/>
      <c r="E11" s="7">
        <f t="shared" si="10"/>
        <v>0</v>
      </c>
      <c r="F11" s="7">
        <f t="shared" si="11"/>
        <v>0</v>
      </c>
      <c r="G11" s="7">
        <f t="shared" si="12"/>
        <v>0</v>
      </c>
      <c r="H11" s="7">
        <f>IF(PĀRBAUDE!$D$3="NĒ",ROUND(G11*(1+R11),2),0)</f>
        <v>0</v>
      </c>
      <c r="I11" s="10">
        <f>IF(PĀRBAUDE!$D$3="NĒ",H11,G11)/IF(PĀRBAUDE!$D$3="NĒ",$H$141,$G$141)</f>
        <v>0</v>
      </c>
      <c r="J11" s="7">
        <f>IF(PĀRBAUDE!$D$3="NĒ",F11-H11,F11-G11)</f>
        <v>0</v>
      </c>
      <c r="K11" s="51" t="str">
        <f t="shared" si="2"/>
        <v/>
      </c>
      <c r="L11" s="21">
        <v>1</v>
      </c>
      <c r="M11" s="21"/>
      <c r="N11" s="21"/>
      <c r="O11" s="21"/>
      <c r="P11" s="21"/>
      <c r="Q11" s="21"/>
      <c r="R11" s="21">
        <v>0.21</v>
      </c>
      <c r="S11" s="11"/>
      <c r="T11" s="11"/>
      <c r="U11" s="1" t="str">
        <f t="shared" si="3"/>
        <v/>
      </c>
      <c r="V11" s="7">
        <f t="shared" si="13"/>
        <v>0</v>
      </c>
      <c r="W11" s="7">
        <f t="shared" si="14"/>
        <v>0</v>
      </c>
      <c r="X11" s="7">
        <f t="shared" si="15"/>
        <v>0</v>
      </c>
      <c r="Y11" s="7">
        <f t="shared" si="16"/>
        <v>0</v>
      </c>
      <c r="Z11" s="7">
        <f t="shared" si="17"/>
        <v>0</v>
      </c>
      <c r="AA11" s="7">
        <f t="shared" si="18"/>
        <v>0</v>
      </c>
      <c r="AB11" s="7">
        <f t="shared" si="4"/>
        <v>0</v>
      </c>
      <c r="AC11" s="7">
        <f t="shared" si="5"/>
        <v>0</v>
      </c>
      <c r="AD11" s="7">
        <f t="shared" si="6"/>
        <v>0</v>
      </c>
      <c r="AE11" s="7">
        <f t="shared" si="7"/>
        <v>0</v>
      </c>
      <c r="AF11" s="7">
        <f t="shared" si="8"/>
        <v>0</v>
      </c>
      <c r="AG11" s="7">
        <f t="shared" si="9"/>
        <v>0</v>
      </c>
    </row>
    <row r="12" spans="1:33" x14ac:dyDescent="0.2">
      <c r="A12" s="4" t="s">
        <v>37</v>
      </c>
      <c r="B12" s="6"/>
      <c r="C12" s="6"/>
      <c r="D12" s="11"/>
      <c r="E12" s="7">
        <f t="shared" si="10"/>
        <v>0</v>
      </c>
      <c r="F12" s="7">
        <f t="shared" si="11"/>
        <v>0</v>
      </c>
      <c r="G12" s="7">
        <f t="shared" si="12"/>
        <v>0</v>
      </c>
      <c r="H12" s="7">
        <f>IF(PĀRBAUDE!$D$3="NĒ",ROUND(G12*(1+R12),2),0)</f>
        <v>0</v>
      </c>
      <c r="I12" s="10">
        <f>IF(PĀRBAUDE!$D$3="NĒ",H12,G12)/IF(PĀRBAUDE!$D$3="NĒ",$H$141,$G$141)</f>
        <v>0</v>
      </c>
      <c r="J12" s="7">
        <f>IF(PĀRBAUDE!$D$3="NĒ",F12-H12,F12-G12)</f>
        <v>0</v>
      </c>
      <c r="K12" s="51" t="str">
        <f t="shared" si="2"/>
        <v/>
      </c>
      <c r="L12" s="21">
        <v>1</v>
      </c>
      <c r="M12" s="21"/>
      <c r="N12" s="21"/>
      <c r="O12" s="21"/>
      <c r="P12" s="21"/>
      <c r="Q12" s="21"/>
      <c r="R12" s="21">
        <v>0.21</v>
      </c>
      <c r="S12" s="11"/>
      <c r="T12" s="11"/>
      <c r="U12" s="1" t="str">
        <f t="shared" si="3"/>
        <v/>
      </c>
      <c r="V12" s="7">
        <f t="shared" si="13"/>
        <v>0</v>
      </c>
      <c r="W12" s="7">
        <f t="shared" si="14"/>
        <v>0</v>
      </c>
      <c r="X12" s="7">
        <f t="shared" si="15"/>
        <v>0</v>
      </c>
      <c r="Y12" s="7">
        <f t="shared" si="16"/>
        <v>0</v>
      </c>
      <c r="Z12" s="7">
        <f t="shared" si="17"/>
        <v>0</v>
      </c>
      <c r="AA12" s="7">
        <f t="shared" si="18"/>
        <v>0</v>
      </c>
      <c r="AB12" s="7">
        <f t="shared" si="4"/>
        <v>0</v>
      </c>
      <c r="AC12" s="7">
        <f t="shared" si="5"/>
        <v>0</v>
      </c>
      <c r="AD12" s="7">
        <f t="shared" si="6"/>
        <v>0</v>
      </c>
      <c r="AE12" s="7">
        <f t="shared" si="7"/>
        <v>0</v>
      </c>
      <c r="AF12" s="7">
        <f t="shared" si="8"/>
        <v>0</v>
      </c>
      <c r="AG12" s="7">
        <f t="shared" si="9"/>
        <v>0</v>
      </c>
    </row>
    <row r="13" spans="1:33" x14ac:dyDescent="0.2">
      <c r="A13" s="4" t="s">
        <v>38</v>
      </c>
      <c r="B13" s="6"/>
      <c r="C13" s="6"/>
      <c r="D13" s="11"/>
      <c r="E13" s="7">
        <f t="shared" si="10"/>
        <v>0</v>
      </c>
      <c r="F13" s="7">
        <f t="shared" si="11"/>
        <v>0</v>
      </c>
      <c r="G13" s="7">
        <f t="shared" si="12"/>
        <v>0</v>
      </c>
      <c r="H13" s="7">
        <f>IF(PĀRBAUDE!$D$3="NĒ",ROUND(G13*(1+R13),2),0)</f>
        <v>0</v>
      </c>
      <c r="I13" s="10">
        <f>IF(PĀRBAUDE!$D$3="NĒ",H13,G13)/IF(PĀRBAUDE!$D$3="NĒ",$H$141,$G$141)</f>
        <v>0</v>
      </c>
      <c r="J13" s="7">
        <f>IF(PĀRBAUDE!$D$3="NĒ",F13-H13,F13-G13)</f>
        <v>0</v>
      </c>
      <c r="K13" s="51" t="str">
        <f t="shared" si="2"/>
        <v/>
      </c>
      <c r="L13" s="21">
        <v>1</v>
      </c>
      <c r="M13" s="21"/>
      <c r="N13" s="21"/>
      <c r="O13" s="21"/>
      <c r="P13" s="21"/>
      <c r="Q13" s="21"/>
      <c r="R13" s="21">
        <v>0.21</v>
      </c>
      <c r="S13" s="11"/>
      <c r="T13" s="11"/>
      <c r="U13" s="1" t="str">
        <f t="shared" si="3"/>
        <v/>
      </c>
      <c r="V13" s="7">
        <f t="shared" si="13"/>
        <v>0</v>
      </c>
      <c r="W13" s="7">
        <f t="shared" si="14"/>
        <v>0</v>
      </c>
      <c r="X13" s="7">
        <f t="shared" si="15"/>
        <v>0</v>
      </c>
      <c r="Y13" s="7">
        <f t="shared" si="16"/>
        <v>0</v>
      </c>
      <c r="Z13" s="7">
        <f t="shared" si="17"/>
        <v>0</v>
      </c>
      <c r="AA13" s="7">
        <f t="shared" si="18"/>
        <v>0</v>
      </c>
      <c r="AB13" s="7">
        <f t="shared" si="4"/>
        <v>0</v>
      </c>
      <c r="AC13" s="7">
        <f t="shared" si="5"/>
        <v>0</v>
      </c>
      <c r="AD13" s="7">
        <f t="shared" si="6"/>
        <v>0</v>
      </c>
      <c r="AE13" s="7">
        <f t="shared" si="7"/>
        <v>0</v>
      </c>
      <c r="AF13" s="7">
        <f t="shared" si="8"/>
        <v>0</v>
      </c>
      <c r="AG13" s="7">
        <f t="shared" si="9"/>
        <v>0</v>
      </c>
    </row>
    <row r="14" spans="1:33" x14ac:dyDescent="0.2">
      <c r="A14" s="4" t="s">
        <v>39</v>
      </c>
      <c r="B14" s="6"/>
      <c r="C14" s="6"/>
      <c r="D14" s="11"/>
      <c r="E14" s="7">
        <f t="shared" si="10"/>
        <v>0</v>
      </c>
      <c r="F14" s="7">
        <f t="shared" si="11"/>
        <v>0</v>
      </c>
      <c r="G14" s="7">
        <f t="shared" si="12"/>
        <v>0</v>
      </c>
      <c r="H14" s="7">
        <f>IF(PĀRBAUDE!$D$3="NĒ",ROUND(G14*(1+R14),2),0)</f>
        <v>0</v>
      </c>
      <c r="I14" s="10">
        <f>IF(PĀRBAUDE!$D$3="NĒ",H14,G14)/IF(PĀRBAUDE!$D$3="NĒ",$H$141,$G$141)</f>
        <v>0</v>
      </c>
      <c r="J14" s="7">
        <f>IF(PĀRBAUDE!$D$3="NĒ",F14-H14,F14-G14)</f>
        <v>0</v>
      </c>
      <c r="K14" s="51" t="str">
        <f t="shared" si="2"/>
        <v/>
      </c>
      <c r="L14" s="21">
        <v>1</v>
      </c>
      <c r="M14" s="21"/>
      <c r="N14" s="21"/>
      <c r="O14" s="21"/>
      <c r="P14" s="21"/>
      <c r="Q14" s="21"/>
      <c r="R14" s="21">
        <v>0.21</v>
      </c>
      <c r="S14" s="11"/>
      <c r="T14" s="11"/>
      <c r="U14" s="1" t="str">
        <f t="shared" si="3"/>
        <v/>
      </c>
      <c r="V14" s="7">
        <f t="shared" si="13"/>
        <v>0</v>
      </c>
      <c r="W14" s="7">
        <f t="shared" si="14"/>
        <v>0</v>
      </c>
      <c r="X14" s="7">
        <f t="shared" si="15"/>
        <v>0</v>
      </c>
      <c r="Y14" s="7">
        <f t="shared" si="16"/>
        <v>0</v>
      </c>
      <c r="Z14" s="7">
        <f t="shared" si="17"/>
        <v>0</v>
      </c>
      <c r="AA14" s="7">
        <f t="shared" si="18"/>
        <v>0</v>
      </c>
      <c r="AB14" s="7">
        <f t="shared" si="4"/>
        <v>0</v>
      </c>
      <c r="AC14" s="7">
        <f t="shared" si="5"/>
        <v>0</v>
      </c>
      <c r="AD14" s="7">
        <f t="shared" si="6"/>
        <v>0</v>
      </c>
      <c r="AE14" s="7">
        <f t="shared" si="7"/>
        <v>0</v>
      </c>
      <c r="AF14" s="7">
        <f t="shared" si="8"/>
        <v>0</v>
      </c>
      <c r="AG14" s="7">
        <f t="shared" si="9"/>
        <v>0</v>
      </c>
    </row>
    <row r="15" spans="1:33" x14ac:dyDescent="0.2">
      <c r="A15" s="4" t="s">
        <v>40</v>
      </c>
      <c r="B15" s="6"/>
      <c r="C15" s="6"/>
      <c r="D15" s="11"/>
      <c r="E15" s="7">
        <f t="shared" si="10"/>
        <v>0</v>
      </c>
      <c r="F15" s="7">
        <f t="shared" si="11"/>
        <v>0</v>
      </c>
      <c r="G15" s="7">
        <f t="shared" si="12"/>
        <v>0</v>
      </c>
      <c r="H15" s="7">
        <f>IF(PĀRBAUDE!$D$3="NĒ",ROUND(G15*(1+R15),2),0)</f>
        <v>0</v>
      </c>
      <c r="I15" s="10">
        <f>IF(PĀRBAUDE!$D$3="NĒ",H15,G15)/IF(PĀRBAUDE!$D$3="NĒ",$H$141,$G$141)</f>
        <v>0</v>
      </c>
      <c r="J15" s="7">
        <f>IF(PĀRBAUDE!$D$3="NĒ",F15-H15,F15-G15)</f>
        <v>0</v>
      </c>
      <c r="K15" s="51" t="str">
        <f t="shared" si="2"/>
        <v/>
      </c>
      <c r="L15" s="21">
        <v>1</v>
      </c>
      <c r="M15" s="21"/>
      <c r="N15" s="21"/>
      <c r="O15" s="21"/>
      <c r="P15" s="21"/>
      <c r="Q15" s="21"/>
      <c r="R15" s="21">
        <v>0.21</v>
      </c>
      <c r="S15" s="11"/>
      <c r="T15" s="11"/>
      <c r="U15" s="1" t="str">
        <f t="shared" si="3"/>
        <v/>
      </c>
      <c r="V15" s="7">
        <f t="shared" si="13"/>
        <v>0</v>
      </c>
      <c r="W15" s="7">
        <f t="shared" si="14"/>
        <v>0</v>
      </c>
      <c r="X15" s="7">
        <f t="shared" si="15"/>
        <v>0</v>
      </c>
      <c r="Y15" s="7">
        <f t="shared" si="16"/>
        <v>0</v>
      </c>
      <c r="Z15" s="7">
        <f t="shared" si="17"/>
        <v>0</v>
      </c>
      <c r="AA15" s="7">
        <f t="shared" si="18"/>
        <v>0</v>
      </c>
      <c r="AB15" s="7">
        <f t="shared" si="4"/>
        <v>0</v>
      </c>
      <c r="AC15" s="7">
        <f t="shared" si="5"/>
        <v>0</v>
      </c>
      <c r="AD15" s="7">
        <f t="shared" si="6"/>
        <v>0</v>
      </c>
      <c r="AE15" s="7">
        <f t="shared" si="7"/>
        <v>0</v>
      </c>
      <c r="AF15" s="7">
        <f t="shared" si="8"/>
        <v>0</v>
      </c>
      <c r="AG15" s="7">
        <f t="shared" si="9"/>
        <v>0</v>
      </c>
    </row>
    <row r="16" spans="1:33" x14ac:dyDescent="0.2">
      <c r="A16" s="4" t="s">
        <v>41</v>
      </c>
      <c r="B16" s="6"/>
      <c r="C16" s="6"/>
      <c r="D16" s="11"/>
      <c r="E16" s="7">
        <f t="shared" si="10"/>
        <v>0</v>
      </c>
      <c r="F16" s="7">
        <f t="shared" si="11"/>
        <v>0</v>
      </c>
      <c r="G16" s="7">
        <f t="shared" si="12"/>
        <v>0</v>
      </c>
      <c r="H16" s="7">
        <f>IF(PĀRBAUDE!$D$3="NĒ",ROUND(G16*(1+R16),2),0)</f>
        <v>0</v>
      </c>
      <c r="I16" s="10">
        <f>IF(PĀRBAUDE!$D$3="NĒ",H16,G16)/IF(PĀRBAUDE!$D$3="NĒ",$H$141,$G$141)</f>
        <v>0</v>
      </c>
      <c r="J16" s="7">
        <f>IF(PĀRBAUDE!$D$3="NĒ",F16-H16,F16-G16)</f>
        <v>0</v>
      </c>
      <c r="K16" s="51" t="str">
        <f t="shared" si="2"/>
        <v/>
      </c>
      <c r="L16" s="21">
        <v>1</v>
      </c>
      <c r="M16" s="21"/>
      <c r="N16" s="21"/>
      <c r="O16" s="21"/>
      <c r="P16" s="21"/>
      <c r="Q16" s="21"/>
      <c r="R16" s="21">
        <v>0.21</v>
      </c>
      <c r="S16" s="11"/>
      <c r="T16" s="11"/>
      <c r="U16" s="1" t="str">
        <f t="shared" si="3"/>
        <v/>
      </c>
      <c r="V16" s="7">
        <f t="shared" si="13"/>
        <v>0</v>
      </c>
      <c r="W16" s="7">
        <f t="shared" si="14"/>
        <v>0</v>
      </c>
      <c r="X16" s="7">
        <f t="shared" si="15"/>
        <v>0</v>
      </c>
      <c r="Y16" s="7">
        <f t="shared" si="16"/>
        <v>0</v>
      </c>
      <c r="Z16" s="7">
        <f t="shared" si="17"/>
        <v>0</v>
      </c>
      <c r="AA16" s="7">
        <f t="shared" si="18"/>
        <v>0</v>
      </c>
      <c r="AB16" s="7">
        <f t="shared" si="4"/>
        <v>0</v>
      </c>
      <c r="AC16" s="7">
        <f t="shared" si="5"/>
        <v>0</v>
      </c>
      <c r="AD16" s="7">
        <f t="shared" si="6"/>
        <v>0</v>
      </c>
      <c r="AE16" s="7">
        <f t="shared" si="7"/>
        <v>0</v>
      </c>
      <c r="AF16" s="7">
        <f t="shared" si="8"/>
        <v>0</v>
      </c>
      <c r="AG16" s="7">
        <f t="shared" si="9"/>
        <v>0</v>
      </c>
    </row>
    <row r="17" spans="1:33" ht="25.5" x14ac:dyDescent="0.2">
      <c r="A17" s="2" t="s">
        <v>98</v>
      </c>
      <c r="B17" s="49"/>
      <c r="C17" s="2"/>
      <c r="D17" s="14"/>
      <c r="E17" s="8">
        <f>SUM(E18:E27)</f>
        <v>55000</v>
      </c>
      <c r="F17" s="8">
        <f>SUM(F18:F27)</f>
        <v>66550</v>
      </c>
      <c r="G17" s="8">
        <f>SUM(G18:G27)</f>
        <v>55000</v>
      </c>
      <c r="H17" s="8">
        <f>SUM(H18:H27)</f>
        <v>0</v>
      </c>
      <c r="I17" s="9">
        <f>IF(PĀRBAUDE!$D$3="NĒ",H17,G17)/IF(PĀRBAUDE!$D$3="NĒ",$H$141,$G$141)</f>
        <v>7.691231995525101E-2</v>
      </c>
      <c r="J17" s="8">
        <f>SUM(J18:J27)</f>
        <v>11550</v>
      </c>
      <c r="K17" s="52"/>
    </row>
    <row r="18" spans="1:33" x14ac:dyDescent="0.2">
      <c r="A18" s="4" t="s">
        <v>167</v>
      </c>
      <c r="B18" s="6" t="s">
        <v>168</v>
      </c>
      <c r="C18" s="6">
        <v>1</v>
      </c>
      <c r="D18" s="11">
        <v>55000</v>
      </c>
      <c r="E18" s="7">
        <f>C18*D18</f>
        <v>55000</v>
      </c>
      <c r="F18" s="7">
        <f>ROUND(E18*(1+R18),2)</f>
        <v>66550</v>
      </c>
      <c r="G18" s="7">
        <f>E18-S18-T18</f>
        <v>55000</v>
      </c>
      <c r="H18" s="7">
        <f>IF(PĀRBAUDE!$D$3="NĒ",ROUND(G18*(1+R18),2),0)</f>
        <v>0</v>
      </c>
      <c r="I18" s="10">
        <f>IF(PĀRBAUDE!$D$3="NĒ",H18,G18)/IF(PĀRBAUDE!$D$3="NĒ",$H$141,$G$141)</f>
        <v>7.691231995525101E-2</v>
      </c>
      <c r="J18" s="7">
        <f>IF(PĀRBAUDE!$D$3="NĒ",F18-H18,F18-G18)</f>
        <v>11550</v>
      </c>
      <c r="K18" s="51" t="str">
        <f t="shared" ref="K18:K27" si="19">IF(SUM(L18:Q18)&lt;&gt;1,"KĻŪDA GADU SADALĪJUMĀ","")</f>
        <v/>
      </c>
      <c r="L18" s="21">
        <v>0</v>
      </c>
      <c r="M18" s="21">
        <v>0.3</v>
      </c>
      <c r="N18" s="21">
        <v>0.3</v>
      </c>
      <c r="O18" s="21">
        <v>0.4</v>
      </c>
      <c r="P18" s="21">
        <v>0</v>
      </c>
      <c r="Q18" s="21"/>
      <c r="R18" s="21">
        <v>0.21</v>
      </c>
      <c r="S18" s="11"/>
      <c r="T18" s="11"/>
      <c r="U18" s="1" t="str">
        <f t="shared" ref="U18:U27" si="20">IF(SUM(L18:Q18)&lt;&gt;1,1,"")</f>
        <v/>
      </c>
      <c r="V18" s="7">
        <f t="shared" ref="V18:V27" si="21">IF($H18=0,$G18,$H18)*L18</f>
        <v>0</v>
      </c>
      <c r="W18" s="7">
        <f t="shared" ref="W18:W27" si="22">IF($H18=0,$G18,$H18)*M18</f>
        <v>16500</v>
      </c>
      <c r="X18" s="7">
        <f t="shared" ref="X18:X27" si="23">IF($H18=0,$G18,$H18)*N18</f>
        <v>16500</v>
      </c>
      <c r="Y18" s="7">
        <f t="shared" ref="Y18:Y27" si="24">IF($H18=0,$G18,$H18)*O18</f>
        <v>22000</v>
      </c>
      <c r="Z18" s="7">
        <f t="shared" ref="Z18:Z27" si="25">IF($H18=0,$G18,$H18)*P18</f>
        <v>0</v>
      </c>
      <c r="AA18" s="7">
        <f t="shared" ref="AA18:AA27" si="26">IF($H18=0,$G18,$H18)*Q18</f>
        <v>0</v>
      </c>
      <c r="AB18" s="7">
        <f>$J18*L18</f>
        <v>0</v>
      </c>
      <c r="AC18" s="7">
        <f>$J18*M18</f>
        <v>3465</v>
      </c>
      <c r="AD18" s="7">
        <f t="shared" ref="AD18:AD27" si="27">$J18*N18</f>
        <v>3465</v>
      </c>
      <c r="AE18" s="7">
        <f t="shared" ref="AE18:AE27" si="28">$J18*O18</f>
        <v>4620</v>
      </c>
      <c r="AF18" s="7">
        <f t="shared" ref="AF18:AF27" si="29">$J18*P18</f>
        <v>0</v>
      </c>
      <c r="AG18" s="7">
        <f t="shared" ref="AG18:AG27" si="30">$J18*Q18</f>
        <v>0</v>
      </c>
    </row>
    <row r="19" spans="1:33" x14ac:dyDescent="0.2">
      <c r="A19" s="4" t="s">
        <v>93</v>
      </c>
      <c r="B19" s="6"/>
      <c r="C19" s="6"/>
      <c r="D19" s="11"/>
      <c r="E19" s="7">
        <f t="shared" ref="E19:E27" si="31">C19*D19</f>
        <v>0</v>
      </c>
      <c r="F19" s="7">
        <f t="shared" ref="F19:F27" si="32">ROUND(E19*(1+R19),2)</f>
        <v>0</v>
      </c>
      <c r="G19" s="7">
        <f t="shared" ref="G19:G27" si="33">E19-S19-T19</f>
        <v>0</v>
      </c>
      <c r="H19" s="7">
        <f>IF(PĀRBAUDE!$D$3="NĒ",ROUND(G19*(1+R19),2),0)</f>
        <v>0</v>
      </c>
      <c r="I19" s="10">
        <f>IF(PĀRBAUDE!$D$3="NĒ",H19,G19)/IF(PĀRBAUDE!$D$3="NĒ",$H$141,$G$141)</f>
        <v>0</v>
      </c>
      <c r="J19" s="7">
        <f>IF(PĀRBAUDE!$D$3="NĒ",F19-H19,F19-G19)</f>
        <v>0</v>
      </c>
      <c r="K19" s="51" t="str">
        <f t="shared" si="19"/>
        <v/>
      </c>
      <c r="L19" s="21">
        <v>1</v>
      </c>
      <c r="M19" s="21"/>
      <c r="N19" s="21"/>
      <c r="O19" s="21"/>
      <c r="P19" s="21"/>
      <c r="Q19" s="21"/>
      <c r="R19" s="21">
        <v>0.21</v>
      </c>
      <c r="S19" s="11"/>
      <c r="T19" s="11"/>
      <c r="U19" s="1" t="str">
        <f t="shared" si="20"/>
        <v/>
      </c>
      <c r="V19" s="7">
        <f t="shared" si="21"/>
        <v>0</v>
      </c>
      <c r="W19" s="7">
        <f t="shared" si="22"/>
        <v>0</v>
      </c>
      <c r="X19" s="7">
        <f t="shared" si="23"/>
        <v>0</v>
      </c>
      <c r="Y19" s="7">
        <f t="shared" si="24"/>
        <v>0</v>
      </c>
      <c r="Z19" s="7">
        <f t="shared" si="25"/>
        <v>0</v>
      </c>
      <c r="AA19" s="7">
        <f t="shared" si="26"/>
        <v>0</v>
      </c>
      <c r="AB19" s="7">
        <f t="shared" ref="AB19:AB27" si="34">$J19*L19</f>
        <v>0</v>
      </c>
      <c r="AC19" s="7">
        <f t="shared" ref="AC19:AC27" si="35">$J19*M19</f>
        <v>0</v>
      </c>
      <c r="AD19" s="7">
        <f t="shared" si="27"/>
        <v>0</v>
      </c>
      <c r="AE19" s="7">
        <f t="shared" si="28"/>
        <v>0</v>
      </c>
      <c r="AF19" s="7">
        <f t="shared" si="29"/>
        <v>0</v>
      </c>
      <c r="AG19" s="7">
        <f t="shared" si="30"/>
        <v>0</v>
      </c>
    </row>
    <row r="20" spans="1:33" x14ac:dyDescent="0.2">
      <c r="A20" s="4" t="s">
        <v>42</v>
      </c>
      <c r="B20" s="6"/>
      <c r="C20" s="6"/>
      <c r="D20" s="11"/>
      <c r="E20" s="7">
        <f t="shared" si="31"/>
        <v>0</v>
      </c>
      <c r="F20" s="7">
        <f t="shared" si="32"/>
        <v>0</v>
      </c>
      <c r="G20" s="7">
        <f t="shared" si="33"/>
        <v>0</v>
      </c>
      <c r="H20" s="7">
        <f>IF(PĀRBAUDE!$D$3="NĒ",ROUND(G20*(1+R20),2),0)</f>
        <v>0</v>
      </c>
      <c r="I20" s="10">
        <f>IF(PĀRBAUDE!$D$3="NĒ",H20,G20)/IF(PĀRBAUDE!$D$3="NĒ",$H$141,$G$141)</f>
        <v>0</v>
      </c>
      <c r="J20" s="7">
        <f>IF(PĀRBAUDE!$D$3="NĒ",F20-H20,F20-G20)</f>
        <v>0</v>
      </c>
      <c r="K20" s="51" t="str">
        <f t="shared" si="19"/>
        <v/>
      </c>
      <c r="L20" s="21">
        <v>1</v>
      </c>
      <c r="M20" s="21"/>
      <c r="N20" s="21"/>
      <c r="O20" s="21"/>
      <c r="P20" s="21"/>
      <c r="Q20" s="21"/>
      <c r="R20" s="21">
        <v>0.21</v>
      </c>
      <c r="S20" s="11"/>
      <c r="T20" s="11"/>
      <c r="U20" s="1" t="str">
        <f t="shared" si="20"/>
        <v/>
      </c>
      <c r="V20" s="7">
        <f t="shared" si="21"/>
        <v>0</v>
      </c>
      <c r="W20" s="7">
        <f t="shared" si="22"/>
        <v>0</v>
      </c>
      <c r="X20" s="7">
        <f t="shared" si="23"/>
        <v>0</v>
      </c>
      <c r="Y20" s="7">
        <f t="shared" si="24"/>
        <v>0</v>
      </c>
      <c r="Z20" s="7">
        <f t="shared" si="25"/>
        <v>0</v>
      </c>
      <c r="AA20" s="7">
        <f t="shared" si="26"/>
        <v>0</v>
      </c>
      <c r="AB20" s="7">
        <f t="shared" si="34"/>
        <v>0</v>
      </c>
      <c r="AC20" s="7">
        <f t="shared" si="35"/>
        <v>0</v>
      </c>
      <c r="AD20" s="7">
        <f t="shared" si="27"/>
        <v>0</v>
      </c>
      <c r="AE20" s="7">
        <f t="shared" si="28"/>
        <v>0</v>
      </c>
      <c r="AF20" s="7">
        <f t="shared" si="29"/>
        <v>0</v>
      </c>
      <c r="AG20" s="7">
        <f t="shared" si="30"/>
        <v>0</v>
      </c>
    </row>
    <row r="21" spans="1:33" x14ac:dyDescent="0.2">
      <c r="A21" s="4" t="s">
        <v>43</v>
      </c>
      <c r="B21" s="6"/>
      <c r="C21" s="6"/>
      <c r="D21" s="11"/>
      <c r="E21" s="7">
        <f t="shared" si="31"/>
        <v>0</v>
      </c>
      <c r="F21" s="7">
        <f t="shared" si="32"/>
        <v>0</v>
      </c>
      <c r="G21" s="7">
        <f t="shared" si="33"/>
        <v>0</v>
      </c>
      <c r="H21" s="7">
        <f>IF(PĀRBAUDE!$D$3="NĒ",ROUND(G21*(1+R21),2),0)</f>
        <v>0</v>
      </c>
      <c r="I21" s="10">
        <f>IF(PĀRBAUDE!$D$3="NĒ",H21,G21)/IF(PĀRBAUDE!$D$3="NĒ",$H$141,$G$141)</f>
        <v>0</v>
      </c>
      <c r="J21" s="7">
        <f>IF(PĀRBAUDE!$D$3="NĒ",F21-H21,F21-G21)</f>
        <v>0</v>
      </c>
      <c r="K21" s="51" t="str">
        <f t="shared" si="19"/>
        <v/>
      </c>
      <c r="L21" s="21">
        <v>1</v>
      </c>
      <c r="M21" s="21"/>
      <c r="N21" s="21"/>
      <c r="O21" s="21"/>
      <c r="P21" s="21"/>
      <c r="Q21" s="21"/>
      <c r="R21" s="21">
        <v>0.21</v>
      </c>
      <c r="S21" s="11"/>
      <c r="T21" s="11"/>
      <c r="U21" s="1" t="str">
        <f t="shared" si="20"/>
        <v/>
      </c>
      <c r="V21" s="7">
        <f t="shared" si="21"/>
        <v>0</v>
      </c>
      <c r="W21" s="7">
        <f t="shared" si="22"/>
        <v>0</v>
      </c>
      <c r="X21" s="7">
        <f t="shared" si="23"/>
        <v>0</v>
      </c>
      <c r="Y21" s="7">
        <f t="shared" si="24"/>
        <v>0</v>
      </c>
      <c r="Z21" s="7">
        <f t="shared" si="25"/>
        <v>0</v>
      </c>
      <c r="AA21" s="7">
        <f t="shared" si="26"/>
        <v>0</v>
      </c>
      <c r="AB21" s="7">
        <f t="shared" si="34"/>
        <v>0</v>
      </c>
      <c r="AC21" s="7">
        <f t="shared" si="35"/>
        <v>0</v>
      </c>
      <c r="AD21" s="7">
        <f t="shared" si="27"/>
        <v>0</v>
      </c>
      <c r="AE21" s="7">
        <f t="shared" si="28"/>
        <v>0</v>
      </c>
      <c r="AF21" s="7">
        <f t="shared" si="29"/>
        <v>0</v>
      </c>
      <c r="AG21" s="7">
        <f t="shared" si="30"/>
        <v>0</v>
      </c>
    </row>
    <row r="22" spans="1:33" x14ac:dyDescent="0.2">
      <c r="A22" s="4" t="s">
        <v>44</v>
      </c>
      <c r="B22" s="6"/>
      <c r="C22" s="6"/>
      <c r="D22" s="11"/>
      <c r="E22" s="7">
        <f t="shared" si="31"/>
        <v>0</v>
      </c>
      <c r="F22" s="7">
        <f t="shared" si="32"/>
        <v>0</v>
      </c>
      <c r="G22" s="7">
        <f t="shared" si="33"/>
        <v>0</v>
      </c>
      <c r="H22" s="7">
        <f>IF(PĀRBAUDE!$D$3="NĒ",ROUND(G22*(1+R22),2),0)</f>
        <v>0</v>
      </c>
      <c r="I22" s="10">
        <f>IF(PĀRBAUDE!$D$3="NĒ",H22,G22)/IF(PĀRBAUDE!$D$3="NĒ",$H$141,$G$141)</f>
        <v>0</v>
      </c>
      <c r="J22" s="7">
        <f>IF(PĀRBAUDE!$D$3="NĒ",F22-H22,F22-G22)</f>
        <v>0</v>
      </c>
      <c r="K22" s="51" t="str">
        <f t="shared" si="19"/>
        <v/>
      </c>
      <c r="L22" s="21">
        <v>1</v>
      </c>
      <c r="M22" s="21"/>
      <c r="N22" s="21"/>
      <c r="O22" s="21"/>
      <c r="P22" s="21"/>
      <c r="Q22" s="21"/>
      <c r="R22" s="21">
        <v>0.21</v>
      </c>
      <c r="S22" s="11"/>
      <c r="T22" s="11"/>
      <c r="U22" s="1" t="str">
        <f t="shared" si="20"/>
        <v/>
      </c>
      <c r="V22" s="7">
        <f t="shared" si="21"/>
        <v>0</v>
      </c>
      <c r="W22" s="7">
        <f t="shared" si="22"/>
        <v>0</v>
      </c>
      <c r="X22" s="7">
        <f t="shared" si="23"/>
        <v>0</v>
      </c>
      <c r="Y22" s="7">
        <f t="shared" si="24"/>
        <v>0</v>
      </c>
      <c r="Z22" s="7">
        <f t="shared" si="25"/>
        <v>0</v>
      </c>
      <c r="AA22" s="7">
        <f t="shared" si="26"/>
        <v>0</v>
      </c>
      <c r="AB22" s="7">
        <f t="shared" si="34"/>
        <v>0</v>
      </c>
      <c r="AC22" s="7">
        <f t="shared" si="35"/>
        <v>0</v>
      </c>
      <c r="AD22" s="7">
        <f t="shared" si="27"/>
        <v>0</v>
      </c>
      <c r="AE22" s="7">
        <f t="shared" si="28"/>
        <v>0</v>
      </c>
      <c r="AF22" s="7">
        <f t="shared" si="29"/>
        <v>0</v>
      </c>
      <c r="AG22" s="7">
        <f t="shared" si="30"/>
        <v>0</v>
      </c>
    </row>
    <row r="23" spans="1:33" x14ac:dyDescent="0.2">
      <c r="A23" s="4" t="s">
        <v>45</v>
      </c>
      <c r="B23" s="6"/>
      <c r="C23" s="6"/>
      <c r="D23" s="11"/>
      <c r="E23" s="7">
        <f t="shared" si="31"/>
        <v>0</v>
      </c>
      <c r="F23" s="7">
        <f t="shared" si="32"/>
        <v>0</v>
      </c>
      <c r="G23" s="7">
        <f t="shared" si="33"/>
        <v>0</v>
      </c>
      <c r="H23" s="7">
        <f>IF(PĀRBAUDE!$D$3="NĒ",ROUND(G23*(1+R23),2),0)</f>
        <v>0</v>
      </c>
      <c r="I23" s="10">
        <f>IF(PĀRBAUDE!$D$3="NĒ",H23,G23)/IF(PĀRBAUDE!$D$3="NĒ",$H$141,$G$141)</f>
        <v>0</v>
      </c>
      <c r="J23" s="7">
        <f>IF(PĀRBAUDE!$D$3="NĒ",F23-H23,F23-G23)</f>
        <v>0</v>
      </c>
      <c r="K23" s="51" t="str">
        <f t="shared" si="19"/>
        <v/>
      </c>
      <c r="L23" s="21">
        <v>1</v>
      </c>
      <c r="M23" s="21"/>
      <c r="N23" s="21"/>
      <c r="O23" s="21"/>
      <c r="P23" s="21"/>
      <c r="Q23" s="21"/>
      <c r="R23" s="21">
        <v>0.21</v>
      </c>
      <c r="S23" s="11"/>
      <c r="T23" s="11"/>
      <c r="U23" s="1" t="str">
        <f t="shared" si="20"/>
        <v/>
      </c>
      <c r="V23" s="7">
        <f t="shared" si="21"/>
        <v>0</v>
      </c>
      <c r="W23" s="7">
        <f t="shared" si="22"/>
        <v>0</v>
      </c>
      <c r="X23" s="7">
        <f t="shared" si="23"/>
        <v>0</v>
      </c>
      <c r="Y23" s="7">
        <f t="shared" si="24"/>
        <v>0</v>
      </c>
      <c r="Z23" s="7">
        <f t="shared" si="25"/>
        <v>0</v>
      </c>
      <c r="AA23" s="7">
        <f t="shared" si="26"/>
        <v>0</v>
      </c>
      <c r="AB23" s="7">
        <f t="shared" si="34"/>
        <v>0</v>
      </c>
      <c r="AC23" s="7">
        <f t="shared" si="35"/>
        <v>0</v>
      </c>
      <c r="AD23" s="7">
        <f t="shared" si="27"/>
        <v>0</v>
      </c>
      <c r="AE23" s="7">
        <f t="shared" si="28"/>
        <v>0</v>
      </c>
      <c r="AF23" s="7">
        <f t="shared" si="29"/>
        <v>0</v>
      </c>
      <c r="AG23" s="7">
        <f t="shared" si="30"/>
        <v>0</v>
      </c>
    </row>
    <row r="24" spans="1:33" x14ac:dyDescent="0.2">
      <c r="A24" s="4" t="s">
        <v>46</v>
      </c>
      <c r="B24" s="6"/>
      <c r="C24" s="6"/>
      <c r="D24" s="11"/>
      <c r="E24" s="7">
        <f t="shared" si="31"/>
        <v>0</v>
      </c>
      <c r="F24" s="7">
        <f t="shared" si="32"/>
        <v>0</v>
      </c>
      <c r="G24" s="7">
        <f t="shared" si="33"/>
        <v>0</v>
      </c>
      <c r="H24" s="7">
        <f>IF(PĀRBAUDE!$D$3="NĒ",ROUND(G24*(1+R24),2),0)</f>
        <v>0</v>
      </c>
      <c r="I24" s="10">
        <f>IF(PĀRBAUDE!$D$3="NĒ",H24,G24)/IF(PĀRBAUDE!$D$3="NĒ",$H$141,$G$141)</f>
        <v>0</v>
      </c>
      <c r="J24" s="7">
        <f>IF(PĀRBAUDE!$D$3="NĒ",F24-H24,F24-G24)</f>
        <v>0</v>
      </c>
      <c r="K24" s="51" t="str">
        <f t="shared" si="19"/>
        <v/>
      </c>
      <c r="L24" s="21">
        <v>1</v>
      </c>
      <c r="M24" s="21"/>
      <c r="N24" s="21"/>
      <c r="O24" s="21"/>
      <c r="P24" s="21"/>
      <c r="Q24" s="21"/>
      <c r="R24" s="21">
        <v>0.21</v>
      </c>
      <c r="S24" s="11"/>
      <c r="T24" s="11"/>
      <c r="U24" s="1" t="str">
        <f t="shared" si="20"/>
        <v/>
      </c>
      <c r="V24" s="7">
        <f t="shared" si="21"/>
        <v>0</v>
      </c>
      <c r="W24" s="7">
        <f t="shared" si="22"/>
        <v>0</v>
      </c>
      <c r="X24" s="7">
        <f t="shared" si="23"/>
        <v>0</v>
      </c>
      <c r="Y24" s="7">
        <f t="shared" si="24"/>
        <v>0</v>
      </c>
      <c r="Z24" s="7">
        <f t="shared" si="25"/>
        <v>0</v>
      </c>
      <c r="AA24" s="7">
        <f t="shared" si="26"/>
        <v>0</v>
      </c>
      <c r="AB24" s="7">
        <f t="shared" si="34"/>
        <v>0</v>
      </c>
      <c r="AC24" s="7">
        <f t="shared" si="35"/>
        <v>0</v>
      </c>
      <c r="AD24" s="7">
        <f t="shared" si="27"/>
        <v>0</v>
      </c>
      <c r="AE24" s="7">
        <f t="shared" si="28"/>
        <v>0</v>
      </c>
      <c r="AF24" s="7">
        <f t="shared" si="29"/>
        <v>0</v>
      </c>
      <c r="AG24" s="7">
        <f t="shared" si="30"/>
        <v>0</v>
      </c>
    </row>
    <row r="25" spans="1:33" x14ac:dyDescent="0.2">
      <c r="A25" s="4" t="s">
        <v>47</v>
      </c>
      <c r="B25" s="6"/>
      <c r="C25" s="6"/>
      <c r="D25" s="11"/>
      <c r="E25" s="7">
        <f t="shared" si="31"/>
        <v>0</v>
      </c>
      <c r="F25" s="7">
        <f t="shared" si="32"/>
        <v>0</v>
      </c>
      <c r="G25" s="7">
        <f t="shared" si="33"/>
        <v>0</v>
      </c>
      <c r="H25" s="7">
        <f>IF(PĀRBAUDE!$D$3="NĒ",ROUND(G25*(1+R25),2),0)</f>
        <v>0</v>
      </c>
      <c r="I25" s="10">
        <f>IF(PĀRBAUDE!$D$3="NĒ",H25,G25)/IF(PĀRBAUDE!$D$3="NĒ",$H$141,$G$141)</f>
        <v>0</v>
      </c>
      <c r="J25" s="7">
        <f>IF(PĀRBAUDE!$D$3="NĒ",F25-H25,F25-G25)</f>
        <v>0</v>
      </c>
      <c r="K25" s="51" t="str">
        <f t="shared" si="19"/>
        <v/>
      </c>
      <c r="L25" s="21">
        <v>1</v>
      </c>
      <c r="M25" s="21"/>
      <c r="N25" s="21"/>
      <c r="O25" s="21"/>
      <c r="P25" s="21"/>
      <c r="Q25" s="21"/>
      <c r="R25" s="21">
        <v>0.21</v>
      </c>
      <c r="S25" s="11"/>
      <c r="T25" s="11"/>
      <c r="U25" s="1" t="str">
        <f t="shared" si="20"/>
        <v/>
      </c>
      <c r="V25" s="7">
        <f t="shared" si="21"/>
        <v>0</v>
      </c>
      <c r="W25" s="7">
        <f t="shared" si="22"/>
        <v>0</v>
      </c>
      <c r="X25" s="7">
        <f t="shared" si="23"/>
        <v>0</v>
      </c>
      <c r="Y25" s="7">
        <f t="shared" si="24"/>
        <v>0</v>
      </c>
      <c r="Z25" s="7">
        <f t="shared" si="25"/>
        <v>0</v>
      </c>
      <c r="AA25" s="7">
        <f t="shared" si="26"/>
        <v>0</v>
      </c>
      <c r="AB25" s="7">
        <f t="shared" si="34"/>
        <v>0</v>
      </c>
      <c r="AC25" s="7">
        <f t="shared" si="35"/>
        <v>0</v>
      </c>
      <c r="AD25" s="7">
        <f t="shared" si="27"/>
        <v>0</v>
      </c>
      <c r="AE25" s="7">
        <f t="shared" si="28"/>
        <v>0</v>
      </c>
      <c r="AF25" s="7">
        <f t="shared" si="29"/>
        <v>0</v>
      </c>
      <c r="AG25" s="7">
        <f t="shared" si="30"/>
        <v>0</v>
      </c>
    </row>
    <row r="26" spans="1:33" x14ac:dyDescent="0.2">
      <c r="A26" s="4" t="s">
        <v>48</v>
      </c>
      <c r="B26" s="6"/>
      <c r="C26" s="6"/>
      <c r="D26" s="11"/>
      <c r="E26" s="7">
        <f t="shared" si="31"/>
        <v>0</v>
      </c>
      <c r="F26" s="7">
        <f t="shared" si="32"/>
        <v>0</v>
      </c>
      <c r="G26" s="7">
        <f t="shared" si="33"/>
        <v>0</v>
      </c>
      <c r="H26" s="7">
        <f>IF(PĀRBAUDE!$D$3="NĒ",ROUND(G26*(1+R26),2),0)</f>
        <v>0</v>
      </c>
      <c r="I26" s="10">
        <f>IF(PĀRBAUDE!$D$3="NĒ",H26,G26)/IF(PĀRBAUDE!$D$3="NĒ",$H$141,$G$141)</f>
        <v>0</v>
      </c>
      <c r="J26" s="7">
        <f>IF(PĀRBAUDE!$D$3="NĒ",F26-H26,F26-G26)</f>
        <v>0</v>
      </c>
      <c r="K26" s="51" t="str">
        <f t="shared" si="19"/>
        <v/>
      </c>
      <c r="L26" s="21">
        <v>1</v>
      </c>
      <c r="M26" s="21"/>
      <c r="N26" s="21"/>
      <c r="O26" s="21"/>
      <c r="P26" s="21"/>
      <c r="Q26" s="21"/>
      <c r="R26" s="21">
        <v>0.21</v>
      </c>
      <c r="S26" s="11"/>
      <c r="T26" s="11"/>
      <c r="U26" s="1" t="str">
        <f t="shared" si="20"/>
        <v/>
      </c>
      <c r="V26" s="7">
        <f t="shared" si="21"/>
        <v>0</v>
      </c>
      <c r="W26" s="7">
        <f t="shared" si="22"/>
        <v>0</v>
      </c>
      <c r="X26" s="7">
        <f t="shared" si="23"/>
        <v>0</v>
      </c>
      <c r="Y26" s="7">
        <f t="shared" si="24"/>
        <v>0</v>
      </c>
      <c r="Z26" s="7">
        <f t="shared" si="25"/>
        <v>0</v>
      </c>
      <c r="AA26" s="7">
        <f t="shared" si="26"/>
        <v>0</v>
      </c>
      <c r="AB26" s="7">
        <f t="shared" si="34"/>
        <v>0</v>
      </c>
      <c r="AC26" s="7">
        <f t="shared" si="35"/>
        <v>0</v>
      </c>
      <c r="AD26" s="7">
        <f t="shared" si="27"/>
        <v>0</v>
      </c>
      <c r="AE26" s="7">
        <f t="shared" si="28"/>
        <v>0</v>
      </c>
      <c r="AF26" s="7">
        <f t="shared" si="29"/>
        <v>0</v>
      </c>
      <c r="AG26" s="7">
        <f t="shared" si="30"/>
        <v>0</v>
      </c>
    </row>
    <row r="27" spans="1:33" x14ac:dyDescent="0.2">
      <c r="A27" s="4" t="s">
        <v>49</v>
      </c>
      <c r="B27" s="6"/>
      <c r="C27" s="6"/>
      <c r="D27" s="11"/>
      <c r="E27" s="7">
        <f t="shared" si="31"/>
        <v>0</v>
      </c>
      <c r="F27" s="7">
        <f t="shared" si="32"/>
        <v>0</v>
      </c>
      <c r="G27" s="7">
        <f t="shared" si="33"/>
        <v>0</v>
      </c>
      <c r="H27" s="7">
        <f>IF(PĀRBAUDE!$D$3="NĒ",ROUND(G27*(1+R27),2),0)</f>
        <v>0</v>
      </c>
      <c r="I27" s="10">
        <f>IF(PĀRBAUDE!$D$3="NĒ",H27,G27)/IF(PĀRBAUDE!$D$3="NĒ",$H$141,$G$141)</f>
        <v>0</v>
      </c>
      <c r="J27" s="7">
        <f>IF(PĀRBAUDE!$D$3="NĒ",F27-H27,F27-G27)</f>
        <v>0</v>
      </c>
      <c r="K27" s="51" t="str">
        <f t="shared" si="19"/>
        <v/>
      </c>
      <c r="L27" s="21">
        <v>1</v>
      </c>
      <c r="M27" s="21"/>
      <c r="N27" s="21"/>
      <c r="O27" s="21"/>
      <c r="P27" s="21"/>
      <c r="Q27" s="21"/>
      <c r="R27" s="21">
        <v>0.21</v>
      </c>
      <c r="S27" s="11"/>
      <c r="T27" s="11"/>
      <c r="U27" s="1" t="str">
        <f t="shared" si="20"/>
        <v/>
      </c>
      <c r="V27" s="7">
        <f t="shared" si="21"/>
        <v>0</v>
      </c>
      <c r="W27" s="7">
        <f t="shared" si="22"/>
        <v>0</v>
      </c>
      <c r="X27" s="7">
        <f t="shared" si="23"/>
        <v>0</v>
      </c>
      <c r="Y27" s="7">
        <f t="shared" si="24"/>
        <v>0</v>
      </c>
      <c r="Z27" s="7">
        <f t="shared" si="25"/>
        <v>0</v>
      </c>
      <c r="AA27" s="7">
        <f t="shared" si="26"/>
        <v>0</v>
      </c>
      <c r="AB27" s="7">
        <f t="shared" si="34"/>
        <v>0</v>
      </c>
      <c r="AC27" s="7">
        <f t="shared" si="35"/>
        <v>0</v>
      </c>
      <c r="AD27" s="7">
        <f t="shared" si="27"/>
        <v>0</v>
      </c>
      <c r="AE27" s="7">
        <f t="shared" si="28"/>
        <v>0</v>
      </c>
      <c r="AF27" s="7">
        <f t="shared" si="29"/>
        <v>0</v>
      </c>
      <c r="AG27" s="7">
        <f t="shared" si="30"/>
        <v>0</v>
      </c>
    </row>
    <row r="28" spans="1:33" ht="51" x14ac:dyDescent="0.2">
      <c r="A28" s="2" t="s">
        <v>157</v>
      </c>
      <c r="B28" s="2"/>
      <c r="C28" s="2"/>
      <c r="D28" s="2"/>
      <c r="E28" s="8">
        <f>SUM(E29:E38)</f>
        <v>0</v>
      </c>
      <c r="F28" s="8">
        <f>SUM(F29:F38)</f>
        <v>0</v>
      </c>
      <c r="G28" s="8">
        <f>SUM(G29:G38)</f>
        <v>0</v>
      </c>
      <c r="H28" s="8">
        <f>SUM(H29:H38)</f>
        <v>0</v>
      </c>
      <c r="I28" s="9">
        <f>IF(PĀRBAUDE!$D$3="NĒ",H28,G28)/IF(PĀRBAUDE!$D$3="NĒ",$H$141,$G$141)</f>
        <v>0</v>
      </c>
      <c r="J28" s="8">
        <f>SUM(J29:J38)</f>
        <v>0</v>
      </c>
      <c r="K28" s="52"/>
    </row>
    <row r="29" spans="1:33" x14ac:dyDescent="0.2">
      <c r="A29" s="4" t="s">
        <v>7</v>
      </c>
      <c r="B29" s="6"/>
      <c r="C29" s="6"/>
      <c r="D29" s="11"/>
      <c r="E29" s="7">
        <f t="shared" ref="E29:E38" si="36">C29*D29</f>
        <v>0</v>
      </c>
      <c r="F29" s="7">
        <f t="shared" ref="F29:F38" si="37">ROUND(E29*(1+R29),2)</f>
        <v>0</v>
      </c>
      <c r="G29" s="7">
        <f t="shared" ref="G29:G38" si="38">E29-S29-T29</f>
        <v>0</v>
      </c>
      <c r="H29" s="7">
        <f>IF(PĀRBAUDE!$D$3="NĒ",ROUND(G29*(1+R29),2),0)</f>
        <v>0</v>
      </c>
      <c r="I29" s="10">
        <f>IF(PĀRBAUDE!$D$3="NĒ",H29,G29)/IF(PĀRBAUDE!$D$3="NĒ",$H$141,$G$141)</f>
        <v>0</v>
      </c>
      <c r="J29" s="7">
        <f>IF(PĀRBAUDE!$D$3="NĒ",F29-H29,F29-G29)</f>
        <v>0</v>
      </c>
      <c r="K29" s="51" t="str">
        <f t="shared" ref="K29:K38" si="39">IF(SUM(L29:Q29)&lt;&gt;1,"KĻŪDA GADU SADALĪJUMĀ","")</f>
        <v/>
      </c>
      <c r="L29" s="21">
        <v>1</v>
      </c>
      <c r="M29" s="21"/>
      <c r="N29" s="21"/>
      <c r="O29" s="21"/>
      <c r="P29" s="21"/>
      <c r="Q29" s="21"/>
      <c r="R29" s="21">
        <v>0.21</v>
      </c>
      <c r="S29" s="11"/>
      <c r="T29" s="11"/>
      <c r="U29" s="1" t="str">
        <f t="shared" ref="U29:U38" si="40">IF(SUM(L29:Q29)&lt;&gt;1,1,"")</f>
        <v/>
      </c>
      <c r="V29" s="7">
        <f t="shared" ref="V29:AA29" si="41">IF($H29=0,$G29,$H29)*L29</f>
        <v>0</v>
      </c>
      <c r="W29" s="7">
        <f t="shared" si="41"/>
        <v>0</v>
      </c>
      <c r="X29" s="7">
        <f t="shared" si="41"/>
        <v>0</v>
      </c>
      <c r="Y29" s="7">
        <f t="shared" si="41"/>
        <v>0</v>
      </c>
      <c r="Z29" s="7">
        <f t="shared" si="41"/>
        <v>0</v>
      </c>
      <c r="AA29" s="7">
        <f t="shared" si="41"/>
        <v>0</v>
      </c>
      <c r="AB29" s="7">
        <f>$J29*L29</f>
        <v>0</v>
      </c>
      <c r="AC29" s="7">
        <f>$J29*M29</f>
        <v>0</v>
      </c>
      <c r="AD29" s="7">
        <f t="shared" ref="AD29:AD38" si="42">$J29*N29</f>
        <v>0</v>
      </c>
      <c r="AE29" s="7">
        <f t="shared" ref="AE29:AE38" si="43">$J29*O29</f>
        <v>0</v>
      </c>
      <c r="AF29" s="7">
        <f t="shared" ref="AF29:AF38" si="44">$J29*P29</f>
        <v>0</v>
      </c>
      <c r="AG29" s="7">
        <f t="shared" ref="AG29:AG38" si="45">$J29*Q29</f>
        <v>0</v>
      </c>
    </row>
    <row r="30" spans="1:33" x14ac:dyDescent="0.2">
      <c r="A30" s="4" t="s">
        <v>50</v>
      </c>
      <c r="B30" s="6"/>
      <c r="C30" s="6"/>
      <c r="D30" s="11"/>
      <c r="E30" s="7">
        <f t="shared" si="36"/>
        <v>0</v>
      </c>
      <c r="F30" s="7">
        <f t="shared" si="37"/>
        <v>0</v>
      </c>
      <c r="G30" s="7">
        <f t="shared" si="38"/>
        <v>0</v>
      </c>
      <c r="H30" s="7">
        <f>IF(PĀRBAUDE!$D$3="NĒ",ROUND(G30*(1+R30),2),0)</f>
        <v>0</v>
      </c>
      <c r="I30" s="10">
        <f>IF(PĀRBAUDE!$D$3="NĒ",H30,G30)/IF(PĀRBAUDE!$D$3="NĒ",$H$141,$G$141)</f>
        <v>0</v>
      </c>
      <c r="J30" s="7">
        <f>IF(PĀRBAUDE!$D$3="NĒ",F30-H30,F30-G30)</f>
        <v>0</v>
      </c>
      <c r="K30" s="51" t="str">
        <f t="shared" si="39"/>
        <v/>
      </c>
      <c r="L30" s="21">
        <v>1</v>
      </c>
      <c r="M30" s="21"/>
      <c r="N30" s="21"/>
      <c r="O30" s="21"/>
      <c r="P30" s="21"/>
      <c r="Q30" s="21"/>
      <c r="R30" s="21">
        <v>0.21</v>
      </c>
      <c r="S30" s="11"/>
      <c r="T30" s="11"/>
      <c r="U30" s="1" t="str">
        <f t="shared" si="40"/>
        <v/>
      </c>
      <c r="V30" s="7">
        <f t="shared" ref="V30:V38" si="46">IF($H30=0,$G30,$H30)*L30</f>
        <v>0</v>
      </c>
      <c r="W30" s="7">
        <f t="shared" ref="W30:W38" si="47">IF($H30=0,$G30,$H30)*M30</f>
        <v>0</v>
      </c>
      <c r="X30" s="7">
        <f t="shared" ref="X30:X38" si="48">IF($H30=0,$G30,$H30)*N30</f>
        <v>0</v>
      </c>
      <c r="Y30" s="7">
        <f t="shared" ref="Y30:Y38" si="49">IF($H30=0,$G30,$H30)*O30</f>
        <v>0</v>
      </c>
      <c r="Z30" s="7">
        <f t="shared" ref="Z30:Z38" si="50">IF($H30=0,$G30,$H30)*P30</f>
        <v>0</v>
      </c>
      <c r="AA30" s="7">
        <f t="shared" ref="AA30:AA38" si="51">IF($H30=0,$G30,$H30)*Q30</f>
        <v>0</v>
      </c>
      <c r="AB30" s="7">
        <f t="shared" ref="AB30:AB38" si="52">$J30*L30</f>
        <v>0</v>
      </c>
      <c r="AC30" s="7">
        <f t="shared" ref="AC30:AC38" si="53">$J30*M30</f>
        <v>0</v>
      </c>
      <c r="AD30" s="7">
        <f t="shared" si="42"/>
        <v>0</v>
      </c>
      <c r="AE30" s="7">
        <f t="shared" si="43"/>
        <v>0</v>
      </c>
      <c r="AF30" s="7">
        <f t="shared" si="44"/>
        <v>0</v>
      </c>
      <c r="AG30" s="7">
        <f t="shared" si="45"/>
        <v>0</v>
      </c>
    </row>
    <row r="31" spans="1:33" x14ac:dyDescent="0.2">
      <c r="A31" s="4" t="s">
        <v>51</v>
      </c>
      <c r="B31" s="6"/>
      <c r="C31" s="6"/>
      <c r="D31" s="11"/>
      <c r="E31" s="7">
        <f t="shared" si="36"/>
        <v>0</v>
      </c>
      <c r="F31" s="7">
        <f t="shared" si="37"/>
        <v>0</v>
      </c>
      <c r="G31" s="7">
        <f t="shared" si="38"/>
        <v>0</v>
      </c>
      <c r="H31" s="7">
        <f>IF(PĀRBAUDE!$D$3="NĒ",ROUND(G31*(1+R31),2),0)</f>
        <v>0</v>
      </c>
      <c r="I31" s="10">
        <f>IF(PĀRBAUDE!$D$3="NĒ",H31,G31)/IF(PĀRBAUDE!$D$3="NĒ",$H$141,$G$141)</f>
        <v>0</v>
      </c>
      <c r="J31" s="7">
        <f>IF(PĀRBAUDE!$D$3="NĒ",F31-H31,F31-G31)</f>
        <v>0</v>
      </c>
      <c r="K31" s="51" t="str">
        <f t="shared" si="39"/>
        <v/>
      </c>
      <c r="L31" s="21">
        <v>1</v>
      </c>
      <c r="M31" s="21"/>
      <c r="N31" s="21"/>
      <c r="O31" s="21"/>
      <c r="P31" s="21"/>
      <c r="Q31" s="21"/>
      <c r="R31" s="21">
        <v>0.21</v>
      </c>
      <c r="S31" s="11"/>
      <c r="T31" s="11"/>
      <c r="U31" s="1" t="str">
        <f t="shared" si="40"/>
        <v/>
      </c>
      <c r="V31" s="7">
        <f t="shared" si="46"/>
        <v>0</v>
      </c>
      <c r="W31" s="7">
        <f t="shared" si="47"/>
        <v>0</v>
      </c>
      <c r="X31" s="7">
        <f t="shared" si="48"/>
        <v>0</v>
      </c>
      <c r="Y31" s="7">
        <f t="shared" si="49"/>
        <v>0</v>
      </c>
      <c r="Z31" s="7">
        <f t="shared" si="50"/>
        <v>0</v>
      </c>
      <c r="AA31" s="7">
        <f t="shared" si="51"/>
        <v>0</v>
      </c>
      <c r="AB31" s="7">
        <f t="shared" si="52"/>
        <v>0</v>
      </c>
      <c r="AC31" s="7">
        <f t="shared" si="53"/>
        <v>0</v>
      </c>
      <c r="AD31" s="7">
        <f t="shared" si="42"/>
        <v>0</v>
      </c>
      <c r="AE31" s="7">
        <f t="shared" si="43"/>
        <v>0</v>
      </c>
      <c r="AF31" s="7">
        <f t="shared" si="44"/>
        <v>0</v>
      </c>
      <c r="AG31" s="7">
        <f t="shared" si="45"/>
        <v>0</v>
      </c>
    </row>
    <row r="32" spans="1:33" x14ac:dyDescent="0.2">
      <c r="A32" s="4" t="s">
        <v>52</v>
      </c>
      <c r="B32" s="6"/>
      <c r="C32" s="6"/>
      <c r="D32" s="11"/>
      <c r="E32" s="7">
        <f t="shared" si="36"/>
        <v>0</v>
      </c>
      <c r="F32" s="7">
        <f t="shared" si="37"/>
        <v>0</v>
      </c>
      <c r="G32" s="7">
        <f t="shared" si="38"/>
        <v>0</v>
      </c>
      <c r="H32" s="7">
        <f>IF(PĀRBAUDE!$D$3="NĒ",ROUND(G32*(1+R32),2),0)</f>
        <v>0</v>
      </c>
      <c r="I32" s="10">
        <f>IF(PĀRBAUDE!$D$3="NĒ",H32,G32)/IF(PĀRBAUDE!$D$3="NĒ",$H$141,$G$141)</f>
        <v>0</v>
      </c>
      <c r="J32" s="7">
        <f>IF(PĀRBAUDE!$D$3="NĒ",F32-H32,F32-G32)</f>
        <v>0</v>
      </c>
      <c r="K32" s="51" t="str">
        <f t="shared" si="39"/>
        <v/>
      </c>
      <c r="L32" s="21">
        <v>1</v>
      </c>
      <c r="M32" s="21"/>
      <c r="N32" s="21"/>
      <c r="O32" s="21"/>
      <c r="P32" s="21"/>
      <c r="Q32" s="21"/>
      <c r="R32" s="21">
        <v>0.21</v>
      </c>
      <c r="S32" s="11"/>
      <c r="T32" s="11"/>
      <c r="U32" s="1" t="str">
        <f t="shared" si="40"/>
        <v/>
      </c>
      <c r="V32" s="7">
        <f t="shared" si="46"/>
        <v>0</v>
      </c>
      <c r="W32" s="7">
        <f t="shared" si="47"/>
        <v>0</v>
      </c>
      <c r="X32" s="7">
        <f t="shared" si="48"/>
        <v>0</v>
      </c>
      <c r="Y32" s="7">
        <f t="shared" si="49"/>
        <v>0</v>
      </c>
      <c r="Z32" s="7">
        <f t="shared" si="50"/>
        <v>0</v>
      </c>
      <c r="AA32" s="7">
        <f t="shared" si="51"/>
        <v>0</v>
      </c>
      <c r="AB32" s="7">
        <f t="shared" si="52"/>
        <v>0</v>
      </c>
      <c r="AC32" s="7">
        <f t="shared" si="53"/>
        <v>0</v>
      </c>
      <c r="AD32" s="7">
        <f t="shared" si="42"/>
        <v>0</v>
      </c>
      <c r="AE32" s="7">
        <f t="shared" si="43"/>
        <v>0</v>
      </c>
      <c r="AF32" s="7">
        <f t="shared" si="44"/>
        <v>0</v>
      </c>
      <c r="AG32" s="7">
        <f t="shared" si="45"/>
        <v>0</v>
      </c>
    </row>
    <row r="33" spans="1:33" x14ac:dyDescent="0.2">
      <c r="A33" s="4" t="s">
        <v>53</v>
      </c>
      <c r="B33" s="6"/>
      <c r="C33" s="6"/>
      <c r="D33" s="11"/>
      <c r="E33" s="7">
        <f t="shared" si="36"/>
        <v>0</v>
      </c>
      <c r="F33" s="7">
        <f t="shared" si="37"/>
        <v>0</v>
      </c>
      <c r="G33" s="7">
        <f t="shared" si="38"/>
        <v>0</v>
      </c>
      <c r="H33" s="7">
        <f>IF(PĀRBAUDE!$D$3="NĒ",ROUND(G33*(1+R33),2),0)</f>
        <v>0</v>
      </c>
      <c r="I33" s="10">
        <f>IF(PĀRBAUDE!$D$3="NĒ",H33,G33)/IF(PĀRBAUDE!$D$3="NĒ",$H$141,$G$141)</f>
        <v>0</v>
      </c>
      <c r="J33" s="7">
        <f>IF(PĀRBAUDE!$D$3="NĒ",F33-H33,F33-G33)</f>
        <v>0</v>
      </c>
      <c r="K33" s="51" t="str">
        <f t="shared" si="39"/>
        <v/>
      </c>
      <c r="L33" s="21">
        <v>1</v>
      </c>
      <c r="M33" s="21"/>
      <c r="N33" s="21"/>
      <c r="O33" s="21"/>
      <c r="P33" s="21"/>
      <c r="Q33" s="21"/>
      <c r="R33" s="21">
        <v>0.21</v>
      </c>
      <c r="S33" s="11"/>
      <c r="T33" s="11"/>
      <c r="U33" s="1" t="str">
        <f t="shared" si="40"/>
        <v/>
      </c>
      <c r="V33" s="7">
        <f t="shared" si="46"/>
        <v>0</v>
      </c>
      <c r="W33" s="7">
        <f t="shared" si="47"/>
        <v>0</v>
      </c>
      <c r="X33" s="7">
        <f t="shared" si="48"/>
        <v>0</v>
      </c>
      <c r="Y33" s="7">
        <f t="shared" si="49"/>
        <v>0</v>
      </c>
      <c r="Z33" s="7">
        <f t="shared" si="50"/>
        <v>0</v>
      </c>
      <c r="AA33" s="7">
        <f t="shared" si="51"/>
        <v>0</v>
      </c>
      <c r="AB33" s="7">
        <f t="shared" si="52"/>
        <v>0</v>
      </c>
      <c r="AC33" s="7">
        <f t="shared" si="53"/>
        <v>0</v>
      </c>
      <c r="AD33" s="7">
        <f t="shared" si="42"/>
        <v>0</v>
      </c>
      <c r="AE33" s="7">
        <f t="shared" si="43"/>
        <v>0</v>
      </c>
      <c r="AF33" s="7">
        <f t="shared" si="44"/>
        <v>0</v>
      </c>
      <c r="AG33" s="7">
        <f t="shared" si="45"/>
        <v>0</v>
      </c>
    </row>
    <row r="34" spans="1:33" x14ac:dyDescent="0.2">
      <c r="A34" s="4" t="s">
        <v>54</v>
      </c>
      <c r="B34" s="6"/>
      <c r="C34" s="6"/>
      <c r="D34" s="11"/>
      <c r="E34" s="7">
        <f t="shared" si="36"/>
        <v>0</v>
      </c>
      <c r="F34" s="7">
        <f t="shared" si="37"/>
        <v>0</v>
      </c>
      <c r="G34" s="7">
        <f t="shared" si="38"/>
        <v>0</v>
      </c>
      <c r="H34" s="7">
        <f>IF(PĀRBAUDE!$D$3="NĒ",ROUND(G34*(1+R34),2),0)</f>
        <v>0</v>
      </c>
      <c r="I34" s="10">
        <f>IF(PĀRBAUDE!$D$3="NĒ",H34,G34)/IF(PĀRBAUDE!$D$3="NĒ",$H$141,$G$141)</f>
        <v>0</v>
      </c>
      <c r="J34" s="7">
        <f>IF(PĀRBAUDE!$D$3="NĒ",F34-H34,F34-G34)</f>
        <v>0</v>
      </c>
      <c r="K34" s="51" t="str">
        <f t="shared" si="39"/>
        <v/>
      </c>
      <c r="L34" s="21">
        <v>1</v>
      </c>
      <c r="M34" s="21"/>
      <c r="N34" s="21"/>
      <c r="O34" s="21"/>
      <c r="P34" s="21"/>
      <c r="Q34" s="21"/>
      <c r="R34" s="21">
        <v>0.21</v>
      </c>
      <c r="S34" s="11"/>
      <c r="T34" s="11"/>
      <c r="U34" s="1" t="str">
        <f t="shared" si="40"/>
        <v/>
      </c>
      <c r="V34" s="7">
        <f t="shared" si="46"/>
        <v>0</v>
      </c>
      <c r="W34" s="7">
        <f t="shared" si="47"/>
        <v>0</v>
      </c>
      <c r="X34" s="7">
        <f t="shared" si="48"/>
        <v>0</v>
      </c>
      <c r="Y34" s="7">
        <f t="shared" si="49"/>
        <v>0</v>
      </c>
      <c r="Z34" s="7">
        <f t="shared" si="50"/>
        <v>0</v>
      </c>
      <c r="AA34" s="7">
        <f t="shared" si="51"/>
        <v>0</v>
      </c>
      <c r="AB34" s="7">
        <f t="shared" si="52"/>
        <v>0</v>
      </c>
      <c r="AC34" s="7">
        <f t="shared" si="53"/>
        <v>0</v>
      </c>
      <c r="AD34" s="7">
        <f t="shared" si="42"/>
        <v>0</v>
      </c>
      <c r="AE34" s="7">
        <f t="shared" si="43"/>
        <v>0</v>
      </c>
      <c r="AF34" s="7">
        <f t="shared" si="44"/>
        <v>0</v>
      </c>
      <c r="AG34" s="7">
        <f t="shared" si="45"/>
        <v>0</v>
      </c>
    </row>
    <row r="35" spans="1:33" x14ac:dyDescent="0.2">
      <c r="A35" s="4" t="s">
        <v>55</v>
      </c>
      <c r="B35" s="6"/>
      <c r="C35" s="6"/>
      <c r="D35" s="11"/>
      <c r="E35" s="7">
        <f t="shared" si="36"/>
        <v>0</v>
      </c>
      <c r="F35" s="7">
        <f t="shared" si="37"/>
        <v>0</v>
      </c>
      <c r="G35" s="7">
        <f t="shared" si="38"/>
        <v>0</v>
      </c>
      <c r="H35" s="7">
        <f>IF(PĀRBAUDE!$D$3="NĒ",ROUND(G35*(1+R35),2),0)</f>
        <v>0</v>
      </c>
      <c r="I35" s="10">
        <f>IF(PĀRBAUDE!$D$3="NĒ",H35,G35)/IF(PĀRBAUDE!$D$3="NĒ",$H$141,$G$141)</f>
        <v>0</v>
      </c>
      <c r="J35" s="7">
        <f>IF(PĀRBAUDE!$D$3="NĒ",F35-H35,F35-G35)</f>
        <v>0</v>
      </c>
      <c r="K35" s="51" t="str">
        <f t="shared" si="39"/>
        <v/>
      </c>
      <c r="L35" s="21">
        <v>1</v>
      </c>
      <c r="M35" s="21"/>
      <c r="N35" s="21"/>
      <c r="O35" s="21"/>
      <c r="P35" s="21"/>
      <c r="Q35" s="21"/>
      <c r="R35" s="21">
        <v>0.21</v>
      </c>
      <c r="S35" s="11"/>
      <c r="T35" s="11"/>
      <c r="U35" s="1" t="str">
        <f t="shared" si="40"/>
        <v/>
      </c>
      <c r="V35" s="7">
        <f t="shared" si="46"/>
        <v>0</v>
      </c>
      <c r="W35" s="7">
        <f t="shared" si="47"/>
        <v>0</v>
      </c>
      <c r="X35" s="7">
        <f t="shared" si="48"/>
        <v>0</v>
      </c>
      <c r="Y35" s="7">
        <f t="shared" si="49"/>
        <v>0</v>
      </c>
      <c r="Z35" s="7">
        <f t="shared" si="50"/>
        <v>0</v>
      </c>
      <c r="AA35" s="7">
        <f t="shared" si="51"/>
        <v>0</v>
      </c>
      <c r="AB35" s="7">
        <f t="shared" si="52"/>
        <v>0</v>
      </c>
      <c r="AC35" s="7">
        <f t="shared" si="53"/>
        <v>0</v>
      </c>
      <c r="AD35" s="7">
        <f t="shared" si="42"/>
        <v>0</v>
      </c>
      <c r="AE35" s="7">
        <f t="shared" si="43"/>
        <v>0</v>
      </c>
      <c r="AF35" s="7">
        <f t="shared" si="44"/>
        <v>0</v>
      </c>
      <c r="AG35" s="7">
        <f t="shared" si="45"/>
        <v>0</v>
      </c>
    </row>
    <row r="36" spans="1:33" x14ac:dyDescent="0.2">
      <c r="A36" s="4" t="s">
        <v>56</v>
      </c>
      <c r="B36" s="6"/>
      <c r="C36" s="6"/>
      <c r="D36" s="11"/>
      <c r="E36" s="7">
        <f t="shared" si="36"/>
        <v>0</v>
      </c>
      <c r="F36" s="7">
        <f t="shared" si="37"/>
        <v>0</v>
      </c>
      <c r="G36" s="7">
        <f t="shared" si="38"/>
        <v>0</v>
      </c>
      <c r="H36" s="7">
        <f>IF(PĀRBAUDE!$D$3="NĒ",ROUND(G36*(1+R36),2),0)</f>
        <v>0</v>
      </c>
      <c r="I36" s="10">
        <f>IF(PĀRBAUDE!$D$3="NĒ",H36,G36)/IF(PĀRBAUDE!$D$3="NĒ",$H$141,$G$141)</f>
        <v>0</v>
      </c>
      <c r="J36" s="7">
        <f>IF(PĀRBAUDE!$D$3="NĒ",F36-H36,F36-G36)</f>
        <v>0</v>
      </c>
      <c r="K36" s="51" t="str">
        <f t="shared" si="39"/>
        <v/>
      </c>
      <c r="L36" s="21">
        <v>1</v>
      </c>
      <c r="M36" s="21"/>
      <c r="N36" s="21"/>
      <c r="O36" s="21"/>
      <c r="P36" s="21"/>
      <c r="Q36" s="21"/>
      <c r="R36" s="21">
        <v>0.21</v>
      </c>
      <c r="S36" s="11"/>
      <c r="T36" s="11"/>
      <c r="U36" s="1" t="str">
        <f t="shared" si="40"/>
        <v/>
      </c>
      <c r="V36" s="7">
        <f t="shared" si="46"/>
        <v>0</v>
      </c>
      <c r="W36" s="7">
        <f t="shared" si="47"/>
        <v>0</v>
      </c>
      <c r="X36" s="7">
        <f t="shared" si="48"/>
        <v>0</v>
      </c>
      <c r="Y36" s="7">
        <f t="shared" si="49"/>
        <v>0</v>
      </c>
      <c r="Z36" s="7">
        <f t="shared" si="50"/>
        <v>0</v>
      </c>
      <c r="AA36" s="7">
        <f t="shared" si="51"/>
        <v>0</v>
      </c>
      <c r="AB36" s="7">
        <f t="shared" si="52"/>
        <v>0</v>
      </c>
      <c r="AC36" s="7">
        <f t="shared" si="53"/>
        <v>0</v>
      </c>
      <c r="AD36" s="7">
        <f t="shared" si="42"/>
        <v>0</v>
      </c>
      <c r="AE36" s="7">
        <f t="shared" si="43"/>
        <v>0</v>
      </c>
      <c r="AF36" s="7">
        <f t="shared" si="44"/>
        <v>0</v>
      </c>
      <c r="AG36" s="7">
        <f t="shared" si="45"/>
        <v>0</v>
      </c>
    </row>
    <row r="37" spans="1:33" x14ac:dyDescent="0.2">
      <c r="A37" s="4" t="s">
        <v>57</v>
      </c>
      <c r="B37" s="6"/>
      <c r="C37" s="6"/>
      <c r="D37" s="11"/>
      <c r="E37" s="7">
        <f t="shared" si="36"/>
        <v>0</v>
      </c>
      <c r="F37" s="7">
        <f t="shared" si="37"/>
        <v>0</v>
      </c>
      <c r="G37" s="7">
        <f t="shared" si="38"/>
        <v>0</v>
      </c>
      <c r="H37" s="7">
        <f>IF(PĀRBAUDE!$D$3="NĒ",ROUND(G37*(1+R37),2),0)</f>
        <v>0</v>
      </c>
      <c r="I37" s="10">
        <f>IF(PĀRBAUDE!$D$3="NĒ",H37,G37)/IF(PĀRBAUDE!$D$3="NĒ",$H$141,$G$141)</f>
        <v>0</v>
      </c>
      <c r="J37" s="7">
        <f>IF(PĀRBAUDE!$D$3="NĒ",F37-H37,F37-G37)</f>
        <v>0</v>
      </c>
      <c r="K37" s="51" t="str">
        <f t="shared" si="39"/>
        <v/>
      </c>
      <c r="L37" s="21">
        <v>1</v>
      </c>
      <c r="M37" s="21"/>
      <c r="N37" s="21"/>
      <c r="O37" s="21"/>
      <c r="P37" s="21"/>
      <c r="Q37" s="21"/>
      <c r="R37" s="21">
        <v>0.21</v>
      </c>
      <c r="S37" s="11"/>
      <c r="T37" s="11"/>
      <c r="U37" s="1" t="str">
        <f t="shared" si="40"/>
        <v/>
      </c>
      <c r="V37" s="7">
        <f t="shared" si="46"/>
        <v>0</v>
      </c>
      <c r="W37" s="7">
        <f t="shared" si="47"/>
        <v>0</v>
      </c>
      <c r="X37" s="7">
        <f t="shared" si="48"/>
        <v>0</v>
      </c>
      <c r="Y37" s="7">
        <f t="shared" si="49"/>
        <v>0</v>
      </c>
      <c r="Z37" s="7">
        <f t="shared" si="50"/>
        <v>0</v>
      </c>
      <c r="AA37" s="7">
        <f t="shared" si="51"/>
        <v>0</v>
      </c>
      <c r="AB37" s="7">
        <f t="shared" si="52"/>
        <v>0</v>
      </c>
      <c r="AC37" s="7">
        <f t="shared" si="53"/>
        <v>0</v>
      </c>
      <c r="AD37" s="7">
        <f t="shared" si="42"/>
        <v>0</v>
      </c>
      <c r="AE37" s="7">
        <f t="shared" si="43"/>
        <v>0</v>
      </c>
      <c r="AF37" s="7">
        <f t="shared" si="44"/>
        <v>0</v>
      </c>
      <c r="AG37" s="7">
        <f t="shared" si="45"/>
        <v>0</v>
      </c>
    </row>
    <row r="38" spans="1:33" x14ac:dyDescent="0.2">
      <c r="A38" s="4" t="s">
        <v>58</v>
      </c>
      <c r="B38" s="6"/>
      <c r="C38" s="6"/>
      <c r="D38" s="11"/>
      <c r="E38" s="7">
        <f t="shared" si="36"/>
        <v>0</v>
      </c>
      <c r="F38" s="7">
        <f t="shared" si="37"/>
        <v>0</v>
      </c>
      <c r="G38" s="7">
        <f t="shared" si="38"/>
        <v>0</v>
      </c>
      <c r="H38" s="7">
        <f>IF(PĀRBAUDE!$D$3="NĒ",ROUND(G38*(1+R38),2),0)</f>
        <v>0</v>
      </c>
      <c r="I38" s="10">
        <f>IF(PĀRBAUDE!$D$3="NĒ",H38,G38)/IF(PĀRBAUDE!$D$3="NĒ",$H$141,$G$141)</f>
        <v>0</v>
      </c>
      <c r="J38" s="7">
        <f>IF(PĀRBAUDE!$D$3="NĒ",F38-H38,F38-G38)</f>
        <v>0</v>
      </c>
      <c r="K38" s="51" t="str">
        <f t="shared" si="39"/>
        <v/>
      </c>
      <c r="L38" s="21">
        <v>1</v>
      </c>
      <c r="M38" s="21"/>
      <c r="N38" s="21"/>
      <c r="O38" s="21"/>
      <c r="P38" s="21"/>
      <c r="Q38" s="21"/>
      <c r="R38" s="21">
        <v>0.21</v>
      </c>
      <c r="S38" s="11"/>
      <c r="T38" s="11"/>
      <c r="U38" s="1" t="str">
        <f t="shared" si="40"/>
        <v/>
      </c>
      <c r="V38" s="7">
        <f t="shared" si="46"/>
        <v>0</v>
      </c>
      <c r="W38" s="7">
        <f t="shared" si="47"/>
        <v>0</v>
      </c>
      <c r="X38" s="7">
        <f t="shared" si="48"/>
        <v>0</v>
      </c>
      <c r="Y38" s="7">
        <f t="shared" si="49"/>
        <v>0</v>
      </c>
      <c r="Z38" s="7">
        <f t="shared" si="50"/>
        <v>0</v>
      </c>
      <c r="AA38" s="7">
        <f t="shared" si="51"/>
        <v>0</v>
      </c>
      <c r="AB38" s="7">
        <f t="shared" si="52"/>
        <v>0</v>
      </c>
      <c r="AC38" s="7">
        <f t="shared" si="53"/>
        <v>0</v>
      </c>
      <c r="AD38" s="7">
        <f t="shared" si="42"/>
        <v>0</v>
      </c>
      <c r="AE38" s="7">
        <f t="shared" si="43"/>
        <v>0</v>
      </c>
      <c r="AF38" s="7">
        <f t="shared" si="44"/>
        <v>0</v>
      </c>
      <c r="AG38" s="7">
        <f t="shared" si="45"/>
        <v>0</v>
      </c>
    </row>
    <row r="39" spans="1:33" ht="38.25" x14ac:dyDescent="0.2">
      <c r="A39" s="2" t="s">
        <v>99</v>
      </c>
      <c r="B39" s="2"/>
      <c r="C39" s="2"/>
      <c r="D39" s="2"/>
      <c r="E39" s="8">
        <f>SUM(E40:E49)</f>
        <v>24500</v>
      </c>
      <c r="F39" s="8">
        <f>SUM(F40:F49)</f>
        <v>29645</v>
      </c>
      <c r="G39" s="8">
        <f>SUM(G40:G49)</f>
        <v>24500</v>
      </c>
      <c r="H39" s="8">
        <f>SUM(H40:H49)</f>
        <v>0</v>
      </c>
      <c r="I39" s="9">
        <f>IF(PĀRBAUDE!$D$3="NĒ",H39,G39)/IF(PĀRBAUDE!$D$3="NĒ",$H$141,$G$141)</f>
        <v>3.4260942525520907E-2</v>
      </c>
      <c r="J39" s="8">
        <f>SUM(J40:J49)</f>
        <v>5145</v>
      </c>
      <c r="K39" s="52"/>
    </row>
    <row r="40" spans="1:33" x14ac:dyDescent="0.2">
      <c r="A40" s="4" t="s">
        <v>170</v>
      </c>
      <c r="B40" s="6" t="s">
        <v>171</v>
      </c>
      <c r="C40" s="6">
        <v>700</v>
      </c>
      <c r="D40" s="11">
        <v>35</v>
      </c>
      <c r="E40" s="7">
        <f t="shared" ref="E40:E49" si="54">C40*D40</f>
        <v>24500</v>
      </c>
      <c r="F40" s="7">
        <f t="shared" ref="F40:F49" si="55">ROUND(E40*(1+R40),2)</f>
        <v>29645</v>
      </c>
      <c r="G40" s="7">
        <f t="shared" ref="G40:G49" si="56">E40-S40-T40</f>
        <v>24500</v>
      </c>
      <c r="H40" s="7">
        <f>IF(PĀRBAUDE!$D$3="NĒ",ROUND(G40*(1+R40),2),0)</f>
        <v>0</v>
      </c>
      <c r="I40" s="10">
        <f>IF(PĀRBAUDE!$D$3="NĒ",H40,G40)/IF(PĀRBAUDE!$D$3="NĒ",$H$141,$G$141)</f>
        <v>3.4260942525520907E-2</v>
      </c>
      <c r="J40" s="7">
        <f>IF(PĀRBAUDE!$D$3="NĒ",F40-H40,F40-G40)</f>
        <v>5145</v>
      </c>
      <c r="K40" s="51" t="str">
        <f t="shared" ref="K40:K49" si="57">IF(SUM(L40:Q40)&lt;&gt;1,"KĻŪDA GADU SADALĪJUMĀ","")</f>
        <v/>
      </c>
      <c r="L40" s="21">
        <v>0</v>
      </c>
      <c r="M40" s="21">
        <v>1</v>
      </c>
      <c r="N40" s="21">
        <v>0</v>
      </c>
      <c r="O40" s="21">
        <v>0</v>
      </c>
      <c r="P40" s="21">
        <v>0</v>
      </c>
      <c r="Q40" s="21"/>
      <c r="R40" s="21">
        <v>0.21</v>
      </c>
      <c r="S40" s="11"/>
      <c r="T40" s="11"/>
      <c r="U40" s="1" t="str">
        <f t="shared" ref="U40:U49" si="58">IF(SUM(L40:Q40)&lt;&gt;1,1,"")</f>
        <v/>
      </c>
      <c r="V40" s="7">
        <f t="shared" ref="V40:V49" si="59">IF($H40=0,$G40,$H40)*L40</f>
        <v>0</v>
      </c>
      <c r="W40" s="7">
        <f t="shared" ref="W40:W49" si="60">IF($H40=0,$G40,$H40)*M40</f>
        <v>24500</v>
      </c>
      <c r="X40" s="7">
        <f t="shared" ref="X40:X49" si="61">IF($H40=0,$G40,$H40)*N40</f>
        <v>0</v>
      </c>
      <c r="Y40" s="7">
        <f t="shared" ref="Y40:Y49" si="62">IF($H40=0,$G40,$H40)*O40</f>
        <v>0</v>
      </c>
      <c r="Z40" s="7">
        <f t="shared" ref="Z40:Z49" si="63">IF($H40=0,$G40,$H40)*P40</f>
        <v>0</v>
      </c>
      <c r="AA40" s="7">
        <f t="shared" ref="AA40:AA49" si="64">IF($H40=0,$G40,$H40)*Q40</f>
        <v>0</v>
      </c>
      <c r="AB40" s="7">
        <f>$J40*L40</f>
        <v>0</v>
      </c>
      <c r="AC40" s="7">
        <f>$J40*M40</f>
        <v>5145</v>
      </c>
      <c r="AD40" s="7">
        <f t="shared" ref="AD40:AD49" si="65">$J40*N40</f>
        <v>0</v>
      </c>
      <c r="AE40" s="7">
        <f t="shared" ref="AE40:AE49" si="66">$J40*O40</f>
        <v>0</v>
      </c>
      <c r="AF40" s="7">
        <f t="shared" ref="AF40:AF49" si="67">$J40*P40</f>
        <v>0</v>
      </c>
      <c r="AG40" s="7">
        <f t="shared" ref="AG40:AG49" si="68">$J40*Q40</f>
        <v>0</v>
      </c>
    </row>
    <row r="41" spans="1:33" x14ac:dyDescent="0.2">
      <c r="A41" s="4" t="s">
        <v>59</v>
      </c>
      <c r="B41" s="6"/>
      <c r="C41" s="6"/>
      <c r="D41" s="11"/>
      <c r="E41" s="7">
        <f t="shared" si="54"/>
        <v>0</v>
      </c>
      <c r="F41" s="7">
        <f t="shared" si="55"/>
        <v>0</v>
      </c>
      <c r="G41" s="7">
        <f t="shared" si="56"/>
        <v>0</v>
      </c>
      <c r="H41" s="7">
        <f>IF(PĀRBAUDE!$D$3="NĒ",ROUND(G41*(1+R41),2),0)</f>
        <v>0</v>
      </c>
      <c r="I41" s="10">
        <f>IF(PĀRBAUDE!$D$3="NĒ",H41,G41)/IF(PĀRBAUDE!$D$3="NĒ",$H$141,$G$141)</f>
        <v>0</v>
      </c>
      <c r="J41" s="7">
        <f>IF(PĀRBAUDE!$D$3="NĒ",F41-H41,F41-G41)</f>
        <v>0</v>
      </c>
      <c r="K41" s="51" t="str">
        <f t="shared" si="57"/>
        <v/>
      </c>
      <c r="L41" s="21">
        <v>1</v>
      </c>
      <c r="M41" s="21"/>
      <c r="N41" s="21"/>
      <c r="O41" s="21"/>
      <c r="P41" s="21"/>
      <c r="Q41" s="21"/>
      <c r="R41" s="21">
        <v>0.21</v>
      </c>
      <c r="S41" s="11"/>
      <c r="T41" s="11"/>
      <c r="U41" s="1" t="str">
        <f t="shared" si="58"/>
        <v/>
      </c>
      <c r="V41" s="7">
        <f t="shared" si="59"/>
        <v>0</v>
      </c>
      <c r="W41" s="7">
        <f t="shared" si="60"/>
        <v>0</v>
      </c>
      <c r="X41" s="7">
        <f t="shared" si="61"/>
        <v>0</v>
      </c>
      <c r="Y41" s="7">
        <f t="shared" si="62"/>
        <v>0</v>
      </c>
      <c r="Z41" s="7">
        <f t="shared" si="63"/>
        <v>0</v>
      </c>
      <c r="AA41" s="7">
        <f t="shared" si="64"/>
        <v>0</v>
      </c>
      <c r="AB41" s="7">
        <f t="shared" ref="AB41:AB49" si="69">$J41*L41</f>
        <v>0</v>
      </c>
      <c r="AC41" s="7">
        <f t="shared" ref="AC41:AC49" si="70">$J41*M41</f>
        <v>0</v>
      </c>
      <c r="AD41" s="7">
        <f t="shared" si="65"/>
        <v>0</v>
      </c>
      <c r="AE41" s="7">
        <f t="shared" si="66"/>
        <v>0</v>
      </c>
      <c r="AF41" s="7">
        <f t="shared" si="67"/>
        <v>0</v>
      </c>
      <c r="AG41" s="7">
        <f t="shared" si="68"/>
        <v>0</v>
      </c>
    </row>
    <row r="42" spans="1:33" x14ac:dyDescent="0.2">
      <c r="A42" s="4" t="s">
        <v>223</v>
      </c>
      <c r="B42" s="6"/>
      <c r="C42" s="6"/>
      <c r="D42" s="11"/>
      <c r="E42" s="7">
        <f t="shared" si="54"/>
        <v>0</v>
      </c>
      <c r="F42" s="7">
        <f t="shared" si="55"/>
        <v>0</v>
      </c>
      <c r="G42" s="7">
        <f t="shared" si="56"/>
        <v>0</v>
      </c>
      <c r="H42" s="7">
        <f>IF(PĀRBAUDE!$D$3="NĒ",ROUND(G42*(1+R42),2),0)</f>
        <v>0</v>
      </c>
      <c r="I42" s="10">
        <f>IF(PĀRBAUDE!$D$3="NĒ",H42,G42)/IF(PĀRBAUDE!$D$3="NĒ",$H$141,$G$141)</f>
        <v>0</v>
      </c>
      <c r="J42" s="7">
        <f>IF(PĀRBAUDE!$D$3="NĒ",F42-H42,F42-G42)</f>
        <v>0</v>
      </c>
      <c r="K42" s="51" t="str">
        <f t="shared" si="57"/>
        <v/>
      </c>
      <c r="L42" s="21">
        <v>1</v>
      </c>
      <c r="M42" s="21"/>
      <c r="N42" s="21"/>
      <c r="O42" s="21"/>
      <c r="P42" s="21"/>
      <c r="Q42" s="21"/>
      <c r="R42" s="21">
        <v>0.21</v>
      </c>
      <c r="S42" s="11"/>
      <c r="T42" s="11"/>
      <c r="U42" s="1" t="str">
        <f t="shared" si="58"/>
        <v/>
      </c>
      <c r="V42" s="7">
        <f t="shared" si="59"/>
        <v>0</v>
      </c>
      <c r="W42" s="7">
        <f t="shared" si="60"/>
        <v>0</v>
      </c>
      <c r="X42" s="7">
        <f t="shared" si="61"/>
        <v>0</v>
      </c>
      <c r="Y42" s="7">
        <f t="shared" si="62"/>
        <v>0</v>
      </c>
      <c r="Z42" s="7">
        <f t="shared" si="63"/>
        <v>0</v>
      </c>
      <c r="AA42" s="7">
        <f t="shared" si="64"/>
        <v>0</v>
      </c>
      <c r="AB42" s="7">
        <f t="shared" si="69"/>
        <v>0</v>
      </c>
      <c r="AC42" s="7">
        <f t="shared" si="70"/>
        <v>0</v>
      </c>
      <c r="AD42" s="7">
        <f t="shared" si="65"/>
        <v>0</v>
      </c>
      <c r="AE42" s="7">
        <f t="shared" si="66"/>
        <v>0</v>
      </c>
      <c r="AF42" s="7">
        <f t="shared" si="67"/>
        <v>0</v>
      </c>
      <c r="AG42" s="7">
        <f t="shared" si="68"/>
        <v>0</v>
      </c>
    </row>
    <row r="43" spans="1:33" x14ac:dyDescent="0.2">
      <c r="A43" s="4" t="s">
        <v>60</v>
      </c>
      <c r="B43" s="6"/>
      <c r="C43" s="6"/>
      <c r="D43" s="11"/>
      <c r="E43" s="7">
        <f t="shared" si="54"/>
        <v>0</v>
      </c>
      <c r="F43" s="7">
        <f t="shared" si="55"/>
        <v>0</v>
      </c>
      <c r="G43" s="7">
        <f t="shared" si="56"/>
        <v>0</v>
      </c>
      <c r="H43" s="7">
        <f>IF(PĀRBAUDE!$D$3="NĒ",ROUND(G43*(1+R43),2),0)</f>
        <v>0</v>
      </c>
      <c r="I43" s="10">
        <f>IF(PĀRBAUDE!$D$3="NĒ",H43,G43)/IF(PĀRBAUDE!$D$3="NĒ",$H$141,$G$141)</f>
        <v>0</v>
      </c>
      <c r="J43" s="7">
        <f>IF(PĀRBAUDE!$D$3="NĒ",F43-H43,F43-G43)</f>
        <v>0</v>
      </c>
      <c r="K43" s="51" t="str">
        <f t="shared" si="57"/>
        <v/>
      </c>
      <c r="L43" s="21">
        <v>1</v>
      </c>
      <c r="M43" s="21"/>
      <c r="N43" s="21"/>
      <c r="O43" s="21"/>
      <c r="P43" s="21"/>
      <c r="Q43" s="21"/>
      <c r="R43" s="21">
        <v>0.21</v>
      </c>
      <c r="S43" s="11"/>
      <c r="T43" s="11"/>
      <c r="U43" s="1" t="str">
        <f t="shared" si="58"/>
        <v/>
      </c>
      <c r="V43" s="7">
        <f t="shared" si="59"/>
        <v>0</v>
      </c>
      <c r="W43" s="7">
        <f t="shared" si="60"/>
        <v>0</v>
      </c>
      <c r="X43" s="7">
        <f t="shared" si="61"/>
        <v>0</v>
      </c>
      <c r="Y43" s="7">
        <f t="shared" si="62"/>
        <v>0</v>
      </c>
      <c r="Z43" s="7">
        <f t="shared" si="63"/>
        <v>0</v>
      </c>
      <c r="AA43" s="7">
        <f t="shared" si="64"/>
        <v>0</v>
      </c>
      <c r="AB43" s="7">
        <f t="shared" si="69"/>
        <v>0</v>
      </c>
      <c r="AC43" s="7">
        <f t="shared" si="70"/>
        <v>0</v>
      </c>
      <c r="AD43" s="7">
        <f t="shared" si="65"/>
        <v>0</v>
      </c>
      <c r="AE43" s="7">
        <f t="shared" si="66"/>
        <v>0</v>
      </c>
      <c r="AF43" s="7">
        <f t="shared" si="67"/>
        <v>0</v>
      </c>
      <c r="AG43" s="7">
        <f t="shared" si="68"/>
        <v>0</v>
      </c>
    </row>
    <row r="44" spans="1:33" x14ac:dyDescent="0.2">
      <c r="A44" s="4" t="s">
        <v>61</v>
      </c>
      <c r="B44" s="6"/>
      <c r="C44" s="6"/>
      <c r="D44" s="11"/>
      <c r="E44" s="7">
        <f t="shared" si="54"/>
        <v>0</v>
      </c>
      <c r="F44" s="7">
        <f t="shared" si="55"/>
        <v>0</v>
      </c>
      <c r="G44" s="7">
        <f t="shared" si="56"/>
        <v>0</v>
      </c>
      <c r="H44" s="7">
        <f>IF(PĀRBAUDE!$D$3="NĒ",ROUND(G44*(1+R44),2),0)</f>
        <v>0</v>
      </c>
      <c r="I44" s="10">
        <f>IF(PĀRBAUDE!$D$3="NĒ",H44,G44)/IF(PĀRBAUDE!$D$3="NĒ",$H$141,$G$141)</f>
        <v>0</v>
      </c>
      <c r="J44" s="7">
        <f>IF(PĀRBAUDE!$D$3="NĒ",F44-H44,F44-G44)</f>
        <v>0</v>
      </c>
      <c r="K44" s="51" t="str">
        <f t="shared" si="57"/>
        <v/>
      </c>
      <c r="L44" s="21">
        <v>1</v>
      </c>
      <c r="M44" s="21"/>
      <c r="N44" s="21"/>
      <c r="O44" s="21"/>
      <c r="P44" s="21"/>
      <c r="Q44" s="21"/>
      <c r="R44" s="21">
        <v>0.21</v>
      </c>
      <c r="S44" s="11"/>
      <c r="T44" s="11"/>
      <c r="U44" s="1" t="str">
        <f t="shared" si="58"/>
        <v/>
      </c>
      <c r="V44" s="7">
        <f t="shared" si="59"/>
        <v>0</v>
      </c>
      <c r="W44" s="7">
        <f t="shared" si="60"/>
        <v>0</v>
      </c>
      <c r="X44" s="7">
        <f t="shared" si="61"/>
        <v>0</v>
      </c>
      <c r="Y44" s="7">
        <f t="shared" si="62"/>
        <v>0</v>
      </c>
      <c r="Z44" s="7">
        <f t="shared" si="63"/>
        <v>0</v>
      </c>
      <c r="AA44" s="7">
        <f t="shared" si="64"/>
        <v>0</v>
      </c>
      <c r="AB44" s="7">
        <f t="shared" si="69"/>
        <v>0</v>
      </c>
      <c r="AC44" s="7">
        <f t="shared" si="70"/>
        <v>0</v>
      </c>
      <c r="AD44" s="7">
        <f t="shared" si="65"/>
        <v>0</v>
      </c>
      <c r="AE44" s="7">
        <f t="shared" si="66"/>
        <v>0</v>
      </c>
      <c r="AF44" s="7">
        <f t="shared" si="67"/>
        <v>0</v>
      </c>
      <c r="AG44" s="7">
        <f t="shared" si="68"/>
        <v>0</v>
      </c>
    </row>
    <row r="45" spans="1:33" x14ac:dyDescent="0.2">
      <c r="A45" s="4" t="s">
        <v>62</v>
      </c>
      <c r="B45" s="6"/>
      <c r="C45" s="6"/>
      <c r="D45" s="11"/>
      <c r="E45" s="7">
        <f t="shared" si="54"/>
        <v>0</v>
      </c>
      <c r="F45" s="7">
        <f t="shared" si="55"/>
        <v>0</v>
      </c>
      <c r="G45" s="7">
        <f t="shared" si="56"/>
        <v>0</v>
      </c>
      <c r="H45" s="7">
        <f>IF(PĀRBAUDE!$D$3="NĒ",ROUND(G45*(1+R45),2),0)</f>
        <v>0</v>
      </c>
      <c r="I45" s="10">
        <f>IF(PĀRBAUDE!$D$3="NĒ",H45,G45)/IF(PĀRBAUDE!$D$3="NĒ",$H$141,$G$141)</f>
        <v>0</v>
      </c>
      <c r="J45" s="7">
        <f>IF(PĀRBAUDE!$D$3="NĒ",F45-H45,F45-G45)</f>
        <v>0</v>
      </c>
      <c r="K45" s="51" t="str">
        <f t="shared" si="57"/>
        <v/>
      </c>
      <c r="L45" s="21">
        <v>1</v>
      </c>
      <c r="M45" s="21"/>
      <c r="N45" s="21"/>
      <c r="O45" s="21"/>
      <c r="P45" s="21"/>
      <c r="Q45" s="21"/>
      <c r="R45" s="21">
        <v>0.21</v>
      </c>
      <c r="S45" s="11"/>
      <c r="T45" s="11"/>
      <c r="U45" s="1" t="str">
        <f t="shared" si="58"/>
        <v/>
      </c>
      <c r="V45" s="7">
        <f t="shared" si="59"/>
        <v>0</v>
      </c>
      <c r="W45" s="7">
        <f t="shared" si="60"/>
        <v>0</v>
      </c>
      <c r="X45" s="7">
        <f t="shared" si="61"/>
        <v>0</v>
      </c>
      <c r="Y45" s="7">
        <f t="shared" si="62"/>
        <v>0</v>
      </c>
      <c r="Z45" s="7">
        <f t="shared" si="63"/>
        <v>0</v>
      </c>
      <c r="AA45" s="7">
        <f t="shared" si="64"/>
        <v>0</v>
      </c>
      <c r="AB45" s="7">
        <f t="shared" si="69"/>
        <v>0</v>
      </c>
      <c r="AC45" s="7">
        <f t="shared" si="70"/>
        <v>0</v>
      </c>
      <c r="AD45" s="7">
        <f t="shared" si="65"/>
        <v>0</v>
      </c>
      <c r="AE45" s="7">
        <f t="shared" si="66"/>
        <v>0</v>
      </c>
      <c r="AF45" s="7">
        <f t="shared" si="67"/>
        <v>0</v>
      </c>
      <c r="AG45" s="7">
        <f t="shared" si="68"/>
        <v>0</v>
      </c>
    </row>
    <row r="46" spans="1:33" x14ac:dyDescent="0.2">
      <c r="A46" s="4" t="s">
        <v>63</v>
      </c>
      <c r="B46" s="6"/>
      <c r="C46" s="6"/>
      <c r="D46" s="11"/>
      <c r="E46" s="7">
        <f t="shared" si="54"/>
        <v>0</v>
      </c>
      <c r="F46" s="7">
        <f t="shared" si="55"/>
        <v>0</v>
      </c>
      <c r="G46" s="7">
        <f t="shared" si="56"/>
        <v>0</v>
      </c>
      <c r="H46" s="7">
        <f>IF(PĀRBAUDE!$D$3="NĒ",ROUND(G46*(1+R46),2),0)</f>
        <v>0</v>
      </c>
      <c r="I46" s="10">
        <f>IF(PĀRBAUDE!$D$3="NĒ",H46,G46)/IF(PĀRBAUDE!$D$3="NĒ",$H$141,$G$141)</f>
        <v>0</v>
      </c>
      <c r="J46" s="7">
        <f>IF(PĀRBAUDE!$D$3="NĒ",F46-H46,F46-G46)</f>
        <v>0</v>
      </c>
      <c r="K46" s="51" t="str">
        <f t="shared" si="57"/>
        <v/>
      </c>
      <c r="L46" s="21">
        <v>1</v>
      </c>
      <c r="M46" s="21"/>
      <c r="N46" s="21"/>
      <c r="O46" s="21"/>
      <c r="P46" s="21"/>
      <c r="Q46" s="21"/>
      <c r="R46" s="21">
        <v>0.21</v>
      </c>
      <c r="S46" s="11"/>
      <c r="T46" s="11"/>
      <c r="U46" s="1" t="str">
        <f t="shared" si="58"/>
        <v/>
      </c>
      <c r="V46" s="7">
        <f t="shared" si="59"/>
        <v>0</v>
      </c>
      <c r="W46" s="7">
        <f t="shared" si="60"/>
        <v>0</v>
      </c>
      <c r="X46" s="7">
        <f t="shared" si="61"/>
        <v>0</v>
      </c>
      <c r="Y46" s="7">
        <f t="shared" si="62"/>
        <v>0</v>
      </c>
      <c r="Z46" s="7">
        <f t="shared" si="63"/>
        <v>0</v>
      </c>
      <c r="AA46" s="7">
        <f t="shared" si="64"/>
        <v>0</v>
      </c>
      <c r="AB46" s="7">
        <f t="shared" si="69"/>
        <v>0</v>
      </c>
      <c r="AC46" s="7">
        <f t="shared" si="70"/>
        <v>0</v>
      </c>
      <c r="AD46" s="7">
        <f t="shared" si="65"/>
        <v>0</v>
      </c>
      <c r="AE46" s="7">
        <f t="shared" si="66"/>
        <v>0</v>
      </c>
      <c r="AF46" s="7">
        <f t="shared" si="67"/>
        <v>0</v>
      </c>
      <c r="AG46" s="7">
        <f t="shared" si="68"/>
        <v>0</v>
      </c>
    </row>
    <row r="47" spans="1:33" x14ac:dyDescent="0.2">
      <c r="A47" s="4" t="s">
        <v>64</v>
      </c>
      <c r="B47" s="6"/>
      <c r="C47" s="6"/>
      <c r="D47" s="11"/>
      <c r="E47" s="7">
        <f t="shared" si="54"/>
        <v>0</v>
      </c>
      <c r="F47" s="7">
        <f t="shared" si="55"/>
        <v>0</v>
      </c>
      <c r="G47" s="7">
        <f t="shared" si="56"/>
        <v>0</v>
      </c>
      <c r="H47" s="7">
        <f>IF(PĀRBAUDE!$D$3="NĒ",ROUND(G47*(1+R47),2),0)</f>
        <v>0</v>
      </c>
      <c r="I47" s="10">
        <f>IF(PĀRBAUDE!$D$3="NĒ",H47,G47)/IF(PĀRBAUDE!$D$3="NĒ",$H$141,$G$141)</f>
        <v>0</v>
      </c>
      <c r="J47" s="7">
        <f>IF(PĀRBAUDE!$D$3="NĒ",F47-H47,F47-G47)</f>
        <v>0</v>
      </c>
      <c r="K47" s="51" t="str">
        <f t="shared" si="57"/>
        <v/>
      </c>
      <c r="L47" s="21">
        <v>1</v>
      </c>
      <c r="M47" s="21"/>
      <c r="N47" s="21"/>
      <c r="O47" s="21"/>
      <c r="P47" s="21"/>
      <c r="Q47" s="21"/>
      <c r="R47" s="21">
        <v>0.21</v>
      </c>
      <c r="S47" s="11"/>
      <c r="T47" s="11"/>
      <c r="U47" s="1" t="str">
        <f t="shared" si="58"/>
        <v/>
      </c>
      <c r="V47" s="7">
        <f t="shared" si="59"/>
        <v>0</v>
      </c>
      <c r="W47" s="7">
        <f t="shared" si="60"/>
        <v>0</v>
      </c>
      <c r="X47" s="7">
        <f t="shared" si="61"/>
        <v>0</v>
      </c>
      <c r="Y47" s="7">
        <f t="shared" si="62"/>
        <v>0</v>
      </c>
      <c r="Z47" s="7">
        <f t="shared" si="63"/>
        <v>0</v>
      </c>
      <c r="AA47" s="7">
        <f t="shared" si="64"/>
        <v>0</v>
      </c>
      <c r="AB47" s="7">
        <f t="shared" si="69"/>
        <v>0</v>
      </c>
      <c r="AC47" s="7">
        <f t="shared" si="70"/>
        <v>0</v>
      </c>
      <c r="AD47" s="7">
        <f t="shared" si="65"/>
        <v>0</v>
      </c>
      <c r="AE47" s="7">
        <f t="shared" si="66"/>
        <v>0</v>
      </c>
      <c r="AF47" s="7">
        <f t="shared" si="67"/>
        <v>0</v>
      </c>
      <c r="AG47" s="7">
        <f t="shared" si="68"/>
        <v>0</v>
      </c>
    </row>
    <row r="48" spans="1:33" x14ac:dyDescent="0.2">
      <c r="A48" s="4" t="s">
        <v>65</v>
      </c>
      <c r="B48" s="6"/>
      <c r="C48" s="6"/>
      <c r="D48" s="11"/>
      <c r="E48" s="7">
        <f t="shared" si="54"/>
        <v>0</v>
      </c>
      <c r="F48" s="7">
        <f t="shared" si="55"/>
        <v>0</v>
      </c>
      <c r="G48" s="7">
        <f t="shared" si="56"/>
        <v>0</v>
      </c>
      <c r="H48" s="7">
        <f>IF(PĀRBAUDE!$D$3="NĒ",ROUND(G48*(1+R48),2),0)</f>
        <v>0</v>
      </c>
      <c r="I48" s="10">
        <f>IF(PĀRBAUDE!$D$3="NĒ",H48,G48)/IF(PĀRBAUDE!$D$3="NĒ",$H$141,$G$141)</f>
        <v>0</v>
      </c>
      <c r="J48" s="7">
        <f>IF(PĀRBAUDE!$D$3="NĒ",F48-H48,F48-G48)</f>
        <v>0</v>
      </c>
      <c r="K48" s="51" t="str">
        <f t="shared" si="57"/>
        <v/>
      </c>
      <c r="L48" s="21">
        <v>1</v>
      </c>
      <c r="M48" s="21"/>
      <c r="N48" s="21"/>
      <c r="O48" s="21"/>
      <c r="P48" s="21"/>
      <c r="Q48" s="21"/>
      <c r="R48" s="21">
        <v>0.21</v>
      </c>
      <c r="S48" s="11"/>
      <c r="T48" s="11"/>
      <c r="U48" s="1" t="str">
        <f t="shared" si="58"/>
        <v/>
      </c>
      <c r="V48" s="7">
        <f t="shared" si="59"/>
        <v>0</v>
      </c>
      <c r="W48" s="7">
        <f t="shared" si="60"/>
        <v>0</v>
      </c>
      <c r="X48" s="7">
        <f t="shared" si="61"/>
        <v>0</v>
      </c>
      <c r="Y48" s="7">
        <f t="shared" si="62"/>
        <v>0</v>
      </c>
      <c r="Z48" s="7">
        <f t="shared" si="63"/>
        <v>0</v>
      </c>
      <c r="AA48" s="7">
        <f t="shared" si="64"/>
        <v>0</v>
      </c>
      <c r="AB48" s="7">
        <f t="shared" si="69"/>
        <v>0</v>
      </c>
      <c r="AC48" s="7">
        <f t="shared" si="70"/>
        <v>0</v>
      </c>
      <c r="AD48" s="7">
        <f t="shared" si="65"/>
        <v>0</v>
      </c>
      <c r="AE48" s="7">
        <f t="shared" si="66"/>
        <v>0</v>
      </c>
      <c r="AF48" s="7">
        <f t="shared" si="67"/>
        <v>0</v>
      </c>
      <c r="AG48" s="7">
        <f t="shared" si="68"/>
        <v>0</v>
      </c>
    </row>
    <row r="49" spans="1:33" x14ac:dyDescent="0.2">
      <c r="A49" s="4" t="s">
        <v>66</v>
      </c>
      <c r="B49" s="6"/>
      <c r="C49" s="6"/>
      <c r="D49" s="11"/>
      <c r="E49" s="7">
        <f t="shared" si="54"/>
        <v>0</v>
      </c>
      <c r="F49" s="7">
        <f t="shared" si="55"/>
        <v>0</v>
      </c>
      <c r="G49" s="7">
        <f t="shared" si="56"/>
        <v>0</v>
      </c>
      <c r="H49" s="7">
        <f>IF(PĀRBAUDE!$D$3="NĒ",ROUND(G49*(1+R49),2),0)</f>
        <v>0</v>
      </c>
      <c r="I49" s="10">
        <f>IF(PĀRBAUDE!$D$3="NĒ",H49,G49)/IF(PĀRBAUDE!$D$3="NĒ",$H$141,$G$141)</f>
        <v>0</v>
      </c>
      <c r="J49" s="7">
        <f>IF(PĀRBAUDE!$D$3="NĒ",F49-H49,F49-G49)</f>
        <v>0</v>
      </c>
      <c r="K49" s="51" t="str">
        <f t="shared" si="57"/>
        <v/>
      </c>
      <c r="L49" s="21">
        <v>1</v>
      </c>
      <c r="M49" s="21"/>
      <c r="N49" s="21"/>
      <c r="O49" s="21"/>
      <c r="P49" s="21"/>
      <c r="Q49" s="21"/>
      <c r="R49" s="21">
        <v>0.21</v>
      </c>
      <c r="S49" s="11"/>
      <c r="T49" s="11"/>
      <c r="U49" s="1" t="str">
        <f t="shared" si="58"/>
        <v/>
      </c>
      <c r="V49" s="7">
        <f t="shared" si="59"/>
        <v>0</v>
      </c>
      <c r="W49" s="7">
        <f t="shared" si="60"/>
        <v>0</v>
      </c>
      <c r="X49" s="7">
        <f t="shared" si="61"/>
        <v>0</v>
      </c>
      <c r="Y49" s="7">
        <f t="shared" si="62"/>
        <v>0</v>
      </c>
      <c r="Z49" s="7">
        <f t="shared" si="63"/>
        <v>0</v>
      </c>
      <c r="AA49" s="7">
        <f t="shared" si="64"/>
        <v>0</v>
      </c>
      <c r="AB49" s="7">
        <f t="shared" si="69"/>
        <v>0</v>
      </c>
      <c r="AC49" s="7">
        <f t="shared" si="70"/>
        <v>0</v>
      </c>
      <c r="AD49" s="7">
        <f t="shared" si="65"/>
        <v>0</v>
      </c>
      <c r="AE49" s="7">
        <f t="shared" si="66"/>
        <v>0</v>
      </c>
      <c r="AF49" s="7">
        <f t="shared" si="67"/>
        <v>0</v>
      </c>
      <c r="AG49" s="7">
        <f t="shared" si="68"/>
        <v>0</v>
      </c>
    </row>
    <row r="50" spans="1:33" ht="51" x14ac:dyDescent="0.2">
      <c r="A50" s="34" t="s">
        <v>159</v>
      </c>
      <c r="B50" s="2"/>
      <c r="C50" s="2"/>
      <c r="D50" s="2"/>
      <c r="E50" s="8">
        <f>SUM(E51:E60)</f>
        <v>85000</v>
      </c>
      <c r="F50" s="8">
        <f>SUM(F51:F60)</f>
        <v>102850</v>
      </c>
      <c r="G50" s="8">
        <f>SUM(G51:G60)</f>
        <v>85000</v>
      </c>
      <c r="H50" s="8">
        <f>SUM(H51:H60)</f>
        <v>0</v>
      </c>
      <c r="I50" s="9">
        <f>IF(PĀRBAUDE!$D$3="NĒ",H50,G50)/IF(PĀRBAUDE!$D$3="NĒ",$H$141,$G$141)</f>
        <v>0.11886449447629702</v>
      </c>
      <c r="J50" s="8">
        <f>SUM(J51:J60)</f>
        <v>17850</v>
      </c>
      <c r="K50" s="52"/>
    </row>
    <row r="51" spans="1:33" x14ac:dyDescent="0.2">
      <c r="A51" s="4" t="s">
        <v>169</v>
      </c>
      <c r="B51" s="6" t="s">
        <v>168</v>
      </c>
      <c r="C51" s="6">
        <v>1</v>
      </c>
      <c r="D51" s="11">
        <v>85000</v>
      </c>
      <c r="E51" s="7">
        <f t="shared" ref="E51:E60" si="71">C51*D51</f>
        <v>85000</v>
      </c>
      <c r="F51" s="7">
        <f t="shared" ref="F51:F60" si="72">ROUND(E51*(1+R51),2)</f>
        <v>102850</v>
      </c>
      <c r="G51" s="7">
        <f t="shared" ref="G51:G60" si="73">E51-S51-T51</f>
        <v>85000</v>
      </c>
      <c r="H51" s="7">
        <f>IF(PĀRBAUDE!$D$3="NĒ",ROUND(G51*(1+R51),2),0)</f>
        <v>0</v>
      </c>
      <c r="I51" s="10">
        <f>IF(PĀRBAUDE!$D$3="NĒ",H51,G51)/IF(PĀRBAUDE!$D$3="NĒ",$H$141,$G$141)</f>
        <v>0.11886449447629702</v>
      </c>
      <c r="J51" s="7">
        <f>IF(PĀRBAUDE!$D$3="NĒ",F51-H51,F51-G51)</f>
        <v>17850</v>
      </c>
      <c r="K51" s="51" t="str">
        <f t="shared" ref="K51:K60" si="74">IF(SUM(L51:Q51)&lt;&gt;1,"KĻŪDA GADU SADALĪJUMĀ","")</f>
        <v/>
      </c>
      <c r="L51" s="21">
        <v>0</v>
      </c>
      <c r="M51" s="21">
        <v>1</v>
      </c>
      <c r="N51" s="21">
        <v>0</v>
      </c>
      <c r="O51" s="21">
        <v>0</v>
      </c>
      <c r="P51" s="21">
        <v>0</v>
      </c>
      <c r="Q51" s="21"/>
      <c r="R51" s="21">
        <v>0.21</v>
      </c>
      <c r="S51" s="11"/>
      <c r="T51" s="11"/>
      <c r="U51" s="1" t="str">
        <f t="shared" ref="U51:U60" si="75">IF(SUM(L51:Q51)&lt;&gt;1,1,"")</f>
        <v/>
      </c>
      <c r="V51" s="7">
        <f t="shared" ref="V51:V60" si="76">IF($H51=0,$G51,$H51)*L51</f>
        <v>0</v>
      </c>
      <c r="W51" s="7">
        <f t="shared" ref="W51:W60" si="77">IF($H51=0,$G51,$H51)*M51</f>
        <v>85000</v>
      </c>
      <c r="X51" s="7">
        <f t="shared" ref="X51:X60" si="78">IF($H51=0,$G51,$H51)*N51</f>
        <v>0</v>
      </c>
      <c r="Y51" s="7">
        <f t="shared" ref="Y51:Y60" si="79">IF($H51=0,$G51,$H51)*O51</f>
        <v>0</v>
      </c>
      <c r="Z51" s="7">
        <f t="shared" ref="Z51:Z60" si="80">IF($H51=0,$G51,$H51)*P51</f>
        <v>0</v>
      </c>
      <c r="AA51" s="7">
        <f t="shared" ref="AA51:AA60" si="81">IF($H51=0,$G51,$H51)*Q51</f>
        <v>0</v>
      </c>
      <c r="AB51" s="7">
        <f>$J51*L51</f>
        <v>0</v>
      </c>
      <c r="AC51" s="7">
        <f>$J51*M51</f>
        <v>17850</v>
      </c>
      <c r="AD51" s="7">
        <f t="shared" ref="AD51:AD60" si="82">$J51*N51</f>
        <v>0</v>
      </c>
      <c r="AE51" s="7">
        <f t="shared" ref="AE51:AE60" si="83">$J51*O51</f>
        <v>0</v>
      </c>
      <c r="AF51" s="7">
        <f t="shared" ref="AF51:AF60" si="84">$J51*P51</f>
        <v>0</v>
      </c>
      <c r="AG51" s="7">
        <f t="shared" ref="AG51:AG60" si="85">$J51*Q51</f>
        <v>0</v>
      </c>
    </row>
    <row r="52" spans="1:33" x14ac:dyDescent="0.2">
      <c r="A52" s="4" t="s">
        <v>67</v>
      </c>
      <c r="B52" s="6"/>
      <c r="C52" s="6"/>
      <c r="D52" s="11"/>
      <c r="E52" s="7">
        <f t="shared" si="71"/>
        <v>0</v>
      </c>
      <c r="F52" s="7">
        <f t="shared" si="72"/>
        <v>0</v>
      </c>
      <c r="G52" s="7">
        <f t="shared" si="73"/>
        <v>0</v>
      </c>
      <c r="H52" s="7">
        <f>IF(PĀRBAUDE!$D$3="NĒ",ROUND(G52*(1+R52),2),0)</f>
        <v>0</v>
      </c>
      <c r="I52" s="10">
        <f>IF(PĀRBAUDE!$D$3="NĒ",H52,G52)/IF(PĀRBAUDE!$D$3="NĒ",$H$141,$G$141)</f>
        <v>0</v>
      </c>
      <c r="J52" s="7">
        <f>IF(PĀRBAUDE!$D$3="NĒ",F52-H52,F52-G52)</f>
        <v>0</v>
      </c>
      <c r="K52" s="51" t="str">
        <f t="shared" si="74"/>
        <v/>
      </c>
      <c r="L52" s="21">
        <v>1</v>
      </c>
      <c r="M52" s="21"/>
      <c r="N52" s="21"/>
      <c r="O52" s="21"/>
      <c r="P52" s="21"/>
      <c r="Q52" s="21"/>
      <c r="R52" s="21">
        <v>0.21</v>
      </c>
      <c r="S52" s="11"/>
      <c r="T52" s="11"/>
      <c r="U52" s="1" t="str">
        <f t="shared" si="75"/>
        <v/>
      </c>
      <c r="V52" s="7">
        <f t="shared" si="76"/>
        <v>0</v>
      </c>
      <c r="W52" s="7">
        <f t="shared" si="77"/>
        <v>0</v>
      </c>
      <c r="X52" s="7">
        <f t="shared" si="78"/>
        <v>0</v>
      </c>
      <c r="Y52" s="7">
        <f t="shared" si="79"/>
        <v>0</v>
      </c>
      <c r="Z52" s="7">
        <f t="shared" si="80"/>
        <v>0</v>
      </c>
      <c r="AA52" s="7">
        <f t="shared" si="81"/>
        <v>0</v>
      </c>
      <c r="AB52" s="7">
        <f t="shared" ref="AB52:AB60" si="86">$J52*L52</f>
        <v>0</v>
      </c>
      <c r="AC52" s="7">
        <f t="shared" ref="AC52:AC60" si="87">$J52*M52</f>
        <v>0</v>
      </c>
      <c r="AD52" s="7">
        <f t="shared" si="82"/>
        <v>0</v>
      </c>
      <c r="AE52" s="7">
        <f t="shared" si="83"/>
        <v>0</v>
      </c>
      <c r="AF52" s="7">
        <f t="shared" si="84"/>
        <v>0</v>
      </c>
      <c r="AG52" s="7">
        <f t="shared" si="85"/>
        <v>0</v>
      </c>
    </row>
    <row r="53" spans="1:33" x14ac:dyDescent="0.2">
      <c r="A53" s="4" t="s">
        <v>68</v>
      </c>
      <c r="B53" s="6"/>
      <c r="C53" s="6"/>
      <c r="D53" s="11"/>
      <c r="E53" s="7">
        <f t="shared" si="71"/>
        <v>0</v>
      </c>
      <c r="F53" s="7">
        <f t="shared" si="72"/>
        <v>0</v>
      </c>
      <c r="G53" s="7">
        <f t="shared" si="73"/>
        <v>0</v>
      </c>
      <c r="H53" s="7">
        <f>IF(PĀRBAUDE!$D$3="NĒ",ROUND(G53*(1+R53),2),0)</f>
        <v>0</v>
      </c>
      <c r="I53" s="10">
        <f>IF(PĀRBAUDE!$D$3="NĒ",H53,G53)/IF(PĀRBAUDE!$D$3="NĒ",$H$141,$G$141)</f>
        <v>0</v>
      </c>
      <c r="J53" s="7">
        <f>IF(PĀRBAUDE!$D$3="NĒ",F53-H53,F53-G53)</f>
        <v>0</v>
      </c>
      <c r="K53" s="51" t="str">
        <f t="shared" si="74"/>
        <v/>
      </c>
      <c r="L53" s="21">
        <v>1</v>
      </c>
      <c r="M53" s="21"/>
      <c r="N53" s="21"/>
      <c r="O53" s="21"/>
      <c r="P53" s="21"/>
      <c r="Q53" s="21"/>
      <c r="R53" s="21">
        <v>0.21</v>
      </c>
      <c r="S53" s="11"/>
      <c r="T53" s="11"/>
      <c r="U53" s="1" t="str">
        <f t="shared" si="75"/>
        <v/>
      </c>
      <c r="V53" s="7">
        <f t="shared" si="76"/>
        <v>0</v>
      </c>
      <c r="W53" s="7">
        <f t="shared" si="77"/>
        <v>0</v>
      </c>
      <c r="X53" s="7">
        <f t="shared" si="78"/>
        <v>0</v>
      </c>
      <c r="Y53" s="7">
        <f t="shared" si="79"/>
        <v>0</v>
      </c>
      <c r="Z53" s="7">
        <f t="shared" si="80"/>
        <v>0</v>
      </c>
      <c r="AA53" s="7">
        <f t="shared" si="81"/>
        <v>0</v>
      </c>
      <c r="AB53" s="7">
        <f t="shared" si="86"/>
        <v>0</v>
      </c>
      <c r="AC53" s="7">
        <f t="shared" si="87"/>
        <v>0</v>
      </c>
      <c r="AD53" s="7">
        <f t="shared" si="82"/>
        <v>0</v>
      </c>
      <c r="AE53" s="7">
        <f t="shared" si="83"/>
        <v>0</v>
      </c>
      <c r="AF53" s="7">
        <f t="shared" si="84"/>
        <v>0</v>
      </c>
      <c r="AG53" s="7">
        <f t="shared" si="85"/>
        <v>0</v>
      </c>
    </row>
    <row r="54" spans="1:33" x14ac:dyDescent="0.2">
      <c r="A54" s="4" t="s">
        <v>68</v>
      </c>
      <c r="B54" s="6"/>
      <c r="C54" s="6"/>
      <c r="D54" s="11"/>
      <c r="E54" s="7">
        <f t="shared" si="71"/>
        <v>0</v>
      </c>
      <c r="F54" s="7">
        <f t="shared" si="72"/>
        <v>0</v>
      </c>
      <c r="G54" s="7">
        <f t="shared" si="73"/>
        <v>0</v>
      </c>
      <c r="H54" s="7">
        <f>IF(PĀRBAUDE!$D$3="NĒ",ROUND(G54*(1+R54),2),0)</f>
        <v>0</v>
      </c>
      <c r="I54" s="10">
        <f>IF(PĀRBAUDE!$D$3="NĒ",H54,G54)/IF(PĀRBAUDE!$D$3="NĒ",$H$141,$G$141)</f>
        <v>0</v>
      </c>
      <c r="J54" s="7">
        <f>IF(PĀRBAUDE!$D$3="NĒ",F54-H54,F54-G54)</f>
        <v>0</v>
      </c>
      <c r="K54" s="51" t="str">
        <f t="shared" si="74"/>
        <v/>
      </c>
      <c r="L54" s="21">
        <v>1</v>
      </c>
      <c r="M54" s="21"/>
      <c r="N54" s="21"/>
      <c r="O54" s="21"/>
      <c r="P54" s="21"/>
      <c r="Q54" s="21"/>
      <c r="R54" s="21">
        <v>0.21</v>
      </c>
      <c r="S54" s="11"/>
      <c r="T54" s="11"/>
      <c r="U54" s="1" t="str">
        <f t="shared" si="75"/>
        <v/>
      </c>
      <c r="V54" s="7">
        <f t="shared" si="76"/>
        <v>0</v>
      </c>
      <c r="W54" s="7">
        <f t="shared" si="77"/>
        <v>0</v>
      </c>
      <c r="X54" s="7">
        <f t="shared" si="78"/>
        <v>0</v>
      </c>
      <c r="Y54" s="7">
        <f t="shared" si="79"/>
        <v>0</v>
      </c>
      <c r="Z54" s="7">
        <f t="shared" si="80"/>
        <v>0</v>
      </c>
      <c r="AA54" s="7">
        <f t="shared" si="81"/>
        <v>0</v>
      </c>
      <c r="AB54" s="7">
        <f t="shared" si="86"/>
        <v>0</v>
      </c>
      <c r="AC54" s="7">
        <f t="shared" si="87"/>
        <v>0</v>
      </c>
      <c r="AD54" s="7">
        <f t="shared" si="82"/>
        <v>0</v>
      </c>
      <c r="AE54" s="7">
        <f t="shared" si="83"/>
        <v>0</v>
      </c>
      <c r="AF54" s="7">
        <f t="shared" si="84"/>
        <v>0</v>
      </c>
      <c r="AG54" s="7">
        <f t="shared" si="85"/>
        <v>0</v>
      </c>
    </row>
    <row r="55" spans="1:33" x14ac:dyDescent="0.2">
      <c r="A55" s="4" t="s">
        <v>68</v>
      </c>
      <c r="B55" s="6"/>
      <c r="C55" s="6"/>
      <c r="D55" s="11"/>
      <c r="E55" s="7">
        <f t="shared" si="71"/>
        <v>0</v>
      </c>
      <c r="F55" s="7">
        <f t="shared" si="72"/>
        <v>0</v>
      </c>
      <c r="G55" s="7">
        <f t="shared" si="73"/>
        <v>0</v>
      </c>
      <c r="H55" s="7">
        <f>IF(PĀRBAUDE!$D$3="NĒ",ROUND(G55*(1+R55),2),0)</f>
        <v>0</v>
      </c>
      <c r="I55" s="10">
        <f>IF(PĀRBAUDE!$D$3="NĒ",H55,G55)/IF(PĀRBAUDE!$D$3="NĒ",$H$141,$G$141)</f>
        <v>0</v>
      </c>
      <c r="J55" s="7">
        <f>IF(PĀRBAUDE!$D$3="NĒ",F55-H55,F55-G55)</f>
        <v>0</v>
      </c>
      <c r="K55" s="51" t="str">
        <f t="shared" si="74"/>
        <v/>
      </c>
      <c r="L55" s="21">
        <v>1</v>
      </c>
      <c r="M55" s="21"/>
      <c r="N55" s="21"/>
      <c r="O55" s="21"/>
      <c r="P55" s="21"/>
      <c r="Q55" s="21"/>
      <c r="R55" s="21">
        <v>0.21</v>
      </c>
      <c r="S55" s="11"/>
      <c r="T55" s="11"/>
      <c r="U55" s="1" t="str">
        <f t="shared" si="75"/>
        <v/>
      </c>
      <c r="V55" s="7">
        <f t="shared" si="76"/>
        <v>0</v>
      </c>
      <c r="W55" s="7">
        <f t="shared" si="77"/>
        <v>0</v>
      </c>
      <c r="X55" s="7">
        <f t="shared" si="78"/>
        <v>0</v>
      </c>
      <c r="Y55" s="7">
        <f t="shared" si="79"/>
        <v>0</v>
      </c>
      <c r="Z55" s="7">
        <f t="shared" si="80"/>
        <v>0</v>
      </c>
      <c r="AA55" s="7">
        <f t="shared" si="81"/>
        <v>0</v>
      </c>
      <c r="AB55" s="7">
        <f t="shared" si="86"/>
        <v>0</v>
      </c>
      <c r="AC55" s="7">
        <f t="shared" si="87"/>
        <v>0</v>
      </c>
      <c r="AD55" s="7">
        <f t="shared" si="82"/>
        <v>0</v>
      </c>
      <c r="AE55" s="7">
        <f t="shared" si="83"/>
        <v>0</v>
      </c>
      <c r="AF55" s="7">
        <f t="shared" si="84"/>
        <v>0</v>
      </c>
      <c r="AG55" s="7">
        <f t="shared" si="85"/>
        <v>0</v>
      </c>
    </row>
    <row r="56" spans="1:33" x14ac:dyDescent="0.2">
      <c r="A56" s="4" t="s">
        <v>69</v>
      </c>
      <c r="B56" s="6"/>
      <c r="C56" s="6"/>
      <c r="D56" s="11"/>
      <c r="E56" s="7">
        <f t="shared" si="71"/>
        <v>0</v>
      </c>
      <c r="F56" s="7">
        <f t="shared" si="72"/>
        <v>0</v>
      </c>
      <c r="G56" s="7">
        <f t="shared" si="73"/>
        <v>0</v>
      </c>
      <c r="H56" s="7">
        <f>IF(PĀRBAUDE!$D$3="NĒ",ROUND(G56*(1+R56),2),0)</f>
        <v>0</v>
      </c>
      <c r="I56" s="10">
        <f>IF(PĀRBAUDE!$D$3="NĒ",H56,G56)/IF(PĀRBAUDE!$D$3="NĒ",$H$141,$G$141)</f>
        <v>0</v>
      </c>
      <c r="J56" s="7">
        <f>IF(PĀRBAUDE!$D$3="NĒ",F56-H56,F56-G56)</f>
        <v>0</v>
      </c>
      <c r="K56" s="51" t="str">
        <f t="shared" si="74"/>
        <v/>
      </c>
      <c r="L56" s="21">
        <v>1</v>
      </c>
      <c r="M56" s="21"/>
      <c r="N56" s="21"/>
      <c r="O56" s="21"/>
      <c r="P56" s="21"/>
      <c r="Q56" s="21"/>
      <c r="R56" s="21">
        <v>0.21</v>
      </c>
      <c r="S56" s="11"/>
      <c r="T56" s="11"/>
      <c r="U56" s="1" t="str">
        <f t="shared" si="75"/>
        <v/>
      </c>
      <c r="V56" s="7">
        <f t="shared" si="76"/>
        <v>0</v>
      </c>
      <c r="W56" s="7">
        <f t="shared" si="77"/>
        <v>0</v>
      </c>
      <c r="X56" s="7">
        <f t="shared" si="78"/>
        <v>0</v>
      </c>
      <c r="Y56" s="7">
        <f t="shared" si="79"/>
        <v>0</v>
      </c>
      <c r="Z56" s="7">
        <f t="shared" si="80"/>
        <v>0</v>
      </c>
      <c r="AA56" s="7">
        <f t="shared" si="81"/>
        <v>0</v>
      </c>
      <c r="AB56" s="7">
        <f t="shared" si="86"/>
        <v>0</v>
      </c>
      <c r="AC56" s="7">
        <f t="shared" si="87"/>
        <v>0</v>
      </c>
      <c r="AD56" s="7">
        <f t="shared" si="82"/>
        <v>0</v>
      </c>
      <c r="AE56" s="7">
        <f t="shared" si="83"/>
        <v>0</v>
      </c>
      <c r="AF56" s="7">
        <f t="shared" si="84"/>
        <v>0</v>
      </c>
      <c r="AG56" s="7">
        <f t="shared" si="85"/>
        <v>0</v>
      </c>
    </row>
    <row r="57" spans="1:33" x14ac:dyDescent="0.2">
      <c r="A57" s="4" t="s">
        <v>70</v>
      </c>
      <c r="B57" s="6"/>
      <c r="C57" s="6"/>
      <c r="D57" s="11"/>
      <c r="E57" s="7">
        <f t="shared" si="71"/>
        <v>0</v>
      </c>
      <c r="F57" s="7">
        <f t="shared" si="72"/>
        <v>0</v>
      </c>
      <c r="G57" s="7">
        <f t="shared" si="73"/>
        <v>0</v>
      </c>
      <c r="H57" s="7">
        <f>IF(PĀRBAUDE!$D$3="NĒ",ROUND(G57*(1+R57),2),0)</f>
        <v>0</v>
      </c>
      <c r="I57" s="10">
        <f>IF(PĀRBAUDE!$D$3="NĒ",H57,G57)/IF(PĀRBAUDE!$D$3="NĒ",$H$141,$G$141)</f>
        <v>0</v>
      </c>
      <c r="J57" s="7">
        <f>IF(PĀRBAUDE!$D$3="NĒ",F57-H57,F57-G57)</f>
        <v>0</v>
      </c>
      <c r="K57" s="51" t="str">
        <f t="shared" si="74"/>
        <v/>
      </c>
      <c r="L57" s="21">
        <v>1</v>
      </c>
      <c r="M57" s="21"/>
      <c r="N57" s="21"/>
      <c r="O57" s="21"/>
      <c r="P57" s="21"/>
      <c r="Q57" s="21"/>
      <c r="R57" s="21">
        <v>0.21</v>
      </c>
      <c r="S57" s="11"/>
      <c r="T57" s="11"/>
      <c r="U57" s="1" t="str">
        <f t="shared" si="75"/>
        <v/>
      </c>
      <c r="V57" s="7">
        <f t="shared" si="76"/>
        <v>0</v>
      </c>
      <c r="W57" s="7">
        <f t="shared" si="77"/>
        <v>0</v>
      </c>
      <c r="X57" s="7">
        <f t="shared" si="78"/>
        <v>0</v>
      </c>
      <c r="Y57" s="7">
        <f t="shared" si="79"/>
        <v>0</v>
      </c>
      <c r="Z57" s="7">
        <f t="shared" si="80"/>
        <v>0</v>
      </c>
      <c r="AA57" s="7">
        <f t="shared" si="81"/>
        <v>0</v>
      </c>
      <c r="AB57" s="7">
        <f t="shared" si="86"/>
        <v>0</v>
      </c>
      <c r="AC57" s="7">
        <f t="shared" si="87"/>
        <v>0</v>
      </c>
      <c r="AD57" s="7">
        <f t="shared" si="82"/>
        <v>0</v>
      </c>
      <c r="AE57" s="7">
        <f t="shared" si="83"/>
        <v>0</v>
      </c>
      <c r="AF57" s="7">
        <f t="shared" si="84"/>
        <v>0</v>
      </c>
      <c r="AG57" s="7">
        <f t="shared" si="85"/>
        <v>0</v>
      </c>
    </row>
    <row r="58" spans="1:33" x14ac:dyDescent="0.2">
      <c r="A58" s="4" t="s">
        <v>71</v>
      </c>
      <c r="B58" s="6"/>
      <c r="C58" s="6"/>
      <c r="D58" s="11"/>
      <c r="E58" s="7">
        <f t="shared" si="71"/>
        <v>0</v>
      </c>
      <c r="F58" s="7">
        <f t="shared" si="72"/>
        <v>0</v>
      </c>
      <c r="G58" s="7">
        <f t="shared" si="73"/>
        <v>0</v>
      </c>
      <c r="H58" s="7">
        <f>IF(PĀRBAUDE!$D$3="NĒ",ROUND(G58*(1+R58),2),0)</f>
        <v>0</v>
      </c>
      <c r="I58" s="10">
        <f>IF(PĀRBAUDE!$D$3="NĒ",H58,G58)/IF(PĀRBAUDE!$D$3="NĒ",$H$141,$G$141)</f>
        <v>0</v>
      </c>
      <c r="J58" s="7">
        <f>IF(PĀRBAUDE!$D$3="NĒ",F58-H58,F58-G58)</f>
        <v>0</v>
      </c>
      <c r="K58" s="51" t="str">
        <f t="shared" si="74"/>
        <v/>
      </c>
      <c r="L58" s="21">
        <v>1</v>
      </c>
      <c r="M58" s="21"/>
      <c r="N58" s="21"/>
      <c r="O58" s="21"/>
      <c r="P58" s="21"/>
      <c r="Q58" s="21"/>
      <c r="R58" s="21">
        <v>0.21</v>
      </c>
      <c r="S58" s="11"/>
      <c r="T58" s="11"/>
      <c r="U58" s="1" t="str">
        <f t="shared" si="75"/>
        <v/>
      </c>
      <c r="V58" s="7">
        <f t="shared" si="76"/>
        <v>0</v>
      </c>
      <c r="W58" s="7">
        <f t="shared" si="77"/>
        <v>0</v>
      </c>
      <c r="X58" s="7">
        <f t="shared" si="78"/>
        <v>0</v>
      </c>
      <c r="Y58" s="7">
        <f t="shared" si="79"/>
        <v>0</v>
      </c>
      <c r="Z58" s="7">
        <f t="shared" si="80"/>
        <v>0</v>
      </c>
      <c r="AA58" s="7">
        <f t="shared" si="81"/>
        <v>0</v>
      </c>
      <c r="AB58" s="7">
        <f t="shared" si="86"/>
        <v>0</v>
      </c>
      <c r="AC58" s="7">
        <f t="shared" si="87"/>
        <v>0</v>
      </c>
      <c r="AD58" s="7">
        <f t="shared" si="82"/>
        <v>0</v>
      </c>
      <c r="AE58" s="7">
        <f t="shared" si="83"/>
        <v>0</v>
      </c>
      <c r="AF58" s="7">
        <f t="shared" si="84"/>
        <v>0</v>
      </c>
      <c r="AG58" s="7">
        <f t="shared" si="85"/>
        <v>0</v>
      </c>
    </row>
    <row r="59" spans="1:33" x14ac:dyDescent="0.2">
      <c r="A59" s="4" t="s">
        <v>72</v>
      </c>
      <c r="B59" s="6"/>
      <c r="C59" s="6"/>
      <c r="D59" s="11"/>
      <c r="E59" s="7">
        <f t="shared" si="71"/>
        <v>0</v>
      </c>
      <c r="F59" s="7">
        <f t="shared" si="72"/>
        <v>0</v>
      </c>
      <c r="G59" s="7">
        <f t="shared" si="73"/>
        <v>0</v>
      </c>
      <c r="H59" s="7">
        <f>IF(PĀRBAUDE!$D$3="NĒ",ROUND(G59*(1+R59),2),0)</f>
        <v>0</v>
      </c>
      <c r="I59" s="10">
        <f>IF(PĀRBAUDE!$D$3="NĒ",H59,G59)/IF(PĀRBAUDE!$D$3="NĒ",$H$141,$G$141)</f>
        <v>0</v>
      </c>
      <c r="J59" s="7">
        <f>IF(PĀRBAUDE!$D$3="NĒ",F59-H59,F59-G59)</f>
        <v>0</v>
      </c>
      <c r="K59" s="51" t="str">
        <f t="shared" si="74"/>
        <v/>
      </c>
      <c r="L59" s="21">
        <v>1</v>
      </c>
      <c r="M59" s="21"/>
      <c r="N59" s="21"/>
      <c r="O59" s="21"/>
      <c r="P59" s="21"/>
      <c r="Q59" s="21"/>
      <c r="R59" s="21">
        <v>0.21</v>
      </c>
      <c r="S59" s="11"/>
      <c r="T59" s="11"/>
      <c r="U59" s="1" t="str">
        <f t="shared" si="75"/>
        <v/>
      </c>
      <c r="V59" s="7">
        <f t="shared" si="76"/>
        <v>0</v>
      </c>
      <c r="W59" s="7">
        <f t="shared" si="77"/>
        <v>0</v>
      </c>
      <c r="X59" s="7">
        <f t="shared" si="78"/>
        <v>0</v>
      </c>
      <c r="Y59" s="7">
        <f t="shared" si="79"/>
        <v>0</v>
      </c>
      <c r="Z59" s="7">
        <f t="shared" si="80"/>
        <v>0</v>
      </c>
      <c r="AA59" s="7">
        <f t="shared" si="81"/>
        <v>0</v>
      </c>
      <c r="AB59" s="7">
        <f t="shared" si="86"/>
        <v>0</v>
      </c>
      <c r="AC59" s="7">
        <f t="shared" si="87"/>
        <v>0</v>
      </c>
      <c r="AD59" s="7">
        <f t="shared" si="82"/>
        <v>0</v>
      </c>
      <c r="AE59" s="7">
        <f t="shared" si="83"/>
        <v>0</v>
      </c>
      <c r="AF59" s="7">
        <f t="shared" si="84"/>
        <v>0</v>
      </c>
      <c r="AG59" s="7">
        <f t="shared" si="85"/>
        <v>0</v>
      </c>
    </row>
    <row r="60" spans="1:33" x14ac:dyDescent="0.2">
      <c r="A60" s="4" t="s">
        <v>73</v>
      </c>
      <c r="B60" s="6"/>
      <c r="C60" s="6"/>
      <c r="D60" s="11"/>
      <c r="E60" s="7">
        <f t="shared" si="71"/>
        <v>0</v>
      </c>
      <c r="F60" s="7">
        <f t="shared" si="72"/>
        <v>0</v>
      </c>
      <c r="G60" s="7">
        <f t="shared" si="73"/>
        <v>0</v>
      </c>
      <c r="H60" s="7">
        <f>IF(PĀRBAUDE!$D$3="NĒ",ROUND(G60*(1+R60),2),0)</f>
        <v>0</v>
      </c>
      <c r="I60" s="10">
        <f>IF(PĀRBAUDE!$D$3="NĒ",H60,G60)/IF(PĀRBAUDE!$D$3="NĒ",$H$141,$G$141)</f>
        <v>0</v>
      </c>
      <c r="J60" s="7">
        <f>IF(PĀRBAUDE!$D$3="NĒ",F60-H60,F60-G60)</f>
        <v>0</v>
      </c>
      <c r="K60" s="51" t="str">
        <f t="shared" si="74"/>
        <v/>
      </c>
      <c r="L60" s="21">
        <v>1</v>
      </c>
      <c r="M60" s="21"/>
      <c r="N60" s="21"/>
      <c r="O60" s="21"/>
      <c r="P60" s="21"/>
      <c r="Q60" s="21"/>
      <c r="R60" s="21">
        <v>0.21</v>
      </c>
      <c r="S60" s="11"/>
      <c r="T60" s="11"/>
      <c r="U60" s="1" t="str">
        <f t="shared" si="75"/>
        <v/>
      </c>
      <c r="V60" s="7">
        <f t="shared" si="76"/>
        <v>0</v>
      </c>
      <c r="W60" s="7">
        <f t="shared" si="77"/>
        <v>0</v>
      </c>
      <c r="X60" s="7">
        <f t="shared" si="78"/>
        <v>0</v>
      </c>
      <c r="Y60" s="7">
        <f t="shared" si="79"/>
        <v>0</v>
      </c>
      <c r="Z60" s="7">
        <f t="shared" si="80"/>
        <v>0</v>
      </c>
      <c r="AA60" s="7">
        <f t="shared" si="81"/>
        <v>0</v>
      </c>
      <c r="AB60" s="7">
        <f t="shared" si="86"/>
        <v>0</v>
      </c>
      <c r="AC60" s="7">
        <f t="shared" si="87"/>
        <v>0</v>
      </c>
      <c r="AD60" s="7">
        <f t="shared" si="82"/>
        <v>0</v>
      </c>
      <c r="AE60" s="7">
        <f t="shared" si="83"/>
        <v>0</v>
      </c>
      <c r="AF60" s="7">
        <f t="shared" si="84"/>
        <v>0</v>
      </c>
      <c r="AG60" s="7">
        <f t="shared" si="85"/>
        <v>0</v>
      </c>
    </row>
    <row r="61" spans="1:33" ht="25.5" x14ac:dyDescent="0.2">
      <c r="A61" s="5" t="s">
        <v>100</v>
      </c>
      <c r="B61" s="2"/>
      <c r="C61" s="2"/>
      <c r="D61" s="2"/>
      <c r="E61" s="8">
        <f>SUM(E62:E71)</f>
        <v>0</v>
      </c>
      <c r="F61" s="8">
        <f>SUM(F62:F71)</f>
        <v>0</v>
      </c>
      <c r="G61" s="8">
        <f>SUM(G62:G71)</f>
        <v>0</v>
      </c>
      <c r="H61" s="8">
        <f>SUM(H62:H71)</f>
        <v>0</v>
      </c>
      <c r="I61" s="9">
        <f>IF(PĀRBAUDE!$D$3="NĒ",H61,G61)/IF(PĀRBAUDE!$D$3="NĒ",$H$141,$G$141)</f>
        <v>0</v>
      </c>
      <c r="J61" s="8">
        <f>SUM(J62:J71)</f>
        <v>0</v>
      </c>
      <c r="K61" s="52"/>
    </row>
    <row r="62" spans="1:33" x14ac:dyDescent="0.2">
      <c r="A62" s="4" t="s">
        <v>74</v>
      </c>
      <c r="B62" s="6"/>
      <c r="C62" s="6"/>
      <c r="D62" s="11"/>
      <c r="E62" s="7">
        <f t="shared" ref="E62:E71" si="88">C62*D62</f>
        <v>0</v>
      </c>
      <c r="F62" s="7">
        <f t="shared" ref="F62:F71" si="89">ROUND(E62*(1+R62),2)</f>
        <v>0</v>
      </c>
      <c r="G62" s="7">
        <f t="shared" ref="G62:G71" si="90">E62-S62-T62</f>
        <v>0</v>
      </c>
      <c r="H62" s="7">
        <f>IF(PĀRBAUDE!$D$3="NĒ",ROUND(G62*(1+R62),2),0)</f>
        <v>0</v>
      </c>
      <c r="I62" s="10">
        <f>IF(PĀRBAUDE!$D$3="NĒ",H62,G62)/IF(PĀRBAUDE!$D$3="NĒ",$H$141,$G$141)</f>
        <v>0</v>
      </c>
      <c r="J62" s="7">
        <f>IF(PĀRBAUDE!$D$3="NĒ",F62-H62,F62-G62)</f>
        <v>0</v>
      </c>
      <c r="K62" s="51" t="str">
        <f t="shared" ref="K62:K71" si="91">IF(SUM(L62:Q62)&lt;&gt;1,"KĻŪDA GADU SADALĪJUMĀ","")</f>
        <v/>
      </c>
      <c r="L62" s="21">
        <v>1</v>
      </c>
      <c r="M62" s="21"/>
      <c r="N62" s="21"/>
      <c r="O62" s="21"/>
      <c r="P62" s="21"/>
      <c r="Q62" s="21"/>
      <c r="R62" s="21">
        <v>0.21</v>
      </c>
      <c r="S62" s="11"/>
      <c r="T62" s="11"/>
      <c r="U62" s="1" t="str">
        <f t="shared" ref="U62:U71" si="92">IF(SUM(L62:Q62)&lt;&gt;1,1,"")</f>
        <v/>
      </c>
      <c r="V62" s="7">
        <f t="shared" ref="V62:V71" si="93">IF($H62=0,$G62,$H62)*L62</f>
        <v>0</v>
      </c>
      <c r="W62" s="7">
        <f t="shared" ref="W62:W71" si="94">IF($H62=0,$G62,$H62)*M62</f>
        <v>0</v>
      </c>
      <c r="X62" s="7">
        <f t="shared" ref="X62:X71" si="95">IF($H62=0,$G62,$H62)*N62</f>
        <v>0</v>
      </c>
      <c r="Y62" s="7">
        <f t="shared" ref="Y62:Y71" si="96">IF($H62=0,$G62,$H62)*O62</f>
        <v>0</v>
      </c>
      <c r="Z62" s="7">
        <f t="shared" ref="Z62:Z71" si="97">IF($H62=0,$G62,$H62)*P62</f>
        <v>0</v>
      </c>
      <c r="AA62" s="7">
        <f t="shared" ref="AA62:AA71" si="98">IF($H62=0,$G62,$H62)*Q62</f>
        <v>0</v>
      </c>
      <c r="AB62" s="7">
        <f>$J62*L62</f>
        <v>0</v>
      </c>
      <c r="AC62" s="7">
        <f>$J62*M62</f>
        <v>0</v>
      </c>
      <c r="AD62" s="7">
        <f t="shared" ref="AD62:AD71" si="99">$J62*N62</f>
        <v>0</v>
      </c>
      <c r="AE62" s="7">
        <f t="shared" ref="AE62:AE71" si="100">$J62*O62</f>
        <v>0</v>
      </c>
      <c r="AF62" s="7">
        <f t="shared" ref="AF62:AF71" si="101">$J62*P62</f>
        <v>0</v>
      </c>
      <c r="AG62" s="7">
        <f t="shared" ref="AG62:AG71" si="102">$J62*Q62</f>
        <v>0</v>
      </c>
    </row>
    <row r="63" spans="1:33" x14ac:dyDescent="0.2">
      <c r="A63" s="4" t="s">
        <v>75</v>
      </c>
      <c r="B63" s="6"/>
      <c r="C63" s="6"/>
      <c r="D63" s="11"/>
      <c r="E63" s="7">
        <f t="shared" si="88"/>
        <v>0</v>
      </c>
      <c r="F63" s="7">
        <f t="shared" si="89"/>
        <v>0</v>
      </c>
      <c r="G63" s="7">
        <f t="shared" si="90"/>
        <v>0</v>
      </c>
      <c r="H63" s="7">
        <f>IF(PĀRBAUDE!$D$3="NĒ",ROUND(G63*(1+R63),2),0)</f>
        <v>0</v>
      </c>
      <c r="I63" s="10">
        <f>IF(PĀRBAUDE!$D$3="NĒ",H63,G63)/IF(PĀRBAUDE!$D$3="NĒ",$H$141,$G$141)</f>
        <v>0</v>
      </c>
      <c r="J63" s="7">
        <f>IF(PĀRBAUDE!$D$3="NĒ",F63-H63,F63-G63)</f>
        <v>0</v>
      </c>
      <c r="K63" s="51" t="str">
        <f t="shared" si="91"/>
        <v/>
      </c>
      <c r="L63" s="21">
        <v>1</v>
      </c>
      <c r="M63" s="21"/>
      <c r="N63" s="21"/>
      <c r="O63" s="21"/>
      <c r="P63" s="21"/>
      <c r="Q63" s="21"/>
      <c r="R63" s="21">
        <v>0.21</v>
      </c>
      <c r="S63" s="11"/>
      <c r="T63" s="11"/>
      <c r="U63" s="1" t="str">
        <f t="shared" si="92"/>
        <v/>
      </c>
      <c r="V63" s="7">
        <f t="shared" si="93"/>
        <v>0</v>
      </c>
      <c r="W63" s="7">
        <f t="shared" si="94"/>
        <v>0</v>
      </c>
      <c r="X63" s="7">
        <f t="shared" si="95"/>
        <v>0</v>
      </c>
      <c r="Y63" s="7">
        <f t="shared" si="96"/>
        <v>0</v>
      </c>
      <c r="Z63" s="7">
        <f t="shared" si="97"/>
        <v>0</v>
      </c>
      <c r="AA63" s="7">
        <f t="shared" si="98"/>
        <v>0</v>
      </c>
      <c r="AB63" s="7">
        <f t="shared" ref="AB63:AB71" si="103">$J63*L63</f>
        <v>0</v>
      </c>
      <c r="AC63" s="7">
        <f t="shared" ref="AC63:AC71" si="104">$J63*M63</f>
        <v>0</v>
      </c>
      <c r="AD63" s="7">
        <f t="shared" si="99"/>
        <v>0</v>
      </c>
      <c r="AE63" s="7">
        <f t="shared" si="100"/>
        <v>0</v>
      </c>
      <c r="AF63" s="7">
        <f t="shared" si="101"/>
        <v>0</v>
      </c>
      <c r="AG63" s="7">
        <f t="shared" si="102"/>
        <v>0</v>
      </c>
    </row>
    <row r="64" spans="1:33" x14ac:dyDescent="0.2">
      <c r="A64" s="4" t="s">
        <v>220</v>
      </c>
      <c r="B64" s="6"/>
      <c r="C64" s="6"/>
      <c r="D64" s="11"/>
      <c r="E64" s="7">
        <f t="shared" si="88"/>
        <v>0</v>
      </c>
      <c r="F64" s="7">
        <f t="shared" si="89"/>
        <v>0</v>
      </c>
      <c r="G64" s="7">
        <f t="shared" si="90"/>
        <v>0</v>
      </c>
      <c r="H64" s="7">
        <f>IF(PĀRBAUDE!$D$3="NĒ",ROUND(G64*(1+R64),2),0)</f>
        <v>0</v>
      </c>
      <c r="I64" s="10">
        <f>IF(PĀRBAUDE!$D$3="NĒ",H64,G64)/IF(PĀRBAUDE!$D$3="NĒ",$H$141,$G$141)</f>
        <v>0</v>
      </c>
      <c r="J64" s="7">
        <f>IF(PĀRBAUDE!$D$3="NĒ",F64-H64,F64-G64)</f>
        <v>0</v>
      </c>
      <c r="K64" s="51" t="str">
        <f t="shared" si="91"/>
        <v/>
      </c>
      <c r="L64" s="21">
        <v>1</v>
      </c>
      <c r="M64" s="21"/>
      <c r="N64" s="21"/>
      <c r="O64" s="21"/>
      <c r="P64" s="21"/>
      <c r="Q64" s="21"/>
      <c r="R64" s="21">
        <v>0.21</v>
      </c>
      <c r="S64" s="11"/>
      <c r="T64" s="11"/>
      <c r="U64" s="1" t="str">
        <f t="shared" si="92"/>
        <v/>
      </c>
      <c r="V64" s="7">
        <f t="shared" si="93"/>
        <v>0</v>
      </c>
      <c r="W64" s="7">
        <f t="shared" si="94"/>
        <v>0</v>
      </c>
      <c r="X64" s="7">
        <f t="shared" si="95"/>
        <v>0</v>
      </c>
      <c r="Y64" s="7">
        <f t="shared" si="96"/>
        <v>0</v>
      </c>
      <c r="Z64" s="7">
        <f t="shared" si="97"/>
        <v>0</v>
      </c>
      <c r="AA64" s="7">
        <f t="shared" si="98"/>
        <v>0</v>
      </c>
      <c r="AB64" s="7">
        <f t="shared" si="103"/>
        <v>0</v>
      </c>
      <c r="AC64" s="7">
        <f t="shared" si="104"/>
        <v>0</v>
      </c>
      <c r="AD64" s="7">
        <f t="shared" si="99"/>
        <v>0</v>
      </c>
      <c r="AE64" s="7">
        <f t="shared" si="100"/>
        <v>0</v>
      </c>
      <c r="AF64" s="7">
        <f t="shared" si="101"/>
        <v>0</v>
      </c>
      <c r="AG64" s="7">
        <f t="shared" si="102"/>
        <v>0</v>
      </c>
    </row>
    <row r="65" spans="1:33" x14ac:dyDescent="0.2">
      <c r="A65" s="4" t="s">
        <v>221</v>
      </c>
      <c r="B65" s="6"/>
      <c r="C65" s="6"/>
      <c r="D65" s="11"/>
      <c r="E65" s="7">
        <f t="shared" si="88"/>
        <v>0</v>
      </c>
      <c r="F65" s="7">
        <f t="shared" si="89"/>
        <v>0</v>
      </c>
      <c r="G65" s="7">
        <f t="shared" si="90"/>
        <v>0</v>
      </c>
      <c r="H65" s="7">
        <f>IF(PĀRBAUDE!$D$3="NĒ",ROUND(G65*(1+R65),2),0)</f>
        <v>0</v>
      </c>
      <c r="I65" s="10">
        <f>IF(PĀRBAUDE!$D$3="NĒ",H65,G65)/IF(PĀRBAUDE!$D$3="NĒ",$H$141,$G$141)</f>
        <v>0</v>
      </c>
      <c r="J65" s="7">
        <f>IF(PĀRBAUDE!$D$3="NĒ",F65-H65,F65-G65)</f>
        <v>0</v>
      </c>
      <c r="K65" s="51" t="str">
        <f t="shared" si="91"/>
        <v/>
      </c>
      <c r="L65" s="21">
        <v>1</v>
      </c>
      <c r="M65" s="21"/>
      <c r="N65" s="21"/>
      <c r="O65" s="21"/>
      <c r="P65" s="21"/>
      <c r="Q65" s="21"/>
      <c r="R65" s="21">
        <v>0.21</v>
      </c>
      <c r="S65" s="11"/>
      <c r="T65" s="11"/>
      <c r="U65" s="1" t="str">
        <f t="shared" si="92"/>
        <v/>
      </c>
      <c r="V65" s="7">
        <f t="shared" si="93"/>
        <v>0</v>
      </c>
      <c r="W65" s="7">
        <f t="shared" si="94"/>
        <v>0</v>
      </c>
      <c r="X65" s="7">
        <f t="shared" si="95"/>
        <v>0</v>
      </c>
      <c r="Y65" s="7">
        <f t="shared" si="96"/>
        <v>0</v>
      </c>
      <c r="Z65" s="7">
        <f t="shared" si="97"/>
        <v>0</v>
      </c>
      <c r="AA65" s="7">
        <f t="shared" si="98"/>
        <v>0</v>
      </c>
      <c r="AB65" s="7">
        <f t="shared" si="103"/>
        <v>0</v>
      </c>
      <c r="AC65" s="7">
        <f t="shared" si="104"/>
        <v>0</v>
      </c>
      <c r="AD65" s="7">
        <f t="shared" si="99"/>
        <v>0</v>
      </c>
      <c r="AE65" s="7">
        <f t="shared" si="100"/>
        <v>0</v>
      </c>
      <c r="AF65" s="7">
        <f t="shared" si="101"/>
        <v>0</v>
      </c>
      <c r="AG65" s="7">
        <f t="shared" si="102"/>
        <v>0</v>
      </c>
    </row>
    <row r="66" spans="1:33" x14ac:dyDescent="0.2">
      <c r="A66" s="4" t="s">
        <v>222</v>
      </c>
      <c r="B66" s="6"/>
      <c r="C66" s="6"/>
      <c r="D66" s="11"/>
      <c r="E66" s="7">
        <f t="shared" si="88"/>
        <v>0</v>
      </c>
      <c r="F66" s="7">
        <f t="shared" si="89"/>
        <v>0</v>
      </c>
      <c r="G66" s="7">
        <f t="shared" si="90"/>
        <v>0</v>
      </c>
      <c r="H66" s="7">
        <f>IF(PĀRBAUDE!$D$3="NĒ",ROUND(G66*(1+R66),2),0)</f>
        <v>0</v>
      </c>
      <c r="I66" s="10">
        <f>IF(PĀRBAUDE!$D$3="NĒ",H66,G66)/IF(PĀRBAUDE!$D$3="NĒ",$H$141,$G$141)</f>
        <v>0</v>
      </c>
      <c r="J66" s="7">
        <f>IF(PĀRBAUDE!$D$3="NĒ",F66-H66,F66-G66)</f>
        <v>0</v>
      </c>
      <c r="K66" s="51" t="str">
        <f t="shared" si="91"/>
        <v/>
      </c>
      <c r="L66" s="21">
        <v>1</v>
      </c>
      <c r="M66" s="21"/>
      <c r="N66" s="21"/>
      <c r="O66" s="21"/>
      <c r="P66" s="21"/>
      <c r="Q66" s="21"/>
      <c r="R66" s="21">
        <v>0.21</v>
      </c>
      <c r="S66" s="11"/>
      <c r="T66" s="11"/>
      <c r="U66" s="1" t="str">
        <f t="shared" si="92"/>
        <v/>
      </c>
      <c r="V66" s="7">
        <f t="shared" si="93"/>
        <v>0</v>
      </c>
      <c r="W66" s="7">
        <f t="shared" si="94"/>
        <v>0</v>
      </c>
      <c r="X66" s="7">
        <f t="shared" si="95"/>
        <v>0</v>
      </c>
      <c r="Y66" s="7">
        <f t="shared" si="96"/>
        <v>0</v>
      </c>
      <c r="Z66" s="7">
        <f t="shared" si="97"/>
        <v>0</v>
      </c>
      <c r="AA66" s="7">
        <f t="shared" si="98"/>
        <v>0</v>
      </c>
      <c r="AB66" s="7">
        <f t="shared" si="103"/>
        <v>0</v>
      </c>
      <c r="AC66" s="7">
        <f t="shared" si="104"/>
        <v>0</v>
      </c>
      <c r="AD66" s="7">
        <f t="shared" si="99"/>
        <v>0</v>
      </c>
      <c r="AE66" s="7">
        <f t="shared" si="100"/>
        <v>0</v>
      </c>
      <c r="AF66" s="7">
        <f t="shared" si="101"/>
        <v>0</v>
      </c>
      <c r="AG66" s="7">
        <f t="shared" si="102"/>
        <v>0</v>
      </c>
    </row>
    <row r="67" spans="1:33" x14ac:dyDescent="0.2">
      <c r="A67" s="4" t="s">
        <v>76</v>
      </c>
      <c r="B67" s="6"/>
      <c r="C67" s="6"/>
      <c r="D67" s="11"/>
      <c r="E67" s="7">
        <f t="shared" si="88"/>
        <v>0</v>
      </c>
      <c r="F67" s="7">
        <f t="shared" si="89"/>
        <v>0</v>
      </c>
      <c r="G67" s="7">
        <f t="shared" si="90"/>
        <v>0</v>
      </c>
      <c r="H67" s="7">
        <f>IF(PĀRBAUDE!$D$3="NĒ",ROUND(G67*(1+R67),2),0)</f>
        <v>0</v>
      </c>
      <c r="I67" s="10">
        <f>IF(PĀRBAUDE!$D$3="NĒ",H67,G67)/IF(PĀRBAUDE!$D$3="NĒ",$H$141,$G$141)</f>
        <v>0</v>
      </c>
      <c r="J67" s="7">
        <f>IF(PĀRBAUDE!$D$3="NĒ",F67-H67,F67-G67)</f>
        <v>0</v>
      </c>
      <c r="K67" s="51" t="str">
        <f t="shared" si="91"/>
        <v/>
      </c>
      <c r="L67" s="21">
        <v>1</v>
      </c>
      <c r="M67" s="21"/>
      <c r="N67" s="21"/>
      <c r="O67" s="21"/>
      <c r="P67" s="21"/>
      <c r="Q67" s="21"/>
      <c r="R67" s="21">
        <v>0.21</v>
      </c>
      <c r="S67" s="11"/>
      <c r="T67" s="11"/>
      <c r="U67" s="1" t="str">
        <f t="shared" si="92"/>
        <v/>
      </c>
      <c r="V67" s="7">
        <f t="shared" si="93"/>
        <v>0</v>
      </c>
      <c r="W67" s="7">
        <f t="shared" si="94"/>
        <v>0</v>
      </c>
      <c r="X67" s="7">
        <f t="shared" si="95"/>
        <v>0</v>
      </c>
      <c r="Y67" s="7">
        <f t="shared" si="96"/>
        <v>0</v>
      </c>
      <c r="Z67" s="7">
        <f t="shared" si="97"/>
        <v>0</v>
      </c>
      <c r="AA67" s="7">
        <f t="shared" si="98"/>
        <v>0</v>
      </c>
      <c r="AB67" s="7">
        <f t="shared" si="103"/>
        <v>0</v>
      </c>
      <c r="AC67" s="7">
        <f t="shared" si="104"/>
        <v>0</v>
      </c>
      <c r="AD67" s="7">
        <f t="shared" si="99"/>
        <v>0</v>
      </c>
      <c r="AE67" s="7">
        <f t="shared" si="100"/>
        <v>0</v>
      </c>
      <c r="AF67" s="7">
        <f t="shared" si="101"/>
        <v>0</v>
      </c>
      <c r="AG67" s="7">
        <f t="shared" si="102"/>
        <v>0</v>
      </c>
    </row>
    <row r="68" spans="1:33" x14ac:dyDescent="0.2">
      <c r="A68" s="4" t="s">
        <v>77</v>
      </c>
      <c r="B68" s="6"/>
      <c r="C68" s="6"/>
      <c r="D68" s="11"/>
      <c r="E68" s="7">
        <f t="shared" si="88"/>
        <v>0</v>
      </c>
      <c r="F68" s="7">
        <f t="shared" si="89"/>
        <v>0</v>
      </c>
      <c r="G68" s="7">
        <f t="shared" si="90"/>
        <v>0</v>
      </c>
      <c r="H68" s="7">
        <f>IF(PĀRBAUDE!$D$3="NĒ",ROUND(G68*(1+R68),2),0)</f>
        <v>0</v>
      </c>
      <c r="I68" s="10">
        <f>IF(PĀRBAUDE!$D$3="NĒ",H68,G68)/IF(PĀRBAUDE!$D$3="NĒ",$H$141,$G$141)</f>
        <v>0</v>
      </c>
      <c r="J68" s="7">
        <f>IF(PĀRBAUDE!$D$3="NĒ",F68-H68,F68-G68)</f>
        <v>0</v>
      </c>
      <c r="K68" s="51" t="str">
        <f t="shared" si="91"/>
        <v/>
      </c>
      <c r="L68" s="21">
        <v>1</v>
      </c>
      <c r="M68" s="21"/>
      <c r="N68" s="21"/>
      <c r="O68" s="21"/>
      <c r="P68" s="21"/>
      <c r="Q68" s="21"/>
      <c r="R68" s="21">
        <v>0.21</v>
      </c>
      <c r="S68" s="11"/>
      <c r="T68" s="11"/>
      <c r="U68" s="1" t="str">
        <f t="shared" si="92"/>
        <v/>
      </c>
      <c r="V68" s="7">
        <f t="shared" si="93"/>
        <v>0</v>
      </c>
      <c r="W68" s="7">
        <f t="shared" si="94"/>
        <v>0</v>
      </c>
      <c r="X68" s="7">
        <f t="shared" si="95"/>
        <v>0</v>
      </c>
      <c r="Y68" s="7">
        <f t="shared" si="96"/>
        <v>0</v>
      </c>
      <c r="Z68" s="7">
        <f t="shared" si="97"/>
        <v>0</v>
      </c>
      <c r="AA68" s="7">
        <f t="shared" si="98"/>
        <v>0</v>
      </c>
      <c r="AB68" s="7">
        <f t="shared" si="103"/>
        <v>0</v>
      </c>
      <c r="AC68" s="7">
        <f t="shared" si="104"/>
        <v>0</v>
      </c>
      <c r="AD68" s="7">
        <f t="shared" si="99"/>
        <v>0</v>
      </c>
      <c r="AE68" s="7">
        <f t="shared" si="100"/>
        <v>0</v>
      </c>
      <c r="AF68" s="7">
        <f t="shared" si="101"/>
        <v>0</v>
      </c>
      <c r="AG68" s="7">
        <f t="shared" si="102"/>
        <v>0</v>
      </c>
    </row>
    <row r="69" spans="1:33" x14ac:dyDescent="0.2">
      <c r="A69" s="4" t="s">
        <v>78</v>
      </c>
      <c r="B69" s="6"/>
      <c r="C69" s="6"/>
      <c r="D69" s="11"/>
      <c r="E69" s="7">
        <f t="shared" si="88"/>
        <v>0</v>
      </c>
      <c r="F69" s="7">
        <f t="shared" si="89"/>
        <v>0</v>
      </c>
      <c r="G69" s="7">
        <f t="shared" si="90"/>
        <v>0</v>
      </c>
      <c r="H69" s="7">
        <f>IF(PĀRBAUDE!$D$3="NĒ",ROUND(G69*(1+R69),2),0)</f>
        <v>0</v>
      </c>
      <c r="I69" s="10">
        <f>IF(PĀRBAUDE!$D$3="NĒ",H69,G69)/IF(PĀRBAUDE!$D$3="NĒ",$H$141,$G$141)</f>
        <v>0</v>
      </c>
      <c r="J69" s="7">
        <f>IF(PĀRBAUDE!$D$3="NĒ",F69-H69,F69-G69)</f>
        <v>0</v>
      </c>
      <c r="K69" s="51" t="str">
        <f t="shared" si="91"/>
        <v/>
      </c>
      <c r="L69" s="21">
        <v>1</v>
      </c>
      <c r="M69" s="21"/>
      <c r="N69" s="21"/>
      <c r="O69" s="21"/>
      <c r="P69" s="21"/>
      <c r="Q69" s="21"/>
      <c r="R69" s="21">
        <v>0.21</v>
      </c>
      <c r="S69" s="11"/>
      <c r="T69" s="11"/>
      <c r="U69" s="1" t="str">
        <f t="shared" si="92"/>
        <v/>
      </c>
      <c r="V69" s="7">
        <f t="shared" si="93"/>
        <v>0</v>
      </c>
      <c r="W69" s="7">
        <f t="shared" si="94"/>
        <v>0</v>
      </c>
      <c r="X69" s="7">
        <f t="shared" si="95"/>
        <v>0</v>
      </c>
      <c r="Y69" s="7">
        <f t="shared" si="96"/>
        <v>0</v>
      </c>
      <c r="Z69" s="7">
        <f t="shared" si="97"/>
        <v>0</v>
      </c>
      <c r="AA69" s="7">
        <f t="shared" si="98"/>
        <v>0</v>
      </c>
      <c r="AB69" s="7">
        <f t="shared" si="103"/>
        <v>0</v>
      </c>
      <c r="AC69" s="7">
        <f t="shared" si="104"/>
        <v>0</v>
      </c>
      <c r="AD69" s="7">
        <f t="shared" si="99"/>
        <v>0</v>
      </c>
      <c r="AE69" s="7">
        <f t="shared" si="100"/>
        <v>0</v>
      </c>
      <c r="AF69" s="7">
        <f t="shared" si="101"/>
        <v>0</v>
      </c>
      <c r="AG69" s="7">
        <f t="shared" si="102"/>
        <v>0</v>
      </c>
    </row>
    <row r="70" spans="1:33" x14ac:dyDescent="0.2">
      <c r="A70" s="4" t="s">
        <v>79</v>
      </c>
      <c r="B70" s="6"/>
      <c r="C70" s="6"/>
      <c r="D70" s="11"/>
      <c r="E70" s="7">
        <f t="shared" si="88"/>
        <v>0</v>
      </c>
      <c r="F70" s="7">
        <f t="shared" si="89"/>
        <v>0</v>
      </c>
      <c r="G70" s="7">
        <f t="shared" si="90"/>
        <v>0</v>
      </c>
      <c r="H70" s="7">
        <f>IF(PĀRBAUDE!$D$3="NĒ",ROUND(G70*(1+R70),2),0)</f>
        <v>0</v>
      </c>
      <c r="I70" s="10">
        <f>IF(PĀRBAUDE!$D$3="NĒ",H70,G70)/IF(PĀRBAUDE!$D$3="NĒ",$H$141,$G$141)</f>
        <v>0</v>
      </c>
      <c r="J70" s="7">
        <f>IF(PĀRBAUDE!$D$3="NĒ",F70-H70,F70-G70)</f>
        <v>0</v>
      </c>
      <c r="K70" s="51" t="str">
        <f t="shared" si="91"/>
        <v/>
      </c>
      <c r="L70" s="21">
        <v>1</v>
      </c>
      <c r="M70" s="21"/>
      <c r="N70" s="21"/>
      <c r="O70" s="21"/>
      <c r="P70" s="21"/>
      <c r="Q70" s="21"/>
      <c r="R70" s="21">
        <v>0.21</v>
      </c>
      <c r="S70" s="11"/>
      <c r="T70" s="11"/>
      <c r="U70" s="1" t="str">
        <f t="shared" si="92"/>
        <v/>
      </c>
      <c r="V70" s="7">
        <f t="shared" si="93"/>
        <v>0</v>
      </c>
      <c r="W70" s="7">
        <f t="shared" si="94"/>
        <v>0</v>
      </c>
      <c r="X70" s="7">
        <f t="shared" si="95"/>
        <v>0</v>
      </c>
      <c r="Y70" s="7">
        <f t="shared" si="96"/>
        <v>0</v>
      </c>
      <c r="Z70" s="7">
        <f t="shared" si="97"/>
        <v>0</v>
      </c>
      <c r="AA70" s="7">
        <f t="shared" si="98"/>
        <v>0</v>
      </c>
      <c r="AB70" s="7">
        <f t="shared" si="103"/>
        <v>0</v>
      </c>
      <c r="AC70" s="7">
        <f t="shared" si="104"/>
        <v>0</v>
      </c>
      <c r="AD70" s="7">
        <f t="shared" si="99"/>
        <v>0</v>
      </c>
      <c r="AE70" s="7">
        <f t="shared" si="100"/>
        <v>0</v>
      </c>
      <c r="AF70" s="7">
        <f t="shared" si="101"/>
        <v>0</v>
      </c>
      <c r="AG70" s="7">
        <f t="shared" si="102"/>
        <v>0</v>
      </c>
    </row>
    <row r="71" spans="1:33" x14ac:dyDescent="0.2">
      <c r="A71" s="4" t="s">
        <v>80</v>
      </c>
      <c r="B71" s="6"/>
      <c r="C71" s="6"/>
      <c r="D71" s="11"/>
      <c r="E71" s="7">
        <f t="shared" si="88"/>
        <v>0</v>
      </c>
      <c r="F71" s="7">
        <f t="shared" si="89"/>
        <v>0</v>
      </c>
      <c r="G71" s="7">
        <f t="shared" si="90"/>
        <v>0</v>
      </c>
      <c r="H71" s="7">
        <f>IF(PĀRBAUDE!$D$3="NĒ",ROUND(G71*(1+R71),2),0)</f>
        <v>0</v>
      </c>
      <c r="I71" s="10">
        <f>IF(PĀRBAUDE!$D$3="NĒ",H71,G71)/IF(PĀRBAUDE!$D$3="NĒ",$H$141,$G$141)</f>
        <v>0</v>
      </c>
      <c r="J71" s="7">
        <f>IF(PĀRBAUDE!$D$3="NĒ",F71-H71,F71-G71)</f>
        <v>0</v>
      </c>
      <c r="K71" s="51" t="str">
        <f t="shared" si="91"/>
        <v/>
      </c>
      <c r="L71" s="21">
        <v>1</v>
      </c>
      <c r="M71" s="21"/>
      <c r="N71" s="21"/>
      <c r="O71" s="21"/>
      <c r="P71" s="21"/>
      <c r="Q71" s="21"/>
      <c r="R71" s="21">
        <v>0.21</v>
      </c>
      <c r="S71" s="11"/>
      <c r="T71" s="11"/>
      <c r="U71" s="1" t="str">
        <f t="shared" si="92"/>
        <v/>
      </c>
      <c r="V71" s="7">
        <f t="shared" si="93"/>
        <v>0</v>
      </c>
      <c r="W71" s="7">
        <f t="shared" si="94"/>
        <v>0</v>
      </c>
      <c r="X71" s="7">
        <f t="shared" si="95"/>
        <v>0</v>
      </c>
      <c r="Y71" s="7">
        <f t="shared" si="96"/>
        <v>0</v>
      </c>
      <c r="Z71" s="7">
        <f t="shared" si="97"/>
        <v>0</v>
      </c>
      <c r="AA71" s="7">
        <f t="shared" si="98"/>
        <v>0</v>
      </c>
      <c r="AB71" s="7">
        <f t="shared" si="103"/>
        <v>0</v>
      </c>
      <c r="AC71" s="7">
        <f t="shared" si="104"/>
        <v>0</v>
      </c>
      <c r="AD71" s="7">
        <f t="shared" si="99"/>
        <v>0</v>
      </c>
      <c r="AE71" s="7">
        <f t="shared" si="100"/>
        <v>0</v>
      </c>
      <c r="AF71" s="7">
        <f t="shared" si="101"/>
        <v>0</v>
      </c>
      <c r="AG71" s="7">
        <f t="shared" si="102"/>
        <v>0</v>
      </c>
    </row>
    <row r="72" spans="1:33" ht="38.25" x14ac:dyDescent="0.2">
      <c r="A72" s="2" t="s">
        <v>101</v>
      </c>
      <c r="B72" s="2"/>
      <c r="C72" s="2"/>
      <c r="D72" s="2"/>
      <c r="E72" s="8">
        <f>SUM(E73:E82)</f>
        <v>0</v>
      </c>
      <c r="F72" s="8">
        <f>SUM(F73:F82)</f>
        <v>0</v>
      </c>
      <c r="G72" s="8">
        <f>SUM(G73:G82)</f>
        <v>0</v>
      </c>
      <c r="H72" s="8">
        <f>SUM(H73:H82)</f>
        <v>0</v>
      </c>
      <c r="I72" s="9">
        <f>IF(PĀRBAUDE!$D$3="NĒ",H72,G72)/IF(PĀRBAUDE!$D$3="NĒ",$H$141,$G$141)</f>
        <v>0</v>
      </c>
      <c r="J72" s="8">
        <f>SUM(J73:J82)</f>
        <v>0</v>
      </c>
      <c r="K72" s="52"/>
    </row>
    <row r="73" spans="1:33" x14ac:dyDescent="0.2">
      <c r="A73" s="4" t="s">
        <v>81</v>
      </c>
      <c r="B73" s="6"/>
      <c r="C73" s="6"/>
      <c r="D73" s="11"/>
      <c r="E73" s="7">
        <f t="shared" ref="E73:E82" si="105">C73*D73</f>
        <v>0</v>
      </c>
      <c r="F73" s="7">
        <f t="shared" ref="F73:F82" si="106">ROUND(E73*(1+R73),2)</f>
        <v>0</v>
      </c>
      <c r="G73" s="7">
        <f t="shared" ref="G73:G82" si="107">E73-S73-T73</f>
        <v>0</v>
      </c>
      <c r="H73" s="7">
        <f>IF(PĀRBAUDE!$D$3="NĒ",ROUND(G73*(1+R73),2),0)</f>
        <v>0</v>
      </c>
      <c r="I73" s="10">
        <f>IF(PĀRBAUDE!$D$3="NĒ",H73,G73)/IF(PĀRBAUDE!$D$3="NĒ",$H$141,$G$141)</f>
        <v>0</v>
      </c>
      <c r="J73" s="7">
        <f>IF(PĀRBAUDE!$D$3="NĒ",F73-H73,F73-G73)</f>
        <v>0</v>
      </c>
      <c r="K73" s="51" t="str">
        <f t="shared" ref="K73:K82" si="108">IF(SUM(L73:Q73)&lt;&gt;1,"KĻŪDA GADU SADALĪJUMĀ","")</f>
        <v/>
      </c>
      <c r="L73" s="21">
        <v>1</v>
      </c>
      <c r="M73" s="21"/>
      <c r="N73" s="21"/>
      <c r="O73" s="21"/>
      <c r="P73" s="21"/>
      <c r="Q73" s="21"/>
      <c r="R73" s="21">
        <v>0.21</v>
      </c>
      <c r="S73" s="11"/>
      <c r="T73" s="11"/>
      <c r="U73" s="1" t="str">
        <f t="shared" ref="U73:U82" si="109">IF(SUM(L73:Q73)&lt;&gt;1,1,"")</f>
        <v/>
      </c>
      <c r="V73" s="7">
        <f t="shared" ref="V73:V82" si="110">IF($H73=0,$G73,$H73)*L73</f>
        <v>0</v>
      </c>
      <c r="W73" s="7">
        <f t="shared" ref="W73:W82" si="111">IF($H73=0,$G73,$H73)*M73</f>
        <v>0</v>
      </c>
      <c r="X73" s="7">
        <f t="shared" ref="X73:X82" si="112">IF($H73=0,$G73,$H73)*N73</f>
        <v>0</v>
      </c>
      <c r="Y73" s="7">
        <f t="shared" ref="Y73:Y82" si="113">IF($H73=0,$G73,$H73)*O73</f>
        <v>0</v>
      </c>
      <c r="Z73" s="7">
        <f t="shared" ref="Z73:Z82" si="114">IF($H73=0,$G73,$H73)*P73</f>
        <v>0</v>
      </c>
      <c r="AA73" s="7">
        <f t="shared" ref="AA73:AA82" si="115">IF($H73=0,$G73,$H73)*Q73</f>
        <v>0</v>
      </c>
      <c r="AB73" s="7">
        <f>$J73*L73</f>
        <v>0</v>
      </c>
      <c r="AC73" s="7">
        <f>$J73*M73</f>
        <v>0</v>
      </c>
      <c r="AD73" s="7">
        <f t="shared" ref="AD73:AD82" si="116">$J73*N73</f>
        <v>0</v>
      </c>
      <c r="AE73" s="7">
        <f t="shared" ref="AE73:AE82" si="117">$J73*O73</f>
        <v>0</v>
      </c>
      <c r="AF73" s="7">
        <f t="shared" ref="AF73:AF82" si="118">$J73*P73</f>
        <v>0</v>
      </c>
      <c r="AG73" s="7">
        <f t="shared" ref="AG73:AG82" si="119">$J73*Q73</f>
        <v>0</v>
      </c>
    </row>
    <row r="74" spans="1:33" x14ac:dyDescent="0.2">
      <c r="A74" s="4" t="s">
        <v>82</v>
      </c>
      <c r="B74" s="6"/>
      <c r="C74" s="6"/>
      <c r="D74" s="11"/>
      <c r="E74" s="7">
        <f t="shared" si="105"/>
        <v>0</v>
      </c>
      <c r="F74" s="7">
        <f t="shared" si="106"/>
        <v>0</v>
      </c>
      <c r="G74" s="7">
        <f t="shared" si="107"/>
        <v>0</v>
      </c>
      <c r="H74" s="7">
        <f>IF(PĀRBAUDE!$D$3="NĒ",ROUND(G74*(1+R74),2),0)</f>
        <v>0</v>
      </c>
      <c r="I74" s="10">
        <f>IF(PĀRBAUDE!$D$3="NĒ",H74,G74)/IF(PĀRBAUDE!$D$3="NĒ",$H$141,$G$141)</f>
        <v>0</v>
      </c>
      <c r="J74" s="7">
        <f>IF(PĀRBAUDE!$D$3="NĒ",F74-H74,F74-G74)</f>
        <v>0</v>
      </c>
      <c r="K74" s="51" t="str">
        <f t="shared" si="108"/>
        <v/>
      </c>
      <c r="L74" s="21">
        <v>1</v>
      </c>
      <c r="M74" s="21"/>
      <c r="N74" s="21"/>
      <c r="O74" s="21"/>
      <c r="P74" s="21"/>
      <c r="Q74" s="21"/>
      <c r="R74" s="21">
        <v>0.21</v>
      </c>
      <c r="S74" s="11"/>
      <c r="T74" s="11"/>
      <c r="U74" s="1" t="str">
        <f t="shared" si="109"/>
        <v/>
      </c>
      <c r="V74" s="7">
        <f t="shared" si="110"/>
        <v>0</v>
      </c>
      <c r="W74" s="7">
        <f t="shared" si="111"/>
        <v>0</v>
      </c>
      <c r="X74" s="7">
        <f t="shared" si="112"/>
        <v>0</v>
      </c>
      <c r="Y74" s="7">
        <f t="shared" si="113"/>
        <v>0</v>
      </c>
      <c r="Z74" s="7">
        <f t="shared" si="114"/>
        <v>0</v>
      </c>
      <c r="AA74" s="7">
        <f t="shared" si="115"/>
        <v>0</v>
      </c>
      <c r="AB74" s="7">
        <f t="shared" ref="AB74:AB82" si="120">$J74*L74</f>
        <v>0</v>
      </c>
      <c r="AC74" s="7">
        <f t="shared" ref="AC74:AC82" si="121">$J74*M74</f>
        <v>0</v>
      </c>
      <c r="AD74" s="7">
        <f t="shared" si="116"/>
        <v>0</v>
      </c>
      <c r="AE74" s="7">
        <f t="shared" si="117"/>
        <v>0</v>
      </c>
      <c r="AF74" s="7">
        <f t="shared" si="118"/>
        <v>0</v>
      </c>
      <c r="AG74" s="7">
        <f t="shared" si="119"/>
        <v>0</v>
      </c>
    </row>
    <row r="75" spans="1:33" x14ac:dyDescent="0.2">
      <c r="A75" s="4" t="s">
        <v>216</v>
      </c>
      <c r="B75" s="6"/>
      <c r="C75" s="6"/>
      <c r="D75" s="11"/>
      <c r="E75" s="7">
        <f t="shared" si="105"/>
        <v>0</v>
      </c>
      <c r="F75" s="7">
        <f t="shared" si="106"/>
        <v>0</v>
      </c>
      <c r="G75" s="7">
        <f t="shared" si="107"/>
        <v>0</v>
      </c>
      <c r="H75" s="7">
        <f>IF(PĀRBAUDE!$D$3="NĒ",ROUND(G75*(1+R75),2),0)</f>
        <v>0</v>
      </c>
      <c r="I75" s="10">
        <f>IF(PĀRBAUDE!$D$3="NĒ",H75,G75)/IF(PĀRBAUDE!$D$3="NĒ",$H$141,$G$141)</f>
        <v>0</v>
      </c>
      <c r="J75" s="7">
        <f>IF(PĀRBAUDE!$D$3="NĒ",F75-H75,F75-G75)</f>
        <v>0</v>
      </c>
      <c r="K75" s="51" t="str">
        <f t="shared" si="108"/>
        <v/>
      </c>
      <c r="L75" s="21">
        <v>1</v>
      </c>
      <c r="M75" s="21"/>
      <c r="N75" s="21"/>
      <c r="O75" s="21"/>
      <c r="P75" s="21"/>
      <c r="Q75" s="21"/>
      <c r="R75" s="21">
        <v>0.21</v>
      </c>
      <c r="S75" s="11"/>
      <c r="T75" s="11"/>
      <c r="U75" s="1" t="str">
        <f t="shared" si="109"/>
        <v/>
      </c>
      <c r="V75" s="7">
        <f t="shared" si="110"/>
        <v>0</v>
      </c>
      <c r="W75" s="7">
        <f t="shared" si="111"/>
        <v>0</v>
      </c>
      <c r="X75" s="7">
        <f t="shared" si="112"/>
        <v>0</v>
      </c>
      <c r="Y75" s="7">
        <f t="shared" si="113"/>
        <v>0</v>
      </c>
      <c r="Z75" s="7">
        <f t="shared" si="114"/>
        <v>0</v>
      </c>
      <c r="AA75" s="7">
        <f t="shared" si="115"/>
        <v>0</v>
      </c>
      <c r="AB75" s="7">
        <f t="shared" si="120"/>
        <v>0</v>
      </c>
      <c r="AC75" s="7">
        <f t="shared" si="121"/>
        <v>0</v>
      </c>
      <c r="AD75" s="7">
        <f t="shared" si="116"/>
        <v>0</v>
      </c>
      <c r="AE75" s="7">
        <f t="shared" si="117"/>
        <v>0</v>
      </c>
      <c r="AF75" s="7">
        <f t="shared" si="118"/>
        <v>0</v>
      </c>
      <c r="AG75" s="7">
        <f t="shared" si="119"/>
        <v>0</v>
      </c>
    </row>
    <row r="76" spans="1:33" x14ac:dyDescent="0.2">
      <c r="A76" s="4" t="s">
        <v>217</v>
      </c>
      <c r="B76" s="6"/>
      <c r="C76" s="6"/>
      <c r="D76" s="11"/>
      <c r="E76" s="7">
        <f t="shared" si="105"/>
        <v>0</v>
      </c>
      <c r="F76" s="7">
        <f t="shared" si="106"/>
        <v>0</v>
      </c>
      <c r="G76" s="7">
        <f t="shared" si="107"/>
        <v>0</v>
      </c>
      <c r="H76" s="7">
        <f>IF(PĀRBAUDE!$D$3="NĒ",ROUND(G76*(1+R76),2),0)</f>
        <v>0</v>
      </c>
      <c r="I76" s="10">
        <f>IF(PĀRBAUDE!$D$3="NĒ",H76,G76)/IF(PĀRBAUDE!$D$3="NĒ",$H$141,$G$141)</f>
        <v>0</v>
      </c>
      <c r="J76" s="7">
        <f>IF(PĀRBAUDE!$D$3="NĒ",F76-H76,F76-G76)</f>
        <v>0</v>
      </c>
      <c r="K76" s="51" t="str">
        <f t="shared" si="108"/>
        <v/>
      </c>
      <c r="L76" s="21">
        <v>1</v>
      </c>
      <c r="M76" s="21"/>
      <c r="N76" s="21"/>
      <c r="O76" s="21"/>
      <c r="P76" s="21"/>
      <c r="Q76" s="21"/>
      <c r="R76" s="21">
        <v>0.21</v>
      </c>
      <c r="S76" s="11"/>
      <c r="T76" s="11"/>
      <c r="U76" s="1" t="str">
        <f t="shared" si="109"/>
        <v/>
      </c>
      <c r="V76" s="7">
        <f t="shared" si="110"/>
        <v>0</v>
      </c>
      <c r="W76" s="7">
        <f t="shared" si="111"/>
        <v>0</v>
      </c>
      <c r="X76" s="7">
        <f t="shared" si="112"/>
        <v>0</v>
      </c>
      <c r="Y76" s="7">
        <f t="shared" si="113"/>
        <v>0</v>
      </c>
      <c r="Z76" s="7">
        <f t="shared" si="114"/>
        <v>0</v>
      </c>
      <c r="AA76" s="7">
        <f t="shared" si="115"/>
        <v>0</v>
      </c>
      <c r="AB76" s="7">
        <f t="shared" si="120"/>
        <v>0</v>
      </c>
      <c r="AC76" s="7">
        <f t="shared" si="121"/>
        <v>0</v>
      </c>
      <c r="AD76" s="7">
        <f t="shared" si="116"/>
        <v>0</v>
      </c>
      <c r="AE76" s="7">
        <f t="shared" si="117"/>
        <v>0</v>
      </c>
      <c r="AF76" s="7">
        <f t="shared" si="118"/>
        <v>0</v>
      </c>
      <c r="AG76" s="7">
        <f t="shared" si="119"/>
        <v>0</v>
      </c>
    </row>
    <row r="77" spans="1:33" x14ac:dyDescent="0.2">
      <c r="A77" s="4" t="s">
        <v>218</v>
      </c>
      <c r="B77" s="6"/>
      <c r="C77" s="6"/>
      <c r="D77" s="11"/>
      <c r="E77" s="7">
        <f t="shared" si="105"/>
        <v>0</v>
      </c>
      <c r="F77" s="7">
        <f t="shared" si="106"/>
        <v>0</v>
      </c>
      <c r="G77" s="7">
        <f t="shared" si="107"/>
        <v>0</v>
      </c>
      <c r="H77" s="7">
        <f>IF(PĀRBAUDE!$D$3="NĒ",ROUND(G77*(1+R77),2),0)</f>
        <v>0</v>
      </c>
      <c r="I77" s="10">
        <f>IF(PĀRBAUDE!$D$3="NĒ",H77,G77)/IF(PĀRBAUDE!$D$3="NĒ",$H$141,$G$141)</f>
        <v>0</v>
      </c>
      <c r="J77" s="7">
        <f>IF(PĀRBAUDE!$D$3="NĒ",F77-H77,F77-G77)</f>
        <v>0</v>
      </c>
      <c r="K77" s="51" t="str">
        <f t="shared" si="108"/>
        <v/>
      </c>
      <c r="L77" s="21">
        <v>1</v>
      </c>
      <c r="M77" s="21"/>
      <c r="N77" s="21"/>
      <c r="O77" s="21"/>
      <c r="P77" s="21"/>
      <c r="Q77" s="21"/>
      <c r="R77" s="21">
        <v>0.21</v>
      </c>
      <c r="S77" s="11"/>
      <c r="T77" s="11"/>
      <c r="U77" s="1" t="str">
        <f t="shared" si="109"/>
        <v/>
      </c>
      <c r="V77" s="7">
        <f t="shared" si="110"/>
        <v>0</v>
      </c>
      <c r="W77" s="7">
        <f t="shared" si="111"/>
        <v>0</v>
      </c>
      <c r="X77" s="7">
        <f t="shared" si="112"/>
        <v>0</v>
      </c>
      <c r="Y77" s="7">
        <f t="shared" si="113"/>
        <v>0</v>
      </c>
      <c r="Z77" s="7">
        <f t="shared" si="114"/>
        <v>0</v>
      </c>
      <c r="AA77" s="7">
        <f t="shared" si="115"/>
        <v>0</v>
      </c>
      <c r="AB77" s="7">
        <f t="shared" si="120"/>
        <v>0</v>
      </c>
      <c r="AC77" s="7">
        <f t="shared" si="121"/>
        <v>0</v>
      </c>
      <c r="AD77" s="7">
        <f t="shared" si="116"/>
        <v>0</v>
      </c>
      <c r="AE77" s="7">
        <f t="shared" si="117"/>
        <v>0</v>
      </c>
      <c r="AF77" s="7">
        <f t="shared" si="118"/>
        <v>0</v>
      </c>
      <c r="AG77" s="7">
        <f t="shared" si="119"/>
        <v>0</v>
      </c>
    </row>
    <row r="78" spans="1:33" x14ac:dyDescent="0.2">
      <c r="A78" s="4" t="s">
        <v>219</v>
      </c>
      <c r="B78" s="6"/>
      <c r="C78" s="6"/>
      <c r="D78" s="11"/>
      <c r="E78" s="7">
        <f t="shared" si="105"/>
        <v>0</v>
      </c>
      <c r="F78" s="7">
        <f t="shared" si="106"/>
        <v>0</v>
      </c>
      <c r="G78" s="7">
        <f t="shared" si="107"/>
        <v>0</v>
      </c>
      <c r="H78" s="7">
        <f>IF(PĀRBAUDE!$D$3="NĒ",ROUND(G78*(1+R78),2),0)</f>
        <v>0</v>
      </c>
      <c r="I78" s="10">
        <f>IF(PĀRBAUDE!$D$3="NĒ",H78,G78)/IF(PĀRBAUDE!$D$3="NĒ",$H$141,$G$141)</f>
        <v>0</v>
      </c>
      <c r="J78" s="7">
        <f>IF(PĀRBAUDE!$D$3="NĒ",F78-H78,F78-G78)</f>
        <v>0</v>
      </c>
      <c r="K78" s="51" t="str">
        <f t="shared" si="108"/>
        <v/>
      </c>
      <c r="L78" s="21">
        <v>1</v>
      </c>
      <c r="M78" s="21"/>
      <c r="N78" s="21"/>
      <c r="O78" s="21"/>
      <c r="P78" s="21"/>
      <c r="Q78" s="21"/>
      <c r="R78" s="21">
        <v>0.21</v>
      </c>
      <c r="S78" s="11"/>
      <c r="T78" s="11"/>
      <c r="U78" s="1" t="str">
        <f t="shared" si="109"/>
        <v/>
      </c>
      <c r="V78" s="7">
        <f t="shared" si="110"/>
        <v>0</v>
      </c>
      <c r="W78" s="7">
        <f t="shared" si="111"/>
        <v>0</v>
      </c>
      <c r="X78" s="7">
        <f t="shared" si="112"/>
        <v>0</v>
      </c>
      <c r="Y78" s="7">
        <f t="shared" si="113"/>
        <v>0</v>
      </c>
      <c r="Z78" s="7">
        <f t="shared" si="114"/>
        <v>0</v>
      </c>
      <c r="AA78" s="7">
        <f t="shared" si="115"/>
        <v>0</v>
      </c>
      <c r="AB78" s="7">
        <f t="shared" si="120"/>
        <v>0</v>
      </c>
      <c r="AC78" s="7">
        <f t="shared" si="121"/>
        <v>0</v>
      </c>
      <c r="AD78" s="7">
        <f t="shared" si="116"/>
        <v>0</v>
      </c>
      <c r="AE78" s="7">
        <f t="shared" si="117"/>
        <v>0</v>
      </c>
      <c r="AF78" s="7">
        <f t="shared" si="118"/>
        <v>0</v>
      </c>
      <c r="AG78" s="7">
        <f t="shared" si="119"/>
        <v>0</v>
      </c>
    </row>
    <row r="79" spans="1:33" x14ac:dyDescent="0.2">
      <c r="A79" s="4" t="s">
        <v>83</v>
      </c>
      <c r="B79" s="6"/>
      <c r="C79" s="6"/>
      <c r="D79" s="11"/>
      <c r="E79" s="7">
        <f t="shared" si="105"/>
        <v>0</v>
      </c>
      <c r="F79" s="7">
        <f t="shared" si="106"/>
        <v>0</v>
      </c>
      <c r="G79" s="7">
        <f t="shared" si="107"/>
        <v>0</v>
      </c>
      <c r="H79" s="7">
        <f>IF(PĀRBAUDE!$D$3="NĒ",ROUND(G79*(1+R79),2),0)</f>
        <v>0</v>
      </c>
      <c r="I79" s="10">
        <f>IF(PĀRBAUDE!$D$3="NĒ",H79,G79)/IF(PĀRBAUDE!$D$3="NĒ",$H$141,$G$141)</f>
        <v>0</v>
      </c>
      <c r="J79" s="7">
        <f>IF(PĀRBAUDE!$D$3="NĒ",F79-H79,F79-G79)</f>
        <v>0</v>
      </c>
      <c r="K79" s="51" t="str">
        <f t="shared" si="108"/>
        <v/>
      </c>
      <c r="L79" s="21">
        <v>1</v>
      </c>
      <c r="M79" s="21"/>
      <c r="N79" s="21"/>
      <c r="O79" s="21"/>
      <c r="P79" s="21"/>
      <c r="Q79" s="21"/>
      <c r="R79" s="21">
        <v>0.21</v>
      </c>
      <c r="S79" s="11"/>
      <c r="T79" s="11"/>
      <c r="U79" s="1" t="str">
        <f t="shared" si="109"/>
        <v/>
      </c>
      <c r="V79" s="7">
        <f t="shared" si="110"/>
        <v>0</v>
      </c>
      <c r="W79" s="7">
        <f t="shared" si="111"/>
        <v>0</v>
      </c>
      <c r="X79" s="7">
        <f t="shared" si="112"/>
        <v>0</v>
      </c>
      <c r="Y79" s="7">
        <f t="shared" si="113"/>
        <v>0</v>
      </c>
      <c r="Z79" s="7">
        <f t="shared" si="114"/>
        <v>0</v>
      </c>
      <c r="AA79" s="7">
        <f t="shared" si="115"/>
        <v>0</v>
      </c>
      <c r="AB79" s="7">
        <f t="shared" si="120"/>
        <v>0</v>
      </c>
      <c r="AC79" s="7">
        <f t="shared" si="121"/>
        <v>0</v>
      </c>
      <c r="AD79" s="7">
        <f t="shared" si="116"/>
        <v>0</v>
      </c>
      <c r="AE79" s="7">
        <f t="shared" si="117"/>
        <v>0</v>
      </c>
      <c r="AF79" s="7">
        <f t="shared" si="118"/>
        <v>0</v>
      </c>
      <c r="AG79" s="7">
        <f t="shared" si="119"/>
        <v>0</v>
      </c>
    </row>
    <row r="80" spans="1:33" x14ac:dyDescent="0.2">
      <c r="A80" s="4" t="s">
        <v>84</v>
      </c>
      <c r="B80" s="6"/>
      <c r="C80" s="6"/>
      <c r="D80" s="11"/>
      <c r="E80" s="7">
        <f t="shared" si="105"/>
        <v>0</v>
      </c>
      <c r="F80" s="7">
        <f t="shared" si="106"/>
        <v>0</v>
      </c>
      <c r="G80" s="7">
        <f t="shared" si="107"/>
        <v>0</v>
      </c>
      <c r="H80" s="7">
        <f>IF(PĀRBAUDE!$D$3="NĒ",ROUND(G80*(1+R80),2),0)</f>
        <v>0</v>
      </c>
      <c r="I80" s="10">
        <f>IF(PĀRBAUDE!$D$3="NĒ",H80,G80)/IF(PĀRBAUDE!$D$3="NĒ",$H$141,$G$141)</f>
        <v>0</v>
      </c>
      <c r="J80" s="7">
        <f>IF(PĀRBAUDE!$D$3="NĒ",F80-H80,F80-G80)</f>
        <v>0</v>
      </c>
      <c r="K80" s="51" t="str">
        <f t="shared" si="108"/>
        <v/>
      </c>
      <c r="L80" s="21">
        <v>1</v>
      </c>
      <c r="M80" s="21"/>
      <c r="N80" s="21"/>
      <c r="O80" s="21"/>
      <c r="P80" s="21"/>
      <c r="Q80" s="21"/>
      <c r="R80" s="21">
        <v>0.21</v>
      </c>
      <c r="S80" s="11"/>
      <c r="T80" s="11"/>
      <c r="U80" s="1" t="str">
        <f t="shared" si="109"/>
        <v/>
      </c>
      <c r="V80" s="7">
        <f t="shared" si="110"/>
        <v>0</v>
      </c>
      <c r="W80" s="7">
        <f t="shared" si="111"/>
        <v>0</v>
      </c>
      <c r="X80" s="7">
        <f t="shared" si="112"/>
        <v>0</v>
      </c>
      <c r="Y80" s="7">
        <f t="shared" si="113"/>
        <v>0</v>
      </c>
      <c r="Z80" s="7">
        <f t="shared" si="114"/>
        <v>0</v>
      </c>
      <c r="AA80" s="7">
        <f t="shared" si="115"/>
        <v>0</v>
      </c>
      <c r="AB80" s="7">
        <f t="shared" si="120"/>
        <v>0</v>
      </c>
      <c r="AC80" s="7">
        <f t="shared" si="121"/>
        <v>0</v>
      </c>
      <c r="AD80" s="7">
        <f t="shared" si="116"/>
        <v>0</v>
      </c>
      <c r="AE80" s="7">
        <f t="shared" si="117"/>
        <v>0</v>
      </c>
      <c r="AF80" s="7">
        <f t="shared" si="118"/>
        <v>0</v>
      </c>
      <c r="AG80" s="7">
        <f t="shared" si="119"/>
        <v>0</v>
      </c>
    </row>
    <row r="81" spans="1:33" x14ac:dyDescent="0.2">
      <c r="A81" s="4" t="s">
        <v>85</v>
      </c>
      <c r="B81" s="6"/>
      <c r="C81" s="6"/>
      <c r="D81" s="11"/>
      <c r="E81" s="7">
        <f t="shared" si="105"/>
        <v>0</v>
      </c>
      <c r="F81" s="7">
        <f t="shared" si="106"/>
        <v>0</v>
      </c>
      <c r="G81" s="7">
        <f t="shared" si="107"/>
        <v>0</v>
      </c>
      <c r="H81" s="7">
        <f>IF(PĀRBAUDE!$D$3="NĒ",ROUND(G81*(1+R81),2),0)</f>
        <v>0</v>
      </c>
      <c r="I81" s="10">
        <f>IF(PĀRBAUDE!$D$3="NĒ",H81,G81)/IF(PĀRBAUDE!$D$3="NĒ",$H$141,$G$141)</f>
        <v>0</v>
      </c>
      <c r="J81" s="7">
        <f>IF(PĀRBAUDE!$D$3="NĒ",F81-H81,F81-G81)</f>
        <v>0</v>
      </c>
      <c r="K81" s="51" t="str">
        <f t="shared" si="108"/>
        <v/>
      </c>
      <c r="L81" s="21">
        <v>1</v>
      </c>
      <c r="M81" s="21"/>
      <c r="N81" s="21"/>
      <c r="O81" s="21"/>
      <c r="P81" s="21"/>
      <c r="Q81" s="21"/>
      <c r="R81" s="21">
        <v>0.21</v>
      </c>
      <c r="S81" s="11"/>
      <c r="T81" s="11"/>
      <c r="U81" s="1" t="str">
        <f t="shared" si="109"/>
        <v/>
      </c>
      <c r="V81" s="7">
        <f t="shared" si="110"/>
        <v>0</v>
      </c>
      <c r="W81" s="7">
        <f t="shared" si="111"/>
        <v>0</v>
      </c>
      <c r="X81" s="7">
        <f t="shared" si="112"/>
        <v>0</v>
      </c>
      <c r="Y81" s="7">
        <f t="shared" si="113"/>
        <v>0</v>
      </c>
      <c r="Z81" s="7">
        <f t="shared" si="114"/>
        <v>0</v>
      </c>
      <c r="AA81" s="7">
        <f t="shared" si="115"/>
        <v>0</v>
      </c>
      <c r="AB81" s="7">
        <f t="shared" si="120"/>
        <v>0</v>
      </c>
      <c r="AC81" s="7">
        <f t="shared" si="121"/>
        <v>0</v>
      </c>
      <c r="AD81" s="7">
        <f t="shared" si="116"/>
        <v>0</v>
      </c>
      <c r="AE81" s="7">
        <f t="shared" si="117"/>
        <v>0</v>
      </c>
      <c r="AF81" s="7">
        <f t="shared" si="118"/>
        <v>0</v>
      </c>
      <c r="AG81" s="7">
        <f t="shared" si="119"/>
        <v>0</v>
      </c>
    </row>
    <row r="82" spans="1:33" x14ac:dyDescent="0.2">
      <c r="A82" s="4" t="s">
        <v>86</v>
      </c>
      <c r="B82" s="6"/>
      <c r="C82" s="6"/>
      <c r="D82" s="11"/>
      <c r="E82" s="7">
        <f t="shared" si="105"/>
        <v>0</v>
      </c>
      <c r="F82" s="7">
        <f t="shared" si="106"/>
        <v>0</v>
      </c>
      <c r="G82" s="7">
        <f t="shared" si="107"/>
        <v>0</v>
      </c>
      <c r="H82" s="7">
        <f>IF(PĀRBAUDE!$D$3="NĒ",ROUND(G82*(1+R82),2),0)</f>
        <v>0</v>
      </c>
      <c r="I82" s="10">
        <f>IF(PĀRBAUDE!$D$3="NĒ",H82,G82)/IF(PĀRBAUDE!$D$3="NĒ",$H$141,$G$141)</f>
        <v>0</v>
      </c>
      <c r="J82" s="7">
        <f>IF(PĀRBAUDE!$D$3="NĒ",F82-H82,F82-G82)</f>
        <v>0</v>
      </c>
      <c r="K82" s="51" t="str">
        <f t="shared" si="108"/>
        <v/>
      </c>
      <c r="L82" s="21">
        <v>1</v>
      </c>
      <c r="M82" s="21"/>
      <c r="N82" s="21"/>
      <c r="O82" s="21"/>
      <c r="P82" s="21"/>
      <c r="Q82" s="21"/>
      <c r="R82" s="21">
        <v>0.21</v>
      </c>
      <c r="S82" s="11"/>
      <c r="T82" s="11"/>
      <c r="U82" s="1" t="str">
        <f t="shared" si="109"/>
        <v/>
      </c>
      <c r="V82" s="7">
        <f t="shared" si="110"/>
        <v>0</v>
      </c>
      <c r="W82" s="7">
        <f t="shared" si="111"/>
        <v>0</v>
      </c>
      <c r="X82" s="7">
        <f t="shared" si="112"/>
        <v>0</v>
      </c>
      <c r="Y82" s="7">
        <f t="shared" si="113"/>
        <v>0</v>
      </c>
      <c r="Z82" s="7">
        <f t="shared" si="114"/>
        <v>0</v>
      </c>
      <c r="AA82" s="7">
        <f t="shared" si="115"/>
        <v>0</v>
      </c>
      <c r="AB82" s="7">
        <f t="shared" si="120"/>
        <v>0</v>
      </c>
      <c r="AC82" s="7">
        <f t="shared" si="121"/>
        <v>0</v>
      </c>
      <c r="AD82" s="7">
        <f t="shared" si="116"/>
        <v>0</v>
      </c>
      <c r="AE82" s="7">
        <f t="shared" si="117"/>
        <v>0</v>
      </c>
      <c r="AF82" s="7">
        <f t="shared" si="118"/>
        <v>0</v>
      </c>
      <c r="AG82" s="7">
        <f t="shared" si="119"/>
        <v>0</v>
      </c>
    </row>
    <row r="83" spans="1:33" ht="38.25" x14ac:dyDescent="0.2">
      <c r="A83" s="2" t="s">
        <v>102</v>
      </c>
      <c r="B83" s="2"/>
      <c r="C83" s="2"/>
      <c r="D83" s="2"/>
      <c r="E83" s="8">
        <f>SUM(E84:E93)</f>
        <v>75000</v>
      </c>
      <c r="F83" s="8">
        <f>SUM(F84:F93)</f>
        <v>90750</v>
      </c>
      <c r="G83" s="8">
        <f>SUM(G84:G93)</f>
        <v>75000</v>
      </c>
      <c r="H83" s="8">
        <f>SUM(H84:H93)</f>
        <v>0</v>
      </c>
      <c r="I83" s="9">
        <f>IF(PĀRBAUDE!$D$3="NĒ",H83,G83)/IF(PĀRBAUDE!$D$3="NĒ",$H$141,$G$141)</f>
        <v>0.10488043630261502</v>
      </c>
      <c r="J83" s="8">
        <f>SUM(J84:J93)</f>
        <v>15750</v>
      </c>
      <c r="K83" s="52"/>
      <c r="P83" s="50"/>
      <c r="Q83" s="50"/>
    </row>
    <row r="84" spans="1:33" x14ac:dyDescent="0.2">
      <c r="A84" s="4" t="s">
        <v>172</v>
      </c>
      <c r="B84" s="6" t="s">
        <v>6</v>
      </c>
      <c r="C84" s="6">
        <v>5</v>
      </c>
      <c r="D84" s="11">
        <v>15000</v>
      </c>
      <c r="E84" s="7">
        <f t="shared" ref="E84:E93" si="122">C84*D84</f>
        <v>75000</v>
      </c>
      <c r="F84" s="7">
        <f t="shared" ref="F84:F93" si="123">ROUND(E84*(1+R84),2)</f>
        <v>90750</v>
      </c>
      <c r="G84" s="7">
        <f t="shared" ref="G84:G93" si="124">E84-S84-T84</f>
        <v>75000</v>
      </c>
      <c r="H84" s="7">
        <f>IF(PĀRBAUDE!$D$3="NĒ",ROUND(G84*(1+R84),2),0)</f>
        <v>0</v>
      </c>
      <c r="I84" s="10">
        <f>IF(PĀRBAUDE!$D$3="NĒ",H84,G84)/IF(PĀRBAUDE!$D$3="NĒ",$H$141,$G$141)</f>
        <v>0.10488043630261502</v>
      </c>
      <c r="J84" s="7">
        <f>IF(PĀRBAUDE!$D$3="NĒ",F84-H84,F84-G84)</f>
        <v>15750</v>
      </c>
      <c r="K84" s="51" t="str">
        <f t="shared" ref="K84:K138" si="125">IF(SUM(L84:Q84)&lt;&gt;1,"KĻŪDA GADU SADALĪJUMĀ","")</f>
        <v/>
      </c>
      <c r="L84" s="21">
        <v>0</v>
      </c>
      <c r="M84" s="21">
        <v>0</v>
      </c>
      <c r="N84" s="21">
        <v>0</v>
      </c>
      <c r="O84" s="21">
        <v>1</v>
      </c>
      <c r="P84" s="21">
        <v>0</v>
      </c>
      <c r="Q84" s="21"/>
      <c r="R84" s="21">
        <v>0.21</v>
      </c>
      <c r="S84" s="11"/>
      <c r="T84" s="11"/>
      <c r="U84" s="1" t="str">
        <f t="shared" ref="U84:U93" si="126">IF(SUM(L84:Q84)&lt;&gt;1,1,"")</f>
        <v/>
      </c>
      <c r="V84" s="7">
        <f t="shared" ref="V84:V93" si="127">IF($H84=0,$G84,$H84)*L84</f>
        <v>0</v>
      </c>
      <c r="W84" s="7">
        <f t="shared" ref="W84:W93" si="128">IF($H84=0,$G84,$H84)*M84</f>
        <v>0</v>
      </c>
      <c r="X84" s="7">
        <f t="shared" ref="X84:X93" si="129">IF($H84=0,$G84,$H84)*N84</f>
        <v>0</v>
      </c>
      <c r="Y84" s="7">
        <f t="shared" ref="Y84:Y93" si="130">IF($H84=0,$G84,$H84)*O84</f>
        <v>75000</v>
      </c>
      <c r="Z84" s="7">
        <f t="shared" ref="Z84:Z93" si="131">IF($H84=0,$G84,$H84)*P84</f>
        <v>0</v>
      </c>
      <c r="AA84" s="7">
        <f t="shared" ref="AA84:AA93" si="132">IF($H84=0,$G84,$H84)*Q84</f>
        <v>0</v>
      </c>
      <c r="AB84" s="7">
        <f>$J84*L84</f>
        <v>0</v>
      </c>
      <c r="AC84" s="7">
        <f>$J84*M84</f>
        <v>0</v>
      </c>
      <c r="AD84" s="7">
        <f t="shared" ref="AD84:AD93" si="133">$J84*N84</f>
        <v>0</v>
      </c>
      <c r="AE84" s="7">
        <f t="shared" ref="AE84:AE93" si="134">$J84*O84</f>
        <v>15750</v>
      </c>
      <c r="AF84" s="7">
        <f t="shared" ref="AF84:AF93" si="135">$J84*P84</f>
        <v>0</v>
      </c>
      <c r="AG84" s="7">
        <f t="shared" ref="AG84:AG93" si="136">$J84*Q84</f>
        <v>0</v>
      </c>
    </row>
    <row r="85" spans="1:33" x14ac:dyDescent="0.2">
      <c r="A85" s="4" t="s">
        <v>87</v>
      </c>
      <c r="B85" s="6"/>
      <c r="C85" s="6"/>
      <c r="D85" s="11"/>
      <c r="E85" s="7">
        <f t="shared" si="122"/>
        <v>0</v>
      </c>
      <c r="F85" s="7">
        <f t="shared" si="123"/>
        <v>0</v>
      </c>
      <c r="G85" s="7">
        <f t="shared" si="124"/>
        <v>0</v>
      </c>
      <c r="H85" s="7">
        <f>IF(PĀRBAUDE!$D$3="NĒ",ROUND(G85*(1+R85),2),0)</f>
        <v>0</v>
      </c>
      <c r="I85" s="10">
        <f>IF(PĀRBAUDE!$D$3="NĒ",H85,G85)/IF(PĀRBAUDE!$D$3="NĒ",$H$141,$G$141)</f>
        <v>0</v>
      </c>
      <c r="J85" s="7">
        <f>IF(PĀRBAUDE!$D$3="NĒ",F85-H85,F85-G85)</f>
        <v>0</v>
      </c>
      <c r="K85" s="51" t="str">
        <f t="shared" si="125"/>
        <v/>
      </c>
      <c r="L85" s="21">
        <v>1</v>
      </c>
      <c r="M85" s="21"/>
      <c r="N85" s="21"/>
      <c r="O85" s="21"/>
      <c r="P85" s="21"/>
      <c r="Q85" s="21"/>
      <c r="R85" s="21">
        <v>0.21</v>
      </c>
      <c r="S85" s="11"/>
      <c r="T85" s="11"/>
      <c r="U85" s="1" t="str">
        <f t="shared" si="126"/>
        <v/>
      </c>
      <c r="V85" s="7">
        <f t="shared" si="127"/>
        <v>0</v>
      </c>
      <c r="W85" s="7">
        <f t="shared" si="128"/>
        <v>0</v>
      </c>
      <c r="X85" s="7">
        <f t="shared" si="129"/>
        <v>0</v>
      </c>
      <c r="Y85" s="7">
        <f t="shared" si="130"/>
        <v>0</v>
      </c>
      <c r="Z85" s="7">
        <f t="shared" si="131"/>
        <v>0</v>
      </c>
      <c r="AA85" s="7">
        <f t="shared" si="132"/>
        <v>0</v>
      </c>
      <c r="AB85" s="7">
        <f t="shared" ref="AB85:AB93" si="137">$J85*L85</f>
        <v>0</v>
      </c>
      <c r="AC85" s="7">
        <f t="shared" ref="AC85:AC93" si="138">$J85*M85</f>
        <v>0</v>
      </c>
      <c r="AD85" s="7">
        <f t="shared" si="133"/>
        <v>0</v>
      </c>
      <c r="AE85" s="7">
        <f t="shared" si="134"/>
        <v>0</v>
      </c>
      <c r="AF85" s="7">
        <f t="shared" si="135"/>
        <v>0</v>
      </c>
      <c r="AG85" s="7">
        <f t="shared" si="136"/>
        <v>0</v>
      </c>
    </row>
    <row r="86" spans="1:33" x14ac:dyDescent="0.2">
      <c r="A86" s="4" t="s">
        <v>211</v>
      </c>
      <c r="B86" s="6"/>
      <c r="C86" s="6"/>
      <c r="D86" s="11"/>
      <c r="E86" s="7">
        <f t="shared" si="122"/>
        <v>0</v>
      </c>
      <c r="F86" s="7">
        <f t="shared" si="123"/>
        <v>0</v>
      </c>
      <c r="G86" s="7">
        <f t="shared" si="124"/>
        <v>0</v>
      </c>
      <c r="H86" s="7">
        <f>IF(PĀRBAUDE!$D$3="NĒ",ROUND(G86*(1+R86),2),0)</f>
        <v>0</v>
      </c>
      <c r="I86" s="10">
        <f>IF(PĀRBAUDE!$D$3="NĒ",H86,G86)/IF(PĀRBAUDE!$D$3="NĒ",$H$141,$G$141)</f>
        <v>0</v>
      </c>
      <c r="J86" s="7">
        <f>IF(PĀRBAUDE!$D$3="NĒ",F86-H86,F86-G86)</f>
        <v>0</v>
      </c>
      <c r="K86" s="51" t="str">
        <f t="shared" si="125"/>
        <v/>
      </c>
      <c r="L86" s="21">
        <v>1</v>
      </c>
      <c r="M86" s="21"/>
      <c r="N86" s="21"/>
      <c r="O86" s="21"/>
      <c r="P86" s="21"/>
      <c r="Q86" s="21"/>
      <c r="R86" s="21">
        <v>0.21</v>
      </c>
      <c r="S86" s="11"/>
      <c r="T86" s="11"/>
      <c r="U86" s="1" t="str">
        <f t="shared" si="126"/>
        <v/>
      </c>
      <c r="V86" s="7">
        <f t="shared" si="127"/>
        <v>0</v>
      </c>
      <c r="W86" s="7">
        <f t="shared" si="128"/>
        <v>0</v>
      </c>
      <c r="X86" s="7">
        <f t="shared" si="129"/>
        <v>0</v>
      </c>
      <c r="Y86" s="7">
        <f t="shared" si="130"/>
        <v>0</v>
      </c>
      <c r="Z86" s="7">
        <f t="shared" si="131"/>
        <v>0</v>
      </c>
      <c r="AA86" s="7">
        <f t="shared" si="132"/>
        <v>0</v>
      </c>
      <c r="AB86" s="7">
        <f t="shared" si="137"/>
        <v>0</v>
      </c>
      <c r="AC86" s="7">
        <f t="shared" si="138"/>
        <v>0</v>
      </c>
      <c r="AD86" s="7">
        <f t="shared" si="133"/>
        <v>0</v>
      </c>
      <c r="AE86" s="7">
        <f t="shared" si="134"/>
        <v>0</v>
      </c>
      <c r="AF86" s="7">
        <f t="shared" si="135"/>
        <v>0</v>
      </c>
      <c r="AG86" s="7">
        <f t="shared" si="136"/>
        <v>0</v>
      </c>
    </row>
    <row r="87" spans="1:33" x14ac:dyDescent="0.2">
      <c r="A87" s="4" t="s">
        <v>212</v>
      </c>
      <c r="B87" s="6"/>
      <c r="C87" s="6"/>
      <c r="D87" s="11"/>
      <c r="E87" s="7">
        <f t="shared" si="122"/>
        <v>0</v>
      </c>
      <c r="F87" s="7">
        <f t="shared" si="123"/>
        <v>0</v>
      </c>
      <c r="G87" s="7">
        <f t="shared" si="124"/>
        <v>0</v>
      </c>
      <c r="H87" s="7">
        <f>IF(PĀRBAUDE!$D$3="NĒ",ROUND(G87*(1+R87),2),0)</f>
        <v>0</v>
      </c>
      <c r="I87" s="10">
        <f>IF(PĀRBAUDE!$D$3="NĒ",H87,G87)/IF(PĀRBAUDE!$D$3="NĒ",$H$141,$G$141)</f>
        <v>0</v>
      </c>
      <c r="J87" s="7">
        <f>IF(PĀRBAUDE!$D$3="NĒ",F87-H87,F87-G87)</f>
        <v>0</v>
      </c>
      <c r="K87" s="51" t="str">
        <f t="shared" si="125"/>
        <v/>
      </c>
      <c r="L87" s="21">
        <v>1</v>
      </c>
      <c r="M87" s="21"/>
      <c r="N87" s="21"/>
      <c r="O87" s="21"/>
      <c r="P87" s="21"/>
      <c r="Q87" s="21"/>
      <c r="R87" s="21">
        <v>0.21</v>
      </c>
      <c r="S87" s="11"/>
      <c r="T87" s="11"/>
      <c r="U87" s="1" t="str">
        <f t="shared" si="126"/>
        <v/>
      </c>
      <c r="V87" s="7">
        <f t="shared" si="127"/>
        <v>0</v>
      </c>
      <c r="W87" s="7">
        <f t="shared" si="128"/>
        <v>0</v>
      </c>
      <c r="X87" s="7">
        <f t="shared" si="129"/>
        <v>0</v>
      </c>
      <c r="Y87" s="7">
        <f t="shared" si="130"/>
        <v>0</v>
      </c>
      <c r="Z87" s="7">
        <f t="shared" si="131"/>
        <v>0</v>
      </c>
      <c r="AA87" s="7">
        <f t="shared" si="132"/>
        <v>0</v>
      </c>
      <c r="AB87" s="7">
        <f t="shared" si="137"/>
        <v>0</v>
      </c>
      <c r="AC87" s="7">
        <f t="shared" si="138"/>
        <v>0</v>
      </c>
      <c r="AD87" s="7">
        <f t="shared" si="133"/>
        <v>0</v>
      </c>
      <c r="AE87" s="7">
        <f t="shared" si="134"/>
        <v>0</v>
      </c>
      <c r="AF87" s="7">
        <f t="shared" si="135"/>
        <v>0</v>
      </c>
      <c r="AG87" s="7">
        <f t="shared" si="136"/>
        <v>0</v>
      </c>
    </row>
    <row r="88" spans="1:33" x14ac:dyDescent="0.2">
      <c r="A88" s="4" t="s">
        <v>213</v>
      </c>
      <c r="B88" s="6"/>
      <c r="C88" s="6"/>
      <c r="D88" s="11"/>
      <c r="E88" s="7">
        <f t="shared" si="122"/>
        <v>0</v>
      </c>
      <c r="F88" s="7">
        <f t="shared" si="123"/>
        <v>0</v>
      </c>
      <c r="G88" s="7">
        <f t="shared" si="124"/>
        <v>0</v>
      </c>
      <c r="H88" s="7">
        <f>IF(PĀRBAUDE!$D$3="NĒ",ROUND(G88*(1+R88),2),0)</f>
        <v>0</v>
      </c>
      <c r="I88" s="10">
        <f>IF(PĀRBAUDE!$D$3="NĒ",H88,G88)/IF(PĀRBAUDE!$D$3="NĒ",$H$141,$G$141)</f>
        <v>0</v>
      </c>
      <c r="J88" s="7">
        <f>IF(PĀRBAUDE!$D$3="NĒ",F88-H88,F88-G88)</f>
        <v>0</v>
      </c>
      <c r="K88" s="51" t="str">
        <f t="shared" si="125"/>
        <v/>
      </c>
      <c r="L88" s="21">
        <v>1</v>
      </c>
      <c r="M88" s="21"/>
      <c r="N88" s="21"/>
      <c r="O88" s="21"/>
      <c r="P88" s="21"/>
      <c r="Q88" s="21"/>
      <c r="R88" s="21">
        <v>0.21</v>
      </c>
      <c r="S88" s="11"/>
      <c r="T88" s="11"/>
      <c r="U88" s="1" t="str">
        <f t="shared" si="126"/>
        <v/>
      </c>
      <c r="V88" s="7">
        <f t="shared" si="127"/>
        <v>0</v>
      </c>
      <c r="W88" s="7">
        <f t="shared" si="128"/>
        <v>0</v>
      </c>
      <c r="X88" s="7">
        <f t="shared" si="129"/>
        <v>0</v>
      </c>
      <c r="Y88" s="7">
        <f t="shared" si="130"/>
        <v>0</v>
      </c>
      <c r="Z88" s="7">
        <f t="shared" si="131"/>
        <v>0</v>
      </c>
      <c r="AA88" s="7">
        <f t="shared" si="132"/>
        <v>0</v>
      </c>
      <c r="AB88" s="7">
        <f t="shared" si="137"/>
        <v>0</v>
      </c>
      <c r="AC88" s="7">
        <f t="shared" si="138"/>
        <v>0</v>
      </c>
      <c r="AD88" s="7">
        <f t="shared" si="133"/>
        <v>0</v>
      </c>
      <c r="AE88" s="7">
        <f t="shared" si="134"/>
        <v>0</v>
      </c>
      <c r="AF88" s="7">
        <f t="shared" si="135"/>
        <v>0</v>
      </c>
      <c r="AG88" s="7">
        <f t="shared" si="136"/>
        <v>0</v>
      </c>
    </row>
    <row r="89" spans="1:33" x14ac:dyDescent="0.2">
      <c r="A89" s="4" t="s">
        <v>214</v>
      </c>
      <c r="B89" s="6"/>
      <c r="C89" s="6"/>
      <c r="D89" s="11"/>
      <c r="E89" s="7">
        <f t="shared" si="122"/>
        <v>0</v>
      </c>
      <c r="F89" s="7">
        <f t="shared" si="123"/>
        <v>0</v>
      </c>
      <c r="G89" s="7">
        <f t="shared" si="124"/>
        <v>0</v>
      </c>
      <c r="H89" s="7">
        <f>IF(PĀRBAUDE!$D$3="NĒ",ROUND(G89*(1+R89),2),0)</f>
        <v>0</v>
      </c>
      <c r="I89" s="10">
        <f>IF(PĀRBAUDE!$D$3="NĒ",H89,G89)/IF(PĀRBAUDE!$D$3="NĒ",$H$141,$G$141)</f>
        <v>0</v>
      </c>
      <c r="J89" s="7">
        <f>IF(PĀRBAUDE!$D$3="NĒ",F89-H89,F89-G89)</f>
        <v>0</v>
      </c>
      <c r="K89" s="51" t="str">
        <f t="shared" si="125"/>
        <v/>
      </c>
      <c r="L89" s="21">
        <v>1</v>
      </c>
      <c r="M89" s="21"/>
      <c r="N89" s="21"/>
      <c r="O89" s="21"/>
      <c r="P89" s="21"/>
      <c r="Q89" s="21"/>
      <c r="R89" s="21">
        <v>0.21</v>
      </c>
      <c r="S89" s="11"/>
      <c r="T89" s="11"/>
      <c r="U89" s="1" t="str">
        <f t="shared" si="126"/>
        <v/>
      </c>
      <c r="V89" s="7">
        <f t="shared" si="127"/>
        <v>0</v>
      </c>
      <c r="W89" s="7">
        <f t="shared" si="128"/>
        <v>0</v>
      </c>
      <c r="X89" s="7">
        <f t="shared" si="129"/>
        <v>0</v>
      </c>
      <c r="Y89" s="7">
        <f t="shared" si="130"/>
        <v>0</v>
      </c>
      <c r="Z89" s="7">
        <f t="shared" si="131"/>
        <v>0</v>
      </c>
      <c r="AA89" s="7">
        <f t="shared" si="132"/>
        <v>0</v>
      </c>
      <c r="AB89" s="7">
        <f t="shared" si="137"/>
        <v>0</v>
      </c>
      <c r="AC89" s="7">
        <f t="shared" si="138"/>
        <v>0</v>
      </c>
      <c r="AD89" s="7">
        <f t="shared" si="133"/>
        <v>0</v>
      </c>
      <c r="AE89" s="7">
        <f t="shared" si="134"/>
        <v>0</v>
      </c>
      <c r="AF89" s="7">
        <f t="shared" si="135"/>
        <v>0</v>
      </c>
      <c r="AG89" s="7">
        <f t="shared" si="136"/>
        <v>0</v>
      </c>
    </row>
    <row r="90" spans="1:33" x14ac:dyDescent="0.2">
      <c r="A90" s="4" t="s">
        <v>215</v>
      </c>
      <c r="B90" s="6"/>
      <c r="C90" s="6"/>
      <c r="D90" s="11"/>
      <c r="E90" s="7">
        <f t="shared" si="122"/>
        <v>0</v>
      </c>
      <c r="F90" s="7">
        <f t="shared" si="123"/>
        <v>0</v>
      </c>
      <c r="G90" s="7">
        <f t="shared" si="124"/>
        <v>0</v>
      </c>
      <c r="H90" s="7">
        <f>IF(PĀRBAUDE!$D$3="NĒ",ROUND(G90*(1+R90),2),0)</f>
        <v>0</v>
      </c>
      <c r="I90" s="10">
        <f>IF(PĀRBAUDE!$D$3="NĒ",H90,G90)/IF(PĀRBAUDE!$D$3="NĒ",$H$141,$G$141)</f>
        <v>0</v>
      </c>
      <c r="J90" s="7">
        <f>IF(PĀRBAUDE!$D$3="NĒ",F90-H90,F90-G90)</f>
        <v>0</v>
      </c>
      <c r="K90" s="51" t="str">
        <f t="shared" si="125"/>
        <v/>
      </c>
      <c r="L90" s="21">
        <v>1</v>
      </c>
      <c r="M90" s="21"/>
      <c r="N90" s="21"/>
      <c r="O90" s="21"/>
      <c r="P90" s="21"/>
      <c r="Q90" s="21"/>
      <c r="R90" s="21">
        <v>0.21</v>
      </c>
      <c r="S90" s="11"/>
      <c r="T90" s="11"/>
      <c r="U90" s="1" t="str">
        <f t="shared" si="126"/>
        <v/>
      </c>
      <c r="V90" s="7">
        <f t="shared" si="127"/>
        <v>0</v>
      </c>
      <c r="W90" s="7">
        <f t="shared" si="128"/>
        <v>0</v>
      </c>
      <c r="X90" s="7">
        <f t="shared" si="129"/>
        <v>0</v>
      </c>
      <c r="Y90" s="7">
        <f t="shared" si="130"/>
        <v>0</v>
      </c>
      <c r="Z90" s="7">
        <f t="shared" si="131"/>
        <v>0</v>
      </c>
      <c r="AA90" s="7">
        <f t="shared" si="132"/>
        <v>0</v>
      </c>
      <c r="AB90" s="7">
        <f t="shared" si="137"/>
        <v>0</v>
      </c>
      <c r="AC90" s="7">
        <f t="shared" si="138"/>
        <v>0</v>
      </c>
      <c r="AD90" s="7">
        <f t="shared" si="133"/>
        <v>0</v>
      </c>
      <c r="AE90" s="7">
        <f t="shared" si="134"/>
        <v>0</v>
      </c>
      <c r="AF90" s="7">
        <f t="shared" si="135"/>
        <v>0</v>
      </c>
      <c r="AG90" s="7">
        <f t="shared" si="136"/>
        <v>0</v>
      </c>
    </row>
    <row r="91" spans="1:33" x14ac:dyDescent="0.2">
      <c r="A91" s="4" t="s">
        <v>88</v>
      </c>
      <c r="B91" s="6"/>
      <c r="C91" s="6"/>
      <c r="D91" s="11"/>
      <c r="E91" s="7">
        <f t="shared" si="122"/>
        <v>0</v>
      </c>
      <c r="F91" s="7">
        <f t="shared" si="123"/>
        <v>0</v>
      </c>
      <c r="G91" s="7">
        <f t="shared" si="124"/>
        <v>0</v>
      </c>
      <c r="H91" s="7">
        <f>IF(PĀRBAUDE!$D$3="NĒ",ROUND(G91*(1+R91),2),0)</f>
        <v>0</v>
      </c>
      <c r="I91" s="10">
        <f>IF(PĀRBAUDE!$D$3="NĒ",H91,G91)/IF(PĀRBAUDE!$D$3="NĒ",$H$141,$G$141)</f>
        <v>0</v>
      </c>
      <c r="J91" s="7">
        <f>IF(PĀRBAUDE!$D$3="NĒ",F91-H91,F91-G91)</f>
        <v>0</v>
      </c>
      <c r="K91" s="51" t="str">
        <f t="shared" si="125"/>
        <v/>
      </c>
      <c r="L91" s="21">
        <v>1</v>
      </c>
      <c r="M91" s="21"/>
      <c r="N91" s="21"/>
      <c r="O91" s="21"/>
      <c r="P91" s="21"/>
      <c r="Q91" s="21"/>
      <c r="R91" s="21">
        <v>0.21</v>
      </c>
      <c r="S91" s="11"/>
      <c r="T91" s="11"/>
      <c r="U91" s="1" t="str">
        <f t="shared" si="126"/>
        <v/>
      </c>
      <c r="V91" s="7">
        <f t="shared" si="127"/>
        <v>0</v>
      </c>
      <c r="W91" s="7">
        <f t="shared" si="128"/>
        <v>0</v>
      </c>
      <c r="X91" s="7">
        <f t="shared" si="129"/>
        <v>0</v>
      </c>
      <c r="Y91" s="7">
        <f t="shared" si="130"/>
        <v>0</v>
      </c>
      <c r="Z91" s="7">
        <f t="shared" si="131"/>
        <v>0</v>
      </c>
      <c r="AA91" s="7">
        <f t="shared" si="132"/>
        <v>0</v>
      </c>
      <c r="AB91" s="7">
        <f t="shared" si="137"/>
        <v>0</v>
      </c>
      <c r="AC91" s="7">
        <f t="shared" si="138"/>
        <v>0</v>
      </c>
      <c r="AD91" s="7">
        <f t="shared" si="133"/>
        <v>0</v>
      </c>
      <c r="AE91" s="7">
        <f t="shared" si="134"/>
        <v>0</v>
      </c>
      <c r="AF91" s="7">
        <f t="shared" si="135"/>
        <v>0</v>
      </c>
      <c r="AG91" s="7">
        <f t="shared" si="136"/>
        <v>0</v>
      </c>
    </row>
    <row r="92" spans="1:33" x14ac:dyDescent="0.2">
      <c r="A92" s="4" t="s">
        <v>89</v>
      </c>
      <c r="B92" s="6"/>
      <c r="C92" s="6"/>
      <c r="D92" s="11"/>
      <c r="E92" s="7">
        <f t="shared" si="122"/>
        <v>0</v>
      </c>
      <c r="F92" s="7">
        <f t="shared" si="123"/>
        <v>0</v>
      </c>
      <c r="G92" s="7">
        <f t="shared" si="124"/>
        <v>0</v>
      </c>
      <c r="H92" s="7">
        <f>IF(PĀRBAUDE!$D$3="NĒ",ROUND(G92*(1+R92),2),0)</f>
        <v>0</v>
      </c>
      <c r="I92" s="10">
        <f>IF(PĀRBAUDE!$D$3="NĒ",H92,G92)/IF(PĀRBAUDE!$D$3="NĒ",$H$141,$G$141)</f>
        <v>0</v>
      </c>
      <c r="J92" s="7">
        <f>IF(PĀRBAUDE!$D$3="NĒ",F92-H92,F92-G92)</f>
        <v>0</v>
      </c>
      <c r="K92" s="51" t="str">
        <f t="shared" si="125"/>
        <v/>
      </c>
      <c r="L92" s="21">
        <v>1</v>
      </c>
      <c r="M92" s="21"/>
      <c r="N92" s="21"/>
      <c r="O92" s="21"/>
      <c r="P92" s="21"/>
      <c r="Q92" s="21"/>
      <c r="R92" s="21">
        <v>0.21</v>
      </c>
      <c r="S92" s="11"/>
      <c r="T92" s="11"/>
      <c r="U92" s="1" t="str">
        <f t="shared" si="126"/>
        <v/>
      </c>
      <c r="V92" s="7">
        <f t="shared" si="127"/>
        <v>0</v>
      </c>
      <c r="W92" s="7">
        <f t="shared" si="128"/>
        <v>0</v>
      </c>
      <c r="X92" s="7">
        <f t="shared" si="129"/>
        <v>0</v>
      </c>
      <c r="Y92" s="7">
        <f t="shared" si="130"/>
        <v>0</v>
      </c>
      <c r="Z92" s="7">
        <f t="shared" si="131"/>
        <v>0</v>
      </c>
      <c r="AA92" s="7">
        <f t="shared" si="132"/>
        <v>0</v>
      </c>
      <c r="AB92" s="7">
        <f t="shared" si="137"/>
        <v>0</v>
      </c>
      <c r="AC92" s="7">
        <f t="shared" si="138"/>
        <v>0</v>
      </c>
      <c r="AD92" s="7">
        <f t="shared" si="133"/>
        <v>0</v>
      </c>
      <c r="AE92" s="7">
        <f t="shared" si="134"/>
        <v>0</v>
      </c>
      <c r="AF92" s="7">
        <f t="shared" si="135"/>
        <v>0</v>
      </c>
      <c r="AG92" s="7">
        <f t="shared" si="136"/>
        <v>0</v>
      </c>
    </row>
    <row r="93" spans="1:33" x14ac:dyDescent="0.2">
      <c r="A93" s="4" t="s">
        <v>90</v>
      </c>
      <c r="B93" s="6"/>
      <c r="C93" s="6"/>
      <c r="D93" s="11"/>
      <c r="E93" s="7">
        <f t="shared" si="122"/>
        <v>0</v>
      </c>
      <c r="F93" s="7">
        <f t="shared" si="123"/>
        <v>0</v>
      </c>
      <c r="G93" s="7">
        <f t="shared" si="124"/>
        <v>0</v>
      </c>
      <c r="H93" s="7">
        <f>IF(PĀRBAUDE!$D$3="NĒ",ROUND(G93*(1+R93),2),0)</f>
        <v>0</v>
      </c>
      <c r="I93" s="10">
        <f>IF(PĀRBAUDE!$D$3="NĒ",H93,G93)/IF(PĀRBAUDE!$D$3="NĒ",$H$141,$G$141)</f>
        <v>0</v>
      </c>
      <c r="J93" s="7">
        <f>IF(PĀRBAUDE!$D$3="NĒ",F93-H93,F93-G93)</f>
        <v>0</v>
      </c>
      <c r="K93" s="51" t="str">
        <f t="shared" si="125"/>
        <v/>
      </c>
      <c r="L93" s="21">
        <v>1</v>
      </c>
      <c r="M93" s="21"/>
      <c r="N93" s="21"/>
      <c r="O93" s="21"/>
      <c r="P93" s="21"/>
      <c r="Q93" s="21"/>
      <c r="R93" s="21">
        <v>0.21</v>
      </c>
      <c r="S93" s="11"/>
      <c r="T93" s="11"/>
      <c r="U93" s="1" t="str">
        <f t="shared" si="126"/>
        <v/>
      </c>
      <c r="V93" s="7">
        <f t="shared" si="127"/>
        <v>0</v>
      </c>
      <c r="W93" s="7">
        <f t="shared" si="128"/>
        <v>0</v>
      </c>
      <c r="X93" s="7">
        <f t="shared" si="129"/>
        <v>0</v>
      </c>
      <c r="Y93" s="7">
        <f t="shared" si="130"/>
        <v>0</v>
      </c>
      <c r="Z93" s="7">
        <f t="shared" si="131"/>
        <v>0</v>
      </c>
      <c r="AA93" s="7">
        <f t="shared" si="132"/>
        <v>0</v>
      </c>
      <c r="AB93" s="7">
        <f t="shared" si="137"/>
        <v>0</v>
      </c>
      <c r="AC93" s="7">
        <f t="shared" si="138"/>
        <v>0</v>
      </c>
      <c r="AD93" s="7">
        <f t="shared" si="133"/>
        <v>0</v>
      </c>
      <c r="AE93" s="7">
        <f t="shared" si="134"/>
        <v>0</v>
      </c>
      <c r="AF93" s="7">
        <f t="shared" si="135"/>
        <v>0</v>
      </c>
      <c r="AG93" s="7">
        <f t="shared" si="136"/>
        <v>0</v>
      </c>
    </row>
    <row r="94" spans="1:33" ht="25.5" x14ac:dyDescent="0.2">
      <c r="A94" s="2" t="s">
        <v>160</v>
      </c>
      <c r="B94" s="2"/>
      <c r="C94" s="3"/>
      <c r="D94" s="3"/>
      <c r="E94" s="8">
        <f>SUM(E95:E104)</f>
        <v>0</v>
      </c>
      <c r="F94" s="8">
        <f>SUM(F95:F104)</f>
        <v>0</v>
      </c>
      <c r="G94" s="8">
        <f>SUM(G95:G104)</f>
        <v>0</v>
      </c>
      <c r="H94" s="8">
        <f>SUM(H95:H104)</f>
        <v>0</v>
      </c>
      <c r="I94" s="9">
        <f>IF(PĀRBAUDE!$D$3="NĒ",H94,G94)/IF(PĀRBAUDE!$D$3="NĒ",$H$141,$G$141)</f>
        <v>0</v>
      </c>
      <c r="J94" s="8">
        <f>SUM(J95:J104)</f>
        <v>0</v>
      </c>
      <c r="K94" s="52"/>
    </row>
    <row r="95" spans="1:33" x14ac:dyDescent="0.2">
      <c r="A95" s="4" t="s">
        <v>210</v>
      </c>
      <c r="B95" s="6"/>
      <c r="C95" s="6"/>
      <c r="D95" s="11"/>
      <c r="E95" s="7">
        <f t="shared" ref="E95" si="139">C95*D95</f>
        <v>0</v>
      </c>
      <c r="F95" s="7">
        <f t="shared" ref="F95" si="140">ROUND(E95*(1+R95),2)</f>
        <v>0</v>
      </c>
      <c r="G95" s="7">
        <f t="shared" ref="G95" si="141">E95-S95-T95</f>
        <v>0</v>
      </c>
      <c r="H95" s="7">
        <f>IF(PĀRBAUDE!$D$3="NĒ",ROUND(G95*(1+R95),2),0)</f>
        <v>0</v>
      </c>
      <c r="I95" s="10">
        <f>IF(PĀRBAUDE!$D$3="NĒ",H95,G95)/IF(PĀRBAUDE!$D$3="NĒ",$H$141,$G$141)</f>
        <v>0</v>
      </c>
      <c r="J95" s="7">
        <f>IF(PĀRBAUDE!$D$3="NĒ",F95-H95,F95-G95)</f>
        <v>0</v>
      </c>
      <c r="K95" s="51" t="str">
        <f t="shared" si="125"/>
        <v/>
      </c>
      <c r="L95" s="21">
        <v>1</v>
      </c>
      <c r="M95" s="21"/>
      <c r="N95" s="21"/>
      <c r="O95" s="21"/>
      <c r="P95" s="21"/>
      <c r="Q95" s="21"/>
      <c r="R95" s="21">
        <v>0.21</v>
      </c>
      <c r="S95" s="11"/>
      <c r="T95" s="11"/>
      <c r="U95" s="1" t="str">
        <f t="shared" ref="U95:U104" si="142">IF(SUM(L95:Q95)&lt;&gt;1,1,"")</f>
        <v/>
      </c>
      <c r="V95" s="7">
        <f t="shared" ref="V95:V104" si="143">IF($H95=0,$G95,$H95)*L95</f>
        <v>0</v>
      </c>
      <c r="W95" s="7">
        <f t="shared" ref="W95:W104" si="144">IF($H95=0,$G95,$H95)*M95</f>
        <v>0</v>
      </c>
      <c r="X95" s="7">
        <f t="shared" ref="X95:X104" si="145">IF($H95=0,$G95,$H95)*N95</f>
        <v>0</v>
      </c>
      <c r="Y95" s="7">
        <f t="shared" ref="Y95:Y104" si="146">IF($H95=0,$G95,$H95)*O95</f>
        <v>0</v>
      </c>
      <c r="Z95" s="7">
        <f t="shared" ref="Z95:Z104" si="147">IF($H95=0,$G95,$H95)*P95</f>
        <v>0</v>
      </c>
      <c r="AA95" s="7">
        <f t="shared" ref="AA95:AA104" si="148">IF($H95=0,$G95,$H95)*Q95</f>
        <v>0</v>
      </c>
      <c r="AB95" s="7">
        <f>$J95*L95</f>
        <v>0</v>
      </c>
      <c r="AC95" s="7">
        <f>$J95*M95</f>
        <v>0</v>
      </c>
      <c r="AD95" s="7">
        <f t="shared" ref="AD95:AD104" si="149">$J95*N95</f>
        <v>0</v>
      </c>
      <c r="AE95" s="7">
        <f t="shared" ref="AE95:AE104" si="150">$J95*O95</f>
        <v>0</v>
      </c>
      <c r="AF95" s="7">
        <f t="shared" ref="AF95:AF104" si="151">$J95*P95</f>
        <v>0</v>
      </c>
      <c r="AG95" s="7">
        <f t="shared" ref="AG95:AG104" si="152">$J95*Q95</f>
        <v>0</v>
      </c>
    </row>
    <row r="96" spans="1:33" x14ac:dyDescent="0.2">
      <c r="A96" s="4" t="s">
        <v>202</v>
      </c>
      <c r="B96" s="6"/>
      <c r="C96" s="6"/>
      <c r="D96" s="11"/>
      <c r="E96" s="7">
        <f t="shared" ref="E96:E104" si="153">C96*D96</f>
        <v>0</v>
      </c>
      <c r="F96" s="7">
        <f t="shared" ref="F96:F104" si="154">ROUND(E96*(1+R96),2)</f>
        <v>0</v>
      </c>
      <c r="G96" s="7">
        <f t="shared" ref="G96:G104" si="155">E96-S96-T96</f>
        <v>0</v>
      </c>
      <c r="H96" s="7">
        <f>IF(PĀRBAUDE!$D$3="NĒ",ROUND(G96*(1+R96),2),0)</f>
        <v>0</v>
      </c>
      <c r="I96" s="10">
        <f>IF(PĀRBAUDE!$D$3="NĒ",H96,G96)/IF(PĀRBAUDE!$D$3="NĒ",$H$141,$G$141)</f>
        <v>0</v>
      </c>
      <c r="J96" s="7">
        <f>IF(PĀRBAUDE!$D$3="NĒ",F96-H96,F96-G96)</f>
        <v>0</v>
      </c>
      <c r="K96" s="51" t="str">
        <f t="shared" si="125"/>
        <v/>
      </c>
      <c r="L96" s="21">
        <v>1</v>
      </c>
      <c r="M96" s="21"/>
      <c r="N96" s="21"/>
      <c r="O96" s="21"/>
      <c r="P96" s="21"/>
      <c r="Q96" s="21"/>
      <c r="R96" s="21">
        <v>0.21</v>
      </c>
      <c r="S96" s="11"/>
      <c r="T96" s="11"/>
      <c r="U96" s="1" t="str">
        <f t="shared" si="142"/>
        <v/>
      </c>
      <c r="V96" s="7">
        <f t="shared" si="143"/>
        <v>0</v>
      </c>
      <c r="W96" s="7">
        <f t="shared" si="144"/>
        <v>0</v>
      </c>
      <c r="X96" s="7">
        <f t="shared" si="145"/>
        <v>0</v>
      </c>
      <c r="Y96" s="7">
        <f t="shared" si="146"/>
        <v>0</v>
      </c>
      <c r="Z96" s="7">
        <f t="shared" si="147"/>
        <v>0</v>
      </c>
      <c r="AA96" s="7">
        <f t="shared" si="148"/>
        <v>0</v>
      </c>
      <c r="AB96" s="7">
        <f t="shared" ref="AB96:AB104" si="156">$J96*L96</f>
        <v>0</v>
      </c>
      <c r="AC96" s="7">
        <f t="shared" ref="AC96:AC104" si="157">$J96*M96</f>
        <v>0</v>
      </c>
      <c r="AD96" s="7">
        <f t="shared" si="149"/>
        <v>0</v>
      </c>
      <c r="AE96" s="7">
        <f t="shared" si="150"/>
        <v>0</v>
      </c>
      <c r="AF96" s="7">
        <f t="shared" si="151"/>
        <v>0</v>
      </c>
      <c r="AG96" s="7">
        <f t="shared" si="152"/>
        <v>0</v>
      </c>
    </row>
    <row r="97" spans="1:33" x14ac:dyDescent="0.2">
      <c r="A97" s="4" t="s">
        <v>203</v>
      </c>
      <c r="B97" s="6"/>
      <c r="C97" s="6"/>
      <c r="D97" s="11"/>
      <c r="E97" s="7">
        <f t="shared" si="153"/>
        <v>0</v>
      </c>
      <c r="F97" s="7">
        <f t="shared" si="154"/>
        <v>0</v>
      </c>
      <c r="G97" s="7">
        <f t="shared" si="155"/>
        <v>0</v>
      </c>
      <c r="H97" s="7">
        <f>IF(PĀRBAUDE!$D$3="NĒ",ROUND(G97*(1+R97),2),0)</f>
        <v>0</v>
      </c>
      <c r="I97" s="10">
        <f>IF(PĀRBAUDE!$D$3="NĒ",H97,G97)/IF(PĀRBAUDE!$D$3="NĒ",$H$141,$G$141)</f>
        <v>0</v>
      </c>
      <c r="J97" s="7">
        <f>IF(PĀRBAUDE!$D$3="NĒ",F97-H97,F97-G97)</f>
        <v>0</v>
      </c>
      <c r="K97" s="51" t="str">
        <f t="shared" si="125"/>
        <v/>
      </c>
      <c r="L97" s="21">
        <v>1</v>
      </c>
      <c r="M97" s="21"/>
      <c r="N97" s="21"/>
      <c r="O97" s="21"/>
      <c r="P97" s="21"/>
      <c r="Q97" s="21"/>
      <c r="R97" s="21">
        <v>0.21</v>
      </c>
      <c r="S97" s="11"/>
      <c r="T97" s="11"/>
      <c r="U97" s="1" t="str">
        <f t="shared" si="142"/>
        <v/>
      </c>
      <c r="V97" s="7">
        <f t="shared" si="143"/>
        <v>0</v>
      </c>
      <c r="W97" s="7">
        <f t="shared" si="144"/>
        <v>0</v>
      </c>
      <c r="X97" s="7">
        <f t="shared" si="145"/>
        <v>0</v>
      </c>
      <c r="Y97" s="7">
        <f t="shared" si="146"/>
        <v>0</v>
      </c>
      <c r="Z97" s="7">
        <f t="shared" si="147"/>
        <v>0</v>
      </c>
      <c r="AA97" s="7">
        <f t="shared" si="148"/>
        <v>0</v>
      </c>
      <c r="AB97" s="7">
        <f t="shared" si="156"/>
        <v>0</v>
      </c>
      <c r="AC97" s="7">
        <f t="shared" si="157"/>
        <v>0</v>
      </c>
      <c r="AD97" s="7">
        <f t="shared" si="149"/>
        <v>0</v>
      </c>
      <c r="AE97" s="7">
        <f t="shared" si="150"/>
        <v>0</v>
      </c>
      <c r="AF97" s="7">
        <f t="shared" si="151"/>
        <v>0</v>
      </c>
      <c r="AG97" s="7">
        <f t="shared" si="152"/>
        <v>0</v>
      </c>
    </row>
    <row r="98" spans="1:33" x14ac:dyDescent="0.2">
      <c r="A98" s="4" t="s">
        <v>204</v>
      </c>
      <c r="B98" s="6"/>
      <c r="C98" s="6"/>
      <c r="D98" s="11"/>
      <c r="E98" s="7">
        <f t="shared" si="153"/>
        <v>0</v>
      </c>
      <c r="F98" s="7">
        <f t="shared" si="154"/>
        <v>0</v>
      </c>
      <c r="G98" s="7">
        <f t="shared" si="155"/>
        <v>0</v>
      </c>
      <c r="H98" s="7">
        <f>IF(PĀRBAUDE!$D$3="NĒ",ROUND(G98*(1+R98),2),0)</f>
        <v>0</v>
      </c>
      <c r="I98" s="10">
        <f>IF(PĀRBAUDE!$D$3="NĒ",H98,G98)/IF(PĀRBAUDE!$D$3="NĒ",$H$141,$G$141)</f>
        <v>0</v>
      </c>
      <c r="J98" s="7">
        <f>IF(PĀRBAUDE!$D$3="NĒ",F98-H98,F98-G98)</f>
        <v>0</v>
      </c>
      <c r="K98" s="51" t="str">
        <f t="shared" si="125"/>
        <v/>
      </c>
      <c r="L98" s="21">
        <v>1</v>
      </c>
      <c r="M98" s="21"/>
      <c r="N98" s="21"/>
      <c r="O98" s="21"/>
      <c r="P98" s="21"/>
      <c r="Q98" s="21"/>
      <c r="R98" s="21">
        <v>0.21</v>
      </c>
      <c r="S98" s="11"/>
      <c r="T98" s="11"/>
      <c r="U98" s="1" t="str">
        <f t="shared" si="142"/>
        <v/>
      </c>
      <c r="V98" s="7">
        <f t="shared" si="143"/>
        <v>0</v>
      </c>
      <c r="W98" s="7">
        <f t="shared" si="144"/>
        <v>0</v>
      </c>
      <c r="X98" s="7">
        <f t="shared" si="145"/>
        <v>0</v>
      </c>
      <c r="Y98" s="7">
        <f t="shared" si="146"/>
        <v>0</v>
      </c>
      <c r="Z98" s="7">
        <f t="shared" si="147"/>
        <v>0</v>
      </c>
      <c r="AA98" s="7">
        <f t="shared" si="148"/>
        <v>0</v>
      </c>
      <c r="AB98" s="7">
        <f t="shared" si="156"/>
        <v>0</v>
      </c>
      <c r="AC98" s="7">
        <f t="shared" si="157"/>
        <v>0</v>
      </c>
      <c r="AD98" s="7">
        <f t="shared" si="149"/>
        <v>0</v>
      </c>
      <c r="AE98" s="7">
        <f t="shared" si="150"/>
        <v>0</v>
      </c>
      <c r="AF98" s="7">
        <f t="shared" si="151"/>
        <v>0</v>
      </c>
      <c r="AG98" s="7">
        <f t="shared" si="152"/>
        <v>0</v>
      </c>
    </row>
    <row r="99" spans="1:33" x14ac:dyDescent="0.2">
      <c r="A99" s="4" t="s">
        <v>205</v>
      </c>
      <c r="B99" s="6"/>
      <c r="C99" s="6"/>
      <c r="D99" s="11"/>
      <c r="E99" s="7">
        <f t="shared" si="153"/>
        <v>0</v>
      </c>
      <c r="F99" s="7">
        <f t="shared" si="154"/>
        <v>0</v>
      </c>
      <c r="G99" s="7">
        <f t="shared" si="155"/>
        <v>0</v>
      </c>
      <c r="H99" s="7">
        <f>IF(PĀRBAUDE!$D$3="NĒ",ROUND(G99*(1+R99),2),0)</f>
        <v>0</v>
      </c>
      <c r="I99" s="10">
        <f>IF(PĀRBAUDE!$D$3="NĒ",H99,G99)/IF(PĀRBAUDE!$D$3="NĒ",$H$141,$G$141)</f>
        <v>0</v>
      </c>
      <c r="J99" s="7">
        <f>IF(PĀRBAUDE!$D$3="NĒ",F99-H99,F99-G99)</f>
        <v>0</v>
      </c>
      <c r="K99" s="51" t="str">
        <f t="shared" si="125"/>
        <v/>
      </c>
      <c r="L99" s="21">
        <v>1</v>
      </c>
      <c r="M99" s="21"/>
      <c r="N99" s="21"/>
      <c r="O99" s="21"/>
      <c r="P99" s="21"/>
      <c r="Q99" s="21"/>
      <c r="R99" s="21">
        <v>0.21</v>
      </c>
      <c r="S99" s="11"/>
      <c r="T99" s="11"/>
      <c r="U99" s="1" t="str">
        <f t="shared" si="142"/>
        <v/>
      </c>
      <c r="V99" s="7">
        <f t="shared" si="143"/>
        <v>0</v>
      </c>
      <c r="W99" s="7">
        <f t="shared" si="144"/>
        <v>0</v>
      </c>
      <c r="X99" s="7">
        <f t="shared" si="145"/>
        <v>0</v>
      </c>
      <c r="Y99" s="7">
        <f t="shared" si="146"/>
        <v>0</v>
      </c>
      <c r="Z99" s="7">
        <f t="shared" si="147"/>
        <v>0</v>
      </c>
      <c r="AA99" s="7">
        <f t="shared" si="148"/>
        <v>0</v>
      </c>
      <c r="AB99" s="7">
        <f t="shared" si="156"/>
        <v>0</v>
      </c>
      <c r="AC99" s="7">
        <f t="shared" si="157"/>
        <v>0</v>
      </c>
      <c r="AD99" s="7">
        <f t="shared" si="149"/>
        <v>0</v>
      </c>
      <c r="AE99" s="7">
        <f t="shared" si="150"/>
        <v>0</v>
      </c>
      <c r="AF99" s="7">
        <f t="shared" si="151"/>
        <v>0</v>
      </c>
      <c r="AG99" s="7">
        <f t="shared" si="152"/>
        <v>0</v>
      </c>
    </row>
    <row r="100" spans="1:33" x14ac:dyDescent="0.2">
      <c r="A100" s="4" t="s">
        <v>206</v>
      </c>
      <c r="B100" s="6"/>
      <c r="C100" s="6"/>
      <c r="D100" s="11"/>
      <c r="E100" s="7">
        <f t="shared" si="153"/>
        <v>0</v>
      </c>
      <c r="F100" s="7">
        <f t="shared" si="154"/>
        <v>0</v>
      </c>
      <c r="G100" s="7">
        <f t="shared" si="155"/>
        <v>0</v>
      </c>
      <c r="H100" s="7">
        <f>IF(PĀRBAUDE!$D$3="NĒ",ROUND(G100*(1+R100),2),0)</f>
        <v>0</v>
      </c>
      <c r="I100" s="10">
        <f>IF(PĀRBAUDE!$D$3="NĒ",H100,G100)/IF(PĀRBAUDE!$D$3="NĒ",$H$141,$G$141)</f>
        <v>0</v>
      </c>
      <c r="J100" s="7">
        <f>IF(PĀRBAUDE!$D$3="NĒ",F100-H100,F100-G100)</f>
        <v>0</v>
      </c>
      <c r="K100" s="51" t="str">
        <f t="shared" si="125"/>
        <v/>
      </c>
      <c r="L100" s="21">
        <v>1</v>
      </c>
      <c r="M100" s="21"/>
      <c r="N100" s="21"/>
      <c r="O100" s="21"/>
      <c r="P100" s="21"/>
      <c r="Q100" s="21"/>
      <c r="R100" s="21">
        <v>0.21</v>
      </c>
      <c r="S100" s="11"/>
      <c r="T100" s="11"/>
      <c r="U100" s="1" t="str">
        <f t="shared" si="142"/>
        <v/>
      </c>
      <c r="V100" s="7">
        <f t="shared" si="143"/>
        <v>0</v>
      </c>
      <c r="W100" s="7">
        <f t="shared" si="144"/>
        <v>0</v>
      </c>
      <c r="X100" s="7">
        <f t="shared" si="145"/>
        <v>0</v>
      </c>
      <c r="Y100" s="7">
        <f t="shared" si="146"/>
        <v>0</v>
      </c>
      <c r="Z100" s="7">
        <f t="shared" si="147"/>
        <v>0</v>
      </c>
      <c r="AA100" s="7">
        <f t="shared" si="148"/>
        <v>0</v>
      </c>
      <c r="AB100" s="7">
        <f t="shared" si="156"/>
        <v>0</v>
      </c>
      <c r="AC100" s="7">
        <f t="shared" si="157"/>
        <v>0</v>
      </c>
      <c r="AD100" s="7">
        <f t="shared" si="149"/>
        <v>0</v>
      </c>
      <c r="AE100" s="7">
        <f t="shared" si="150"/>
        <v>0</v>
      </c>
      <c r="AF100" s="7">
        <f t="shared" si="151"/>
        <v>0</v>
      </c>
      <c r="AG100" s="7">
        <f t="shared" si="152"/>
        <v>0</v>
      </c>
    </row>
    <row r="101" spans="1:33" x14ac:dyDescent="0.2">
      <c r="A101" s="4" t="s">
        <v>207</v>
      </c>
      <c r="B101" s="6"/>
      <c r="C101" s="6"/>
      <c r="D101" s="11"/>
      <c r="E101" s="7">
        <f t="shared" si="153"/>
        <v>0</v>
      </c>
      <c r="F101" s="7">
        <f t="shared" si="154"/>
        <v>0</v>
      </c>
      <c r="G101" s="7">
        <f t="shared" si="155"/>
        <v>0</v>
      </c>
      <c r="H101" s="7">
        <f>IF(PĀRBAUDE!$D$3="NĒ",ROUND(G101*(1+R101),2),0)</f>
        <v>0</v>
      </c>
      <c r="I101" s="10">
        <f>IF(PĀRBAUDE!$D$3="NĒ",H101,G101)/IF(PĀRBAUDE!$D$3="NĒ",$H$141,$G$141)</f>
        <v>0</v>
      </c>
      <c r="J101" s="7">
        <f>IF(PĀRBAUDE!$D$3="NĒ",F101-H101,F101-G101)</f>
        <v>0</v>
      </c>
      <c r="K101" s="51" t="str">
        <f t="shared" si="125"/>
        <v/>
      </c>
      <c r="L101" s="21">
        <v>1</v>
      </c>
      <c r="M101" s="21"/>
      <c r="N101" s="21"/>
      <c r="O101" s="21"/>
      <c r="P101" s="21"/>
      <c r="Q101" s="21"/>
      <c r="R101" s="21">
        <v>0.21</v>
      </c>
      <c r="S101" s="11"/>
      <c r="T101" s="11"/>
      <c r="U101" s="1" t="str">
        <f t="shared" si="142"/>
        <v/>
      </c>
      <c r="V101" s="7">
        <f t="shared" si="143"/>
        <v>0</v>
      </c>
      <c r="W101" s="7">
        <f t="shared" si="144"/>
        <v>0</v>
      </c>
      <c r="X101" s="7">
        <f t="shared" si="145"/>
        <v>0</v>
      </c>
      <c r="Y101" s="7">
        <f t="shared" si="146"/>
        <v>0</v>
      </c>
      <c r="Z101" s="7">
        <f t="shared" si="147"/>
        <v>0</v>
      </c>
      <c r="AA101" s="7">
        <f t="shared" si="148"/>
        <v>0</v>
      </c>
      <c r="AB101" s="7">
        <f t="shared" si="156"/>
        <v>0</v>
      </c>
      <c r="AC101" s="7">
        <f t="shared" si="157"/>
        <v>0</v>
      </c>
      <c r="AD101" s="7">
        <f t="shared" si="149"/>
        <v>0</v>
      </c>
      <c r="AE101" s="7">
        <f t="shared" si="150"/>
        <v>0</v>
      </c>
      <c r="AF101" s="7">
        <f t="shared" si="151"/>
        <v>0</v>
      </c>
      <c r="AG101" s="7">
        <f t="shared" si="152"/>
        <v>0</v>
      </c>
    </row>
    <row r="102" spans="1:33" x14ac:dyDescent="0.2">
      <c r="A102" s="4" t="s">
        <v>208</v>
      </c>
      <c r="B102" s="6"/>
      <c r="C102" s="6"/>
      <c r="D102" s="11"/>
      <c r="E102" s="7">
        <f t="shared" si="153"/>
        <v>0</v>
      </c>
      <c r="F102" s="7">
        <f t="shared" si="154"/>
        <v>0</v>
      </c>
      <c r="G102" s="7">
        <f t="shared" si="155"/>
        <v>0</v>
      </c>
      <c r="H102" s="7">
        <f>IF(PĀRBAUDE!$D$3="NĒ",ROUND(G102*(1+R102),2),0)</f>
        <v>0</v>
      </c>
      <c r="I102" s="10">
        <f>IF(PĀRBAUDE!$D$3="NĒ",H102,G102)/IF(PĀRBAUDE!$D$3="NĒ",$H$141,$G$141)</f>
        <v>0</v>
      </c>
      <c r="J102" s="7">
        <f>IF(PĀRBAUDE!$D$3="NĒ",F102-H102,F102-G102)</f>
        <v>0</v>
      </c>
      <c r="K102" s="51" t="str">
        <f t="shared" si="125"/>
        <v/>
      </c>
      <c r="L102" s="21">
        <v>1</v>
      </c>
      <c r="M102" s="21"/>
      <c r="N102" s="21"/>
      <c r="O102" s="21"/>
      <c r="P102" s="21"/>
      <c r="Q102" s="21"/>
      <c r="R102" s="21">
        <v>0.21</v>
      </c>
      <c r="S102" s="11"/>
      <c r="T102" s="11"/>
      <c r="U102" s="1" t="str">
        <f t="shared" si="142"/>
        <v/>
      </c>
      <c r="V102" s="7">
        <f t="shared" si="143"/>
        <v>0</v>
      </c>
      <c r="W102" s="7">
        <f t="shared" si="144"/>
        <v>0</v>
      </c>
      <c r="X102" s="7">
        <f t="shared" si="145"/>
        <v>0</v>
      </c>
      <c r="Y102" s="7">
        <f t="shared" si="146"/>
        <v>0</v>
      </c>
      <c r="Z102" s="7">
        <f t="shared" si="147"/>
        <v>0</v>
      </c>
      <c r="AA102" s="7">
        <f t="shared" si="148"/>
        <v>0</v>
      </c>
      <c r="AB102" s="7">
        <f t="shared" si="156"/>
        <v>0</v>
      </c>
      <c r="AC102" s="7">
        <f t="shared" si="157"/>
        <v>0</v>
      </c>
      <c r="AD102" s="7">
        <f t="shared" si="149"/>
        <v>0</v>
      </c>
      <c r="AE102" s="7">
        <f t="shared" si="150"/>
        <v>0</v>
      </c>
      <c r="AF102" s="7">
        <f t="shared" si="151"/>
        <v>0</v>
      </c>
      <c r="AG102" s="7">
        <f t="shared" si="152"/>
        <v>0</v>
      </c>
    </row>
    <row r="103" spans="1:33" x14ac:dyDescent="0.2">
      <c r="A103" s="4" t="s">
        <v>201</v>
      </c>
      <c r="B103" s="6"/>
      <c r="C103" s="6"/>
      <c r="D103" s="11"/>
      <c r="E103" s="7">
        <f t="shared" si="153"/>
        <v>0</v>
      </c>
      <c r="F103" s="7">
        <f t="shared" si="154"/>
        <v>0</v>
      </c>
      <c r="G103" s="7">
        <f t="shared" si="155"/>
        <v>0</v>
      </c>
      <c r="H103" s="7">
        <f>IF(PĀRBAUDE!$D$3="NĒ",ROUND(G103*(1+R103),2),0)</f>
        <v>0</v>
      </c>
      <c r="I103" s="10">
        <f>IF(PĀRBAUDE!$D$3="NĒ",H103,G103)/IF(PĀRBAUDE!$D$3="NĒ",$H$141,$G$141)</f>
        <v>0</v>
      </c>
      <c r="J103" s="7">
        <f>IF(PĀRBAUDE!$D$3="NĒ",F103-H103,F103-G103)</f>
        <v>0</v>
      </c>
      <c r="K103" s="51" t="str">
        <f t="shared" si="125"/>
        <v/>
      </c>
      <c r="L103" s="21">
        <v>1</v>
      </c>
      <c r="M103" s="21"/>
      <c r="N103" s="21"/>
      <c r="O103" s="21"/>
      <c r="P103" s="21"/>
      <c r="Q103" s="21"/>
      <c r="R103" s="21">
        <v>0.21</v>
      </c>
      <c r="S103" s="11"/>
      <c r="T103" s="11"/>
      <c r="U103" s="1" t="str">
        <f t="shared" si="142"/>
        <v/>
      </c>
      <c r="V103" s="7">
        <f t="shared" si="143"/>
        <v>0</v>
      </c>
      <c r="W103" s="7">
        <f t="shared" si="144"/>
        <v>0</v>
      </c>
      <c r="X103" s="7">
        <f t="shared" si="145"/>
        <v>0</v>
      </c>
      <c r="Y103" s="7">
        <f t="shared" si="146"/>
        <v>0</v>
      </c>
      <c r="Z103" s="7">
        <f t="shared" si="147"/>
        <v>0</v>
      </c>
      <c r="AA103" s="7">
        <f t="shared" si="148"/>
        <v>0</v>
      </c>
      <c r="AB103" s="7">
        <f t="shared" si="156"/>
        <v>0</v>
      </c>
      <c r="AC103" s="7">
        <f t="shared" si="157"/>
        <v>0</v>
      </c>
      <c r="AD103" s="7">
        <f t="shared" si="149"/>
        <v>0</v>
      </c>
      <c r="AE103" s="7">
        <f t="shared" si="150"/>
        <v>0</v>
      </c>
      <c r="AF103" s="7">
        <f t="shared" si="151"/>
        <v>0</v>
      </c>
      <c r="AG103" s="7">
        <f t="shared" si="152"/>
        <v>0</v>
      </c>
    </row>
    <row r="104" spans="1:33" x14ac:dyDescent="0.2">
      <c r="A104" s="4" t="s">
        <v>209</v>
      </c>
      <c r="B104" s="6"/>
      <c r="C104" s="6"/>
      <c r="D104" s="11"/>
      <c r="E104" s="7">
        <f t="shared" si="153"/>
        <v>0</v>
      </c>
      <c r="F104" s="7">
        <f t="shared" si="154"/>
        <v>0</v>
      </c>
      <c r="G104" s="7">
        <f t="shared" si="155"/>
        <v>0</v>
      </c>
      <c r="H104" s="7">
        <f>IF(PĀRBAUDE!$D$3="NĒ",ROUND(G104*(1+R104),2),0)</f>
        <v>0</v>
      </c>
      <c r="I104" s="10">
        <f>IF(PĀRBAUDE!$D$3="NĒ",H104,G104)/IF(PĀRBAUDE!$D$3="NĒ",$H$141,$G$141)</f>
        <v>0</v>
      </c>
      <c r="J104" s="7">
        <f>IF(PĀRBAUDE!$D$3="NĒ",F104-H104,F104-G104)</f>
        <v>0</v>
      </c>
      <c r="K104" s="51" t="str">
        <f t="shared" si="125"/>
        <v/>
      </c>
      <c r="L104" s="21">
        <v>1</v>
      </c>
      <c r="M104" s="21"/>
      <c r="N104" s="21"/>
      <c r="O104" s="21"/>
      <c r="P104" s="21"/>
      <c r="Q104" s="21"/>
      <c r="R104" s="21">
        <v>0.21</v>
      </c>
      <c r="S104" s="11"/>
      <c r="T104" s="11"/>
      <c r="U104" s="1" t="str">
        <f t="shared" si="142"/>
        <v/>
      </c>
      <c r="V104" s="7">
        <f t="shared" si="143"/>
        <v>0</v>
      </c>
      <c r="W104" s="7">
        <f t="shared" si="144"/>
        <v>0</v>
      </c>
      <c r="X104" s="7">
        <f t="shared" si="145"/>
        <v>0</v>
      </c>
      <c r="Y104" s="7">
        <f t="shared" si="146"/>
        <v>0</v>
      </c>
      <c r="Z104" s="7">
        <f t="shared" si="147"/>
        <v>0</v>
      </c>
      <c r="AA104" s="7">
        <f t="shared" si="148"/>
        <v>0</v>
      </c>
      <c r="AB104" s="7">
        <f t="shared" si="156"/>
        <v>0</v>
      </c>
      <c r="AC104" s="7">
        <f t="shared" si="157"/>
        <v>0</v>
      </c>
      <c r="AD104" s="7">
        <f t="shared" si="149"/>
        <v>0</v>
      </c>
      <c r="AE104" s="7">
        <f t="shared" si="150"/>
        <v>0</v>
      </c>
      <c r="AF104" s="7">
        <f t="shared" si="151"/>
        <v>0</v>
      </c>
      <c r="AG104" s="7">
        <f t="shared" si="152"/>
        <v>0</v>
      </c>
    </row>
    <row r="105" spans="1:33" ht="25.5" x14ac:dyDescent="0.2">
      <c r="A105" s="2" t="s">
        <v>103</v>
      </c>
      <c r="B105" s="3" t="s">
        <v>141</v>
      </c>
      <c r="C105" s="3"/>
      <c r="D105" s="3"/>
      <c r="E105" s="8">
        <f>SUM(E106:E115)</f>
        <v>6300</v>
      </c>
      <c r="F105" s="8">
        <f>SUM(F106:F115)</f>
        <v>7623</v>
      </c>
      <c r="G105" s="8">
        <f>SUM(G106:G115)</f>
        <v>6300</v>
      </c>
      <c r="H105" s="8">
        <f>SUM(H106:H115)</f>
        <v>0</v>
      </c>
      <c r="I105" s="9">
        <f>IF(PĀRBAUDE!$D$3="NĒ",H105,G105)/IF(PĀRBAUDE!$D$3="NĒ",$H$141,$G$141)</f>
        <v>8.8099566494196611E-3</v>
      </c>
      <c r="J105" s="8">
        <f>SUM(J106:J115)</f>
        <v>1323</v>
      </c>
      <c r="K105" s="52"/>
    </row>
    <row r="106" spans="1:33" x14ac:dyDescent="0.2">
      <c r="A106" s="4" t="s">
        <v>228</v>
      </c>
      <c r="B106" s="6" t="s">
        <v>5</v>
      </c>
      <c r="C106" s="6">
        <v>1</v>
      </c>
      <c r="D106" s="11">
        <v>4500</v>
      </c>
      <c r="E106" s="7">
        <f t="shared" ref="E106:E115" si="158">C106*D106</f>
        <v>4500</v>
      </c>
      <c r="F106" s="7">
        <f t="shared" ref="F106:F115" si="159">ROUND(E106*(1+R106),2)</f>
        <v>5445</v>
      </c>
      <c r="G106" s="7">
        <f t="shared" ref="G106:G115" si="160">E106-S106-T106</f>
        <v>4500</v>
      </c>
      <c r="H106" s="7">
        <f>IF(PĀRBAUDE!$D$3="NĒ",ROUND(G106*(1+R106),2),0)</f>
        <v>0</v>
      </c>
      <c r="I106" s="10">
        <f>IF(PĀRBAUDE!$D$3="NĒ",H106,G106)/IF(PĀRBAUDE!$D$3="NĒ",$H$141,$G$141)</f>
        <v>6.2928261781569012E-3</v>
      </c>
      <c r="J106" s="7">
        <f>IF(PĀRBAUDE!$D$3="NĒ",F106-H106,F106-G106)</f>
        <v>945</v>
      </c>
      <c r="K106" s="51" t="str">
        <f t="shared" si="125"/>
        <v/>
      </c>
      <c r="L106" s="21">
        <v>0.25</v>
      </c>
      <c r="M106" s="21">
        <v>0.25</v>
      </c>
      <c r="N106" s="21">
        <v>0.25</v>
      </c>
      <c r="O106" s="21">
        <v>0.25</v>
      </c>
      <c r="P106" s="21"/>
      <c r="Q106" s="21"/>
      <c r="R106" s="21">
        <v>0.21</v>
      </c>
      <c r="S106" s="11"/>
      <c r="T106" s="11"/>
      <c r="U106" s="1" t="str">
        <f t="shared" ref="U106:U115" si="161">IF(SUM(L106:Q106)&lt;&gt;1,1,"")</f>
        <v/>
      </c>
      <c r="V106" s="7">
        <f t="shared" ref="V106:V115" si="162">IF($H106=0,$G106,$H106)*L106</f>
        <v>1125</v>
      </c>
      <c r="W106" s="7">
        <f t="shared" ref="W106:W115" si="163">IF($H106=0,$G106,$H106)*M106</f>
        <v>1125</v>
      </c>
      <c r="X106" s="7">
        <f t="shared" ref="X106:X115" si="164">IF($H106=0,$G106,$H106)*N106</f>
        <v>1125</v>
      </c>
      <c r="Y106" s="7">
        <f t="shared" ref="Y106:Y115" si="165">IF($H106=0,$G106,$H106)*O106</f>
        <v>1125</v>
      </c>
      <c r="Z106" s="7">
        <f t="shared" ref="Z106:Z115" si="166">IF($H106=0,$G106,$H106)*P106</f>
        <v>0</v>
      </c>
      <c r="AA106" s="7">
        <f t="shared" ref="AA106:AA115" si="167">IF($H106=0,$G106,$H106)*Q106</f>
        <v>0</v>
      </c>
      <c r="AB106" s="7">
        <f>$J106*L106</f>
        <v>236.25</v>
      </c>
      <c r="AC106" s="7">
        <f>$J106*M106</f>
        <v>236.25</v>
      </c>
      <c r="AD106" s="7">
        <f t="shared" ref="AD106:AD115" si="168">$J106*N106</f>
        <v>236.25</v>
      </c>
      <c r="AE106" s="7">
        <f t="shared" ref="AE106:AE115" si="169">$J106*O106</f>
        <v>236.25</v>
      </c>
      <c r="AF106" s="7">
        <f t="shared" ref="AF106:AF115" si="170">$J106*P106</f>
        <v>0</v>
      </c>
      <c r="AG106" s="7">
        <f t="shared" ref="AG106:AG115" si="171">$J106*Q106</f>
        <v>0</v>
      </c>
    </row>
    <row r="107" spans="1:33" x14ac:dyDescent="0.2">
      <c r="A107" s="4" t="s">
        <v>229</v>
      </c>
      <c r="B107" s="6" t="s">
        <v>5</v>
      </c>
      <c r="C107" s="6">
        <v>1</v>
      </c>
      <c r="D107" s="11">
        <v>1800</v>
      </c>
      <c r="E107" s="7">
        <f t="shared" si="158"/>
        <v>1800</v>
      </c>
      <c r="F107" s="7">
        <f t="shared" si="159"/>
        <v>2178</v>
      </c>
      <c r="G107" s="7">
        <f t="shared" si="160"/>
        <v>1800</v>
      </c>
      <c r="H107" s="7">
        <f>IF(PĀRBAUDE!$D$3="NĒ",ROUND(G107*(1+R107),2),0)</f>
        <v>0</v>
      </c>
      <c r="I107" s="10">
        <f>IF(PĀRBAUDE!$D$3="NĒ",H107,G107)/IF(PĀRBAUDE!$D$3="NĒ",$H$141,$G$141)</f>
        <v>2.5171304712627604E-3</v>
      </c>
      <c r="J107" s="7">
        <f>IF(PĀRBAUDE!$D$3="NĒ",F107-H107,F107-G107)</f>
        <v>378</v>
      </c>
      <c r="K107" s="51" t="str">
        <f t="shared" si="125"/>
        <v/>
      </c>
      <c r="L107" s="21">
        <v>1</v>
      </c>
      <c r="M107" s="21"/>
      <c r="N107" s="21"/>
      <c r="O107" s="21"/>
      <c r="P107" s="21"/>
      <c r="Q107" s="21"/>
      <c r="R107" s="21">
        <v>0.21</v>
      </c>
      <c r="S107" s="11"/>
      <c r="T107" s="11"/>
      <c r="U107" s="1" t="str">
        <f t="shared" si="161"/>
        <v/>
      </c>
      <c r="V107" s="7">
        <f t="shared" si="162"/>
        <v>1800</v>
      </c>
      <c r="W107" s="7">
        <f t="shared" si="163"/>
        <v>0</v>
      </c>
      <c r="X107" s="7">
        <f t="shared" si="164"/>
        <v>0</v>
      </c>
      <c r="Y107" s="7">
        <f t="shared" si="165"/>
        <v>0</v>
      </c>
      <c r="Z107" s="7">
        <f t="shared" si="166"/>
        <v>0</v>
      </c>
      <c r="AA107" s="7">
        <f t="shared" si="167"/>
        <v>0</v>
      </c>
      <c r="AB107" s="7">
        <f t="shared" ref="AB107:AB115" si="172">$J107*L107</f>
        <v>378</v>
      </c>
      <c r="AC107" s="7">
        <f t="shared" ref="AC107:AC115" si="173">$J107*M107</f>
        <v>0</v>
      </c>
      <c r="AD107" s="7">
        <f t="shared" si="168"/>
        <v>0</v>
      </c>
      <c r="AE107" s="7">
        <f t="shared" si="169"/>
        <v>0</v>
      </c>
      <c r="AF107" s="7">
        <f t="shared" si="170"/>
        <v>0</v>
      </c>
      <c r="AG107" s="7">
        <f t="shared" si="171"/>
        <v>0</v>
      </c>
    </row>
    <row r="108" spans="1:33" x14ac:dyDescent="0.2">
      <c r="A108" s="4" t="s">
        <v>188</v>
      </c>
      <c r="B108" s="6"/>
      <c r="C108" s="6"/>
      <c r="D108" s="11"/>
      <c r="E108" s="7">
        <f t="shared" si="158"/>
        <v>0</v>
      </c>
      <c r="F108" s="7">
        <f t="shared" si="159"/>
        <v>0</v>
      </c>
      <c r="G108" s="7">
        <f t="shared" si="160"/>
        <v>0</v>
      </c>
      <c r="H108" s="7">
        <f>IF(PĀRBAUDE!$D$3="NĒ",ROUND(G108*(1+R108),2),0)</f>
        <v>0</v>
      </c>
      <c r="I108" s="10">
        <f>IF(PĀRBAUDE!$D$3="NĒ",H108,G108)/IF(PĀRBAUDE!$D$3="NĒ",$H$141,$G$141)</f>
        <v>0</v>
      </c>
      <c r="J108" s="7">
        <f>IF(PĀRBAUDE!$D$3="NĒ",F108-H108,F108-G108)</f>
        <v>0</v>
      </c>
      <c r="K108" s="51" t="str">
        <f t="shared" si="125"/>
        <v/>
      </c>
      <c r="L108" s="21">
        <v>1</v>
      </c>
      <c r="M108" s="21"/>
      <c r="N108" s="21"/>
      <c r="O108" s="21"/>
      <c r="P108" s="21"/>
      <c r="Q108" s="21"/>
      <c r="R108" s="21">
        <v>0.21</v>
      </c>
      <c r="S108" s="11"/>
      <c r="T108" s="11"/>
      <c r="U108" s="1" t="str">
        <f t="shared" si="161"/>
        <v/>
      </c>
      <c r="V108" s="7">
        <f t="shared" si="162"/>
        <v>0</v>
      </c>
      <c r="W108" s="7">
        <f t="shared" si="163"/>
        <v>0</v>
      </c>
      <c r="X108" s="7">
        <f t="shared" si="164"/>
        <v>0</v>
      </c>
      <c r="Y108" s="7">
        <f t="shared" si="165"/>
        <v>0</v>
      </c>
      <c r="Z108" s="7">
        <f t="shared" si="166"/>
        <v>0</v>
      </c>
      <c r="AA108" s="7">
        <f t="shared" si="167"/>
        <v>0</v>
      </c>
      <c r="AB108" s="7">
        <f t="shared" si="172"/>
        <v>0</v>
      </c>
      <c r="AC108" s="7">
        <f t="shared" si="173"/>
        <v>0</v>
      </c>
      <c r="AD108" s="7">
        <f t="shared" si="168"/>
        <v>0</v>
      </c>
      <c r="AE108" s="7">
        <f t="shared" si="169"/>
        <v>0</v>
      </c>
      <c r="AF108" s="7">
        <f t="shared" si="170"/>
        <v>0</v>
      </c>
      <c r="AG108" s="7">
        <f t="shared" si="171"/>
        <v>0</v>
      </c>
    </row>
    <row r="109" spans="1:33" x14ac:dyDescent="0.2">
      <c r="A109" s="4" t="s">
        <v>174</v>
      </c>
      <c r="B109" s="6"/>
      <c r="C109" s="6"/>
      <c r="D109" s="11"/>
      <c r="E109" s="7">
        <f t="shared" si="158"/>
        <v>0</v>
      </c>
      <c r="F109" s="7">
        <f t="shared" si="159"/>
        <v>0</v>
      </c>
      <c r="G109" s="7">
        <f t="shared" si="160"/>
        <v>0</v>
      </c>
      <c r="H109" s="7">
        <f>IF(PĀRBAUDE!$D$3="NĒ",ROUND(G109*(1+R109),2),0)</f>
        <v>0</v>
      </c>
      <c r="I109" s="10">
        <f>IF(PĀRBAUDE!$D$3="NĒ",H109,G109)/IF(PĀRBAUDE!$D$3="NĒ",$H$141,$G$141)</f>
        <v>0</v>
      </c>
      <c r="J109" s="7">
        <f>IF(PĀRBAUDE!$D$3="NĒ",F109-H109,F109-G109)</f>
        <v>0</v>
      </c>
      <c r="K109" s="51" t="str">
        <f t="shared" si="125"/>
        <v/>
      </c>
      <c r="L109" s="21">
        <v>1</v>
      </c>
      <c r="M109" s="21"/>
      <c r="N109" s="21"/>
      <c r="O109" s="21"/>
      <c r="P109" s="21"/>
      <c r="Q109" s="21"/>
      <c r="R109" s="21">
        <v>0.21</v>
      </c>
      <c r="S109" s="11"/>
      <c r="T109" s="11"/>
      <c r="U109" s="1" t="str">
        <f t="shared" si="161"/>
        <v/>
      </c>
      <c r="V109" s="7">
        <f t="shared" si="162"/>
        <v>0</v>
      </c>
      <c r="W109" s="7">
        <f t="shared" si="163"/>
        <v>0</v>
      </c>
      <c r="X109" s="7">
        <f t="shared" si="164"/>
        <v>0</v>
      </c>
      <c r="Y109" s="7">
        <f t="shared" si="165"/>
        <v>0</v>
      </c>
      <c r="Z109" s="7">
        <f t="shared" si="166"/>
        <v>0</v>
      </c>
      <c r="AA109" s="7">
        <f t="shared" si="167"/>
        <v>0</v>
      </c>
      <c r="AB109" s="7">
        <f t="shared" si="172"/>
        <v>0</v>
      </c>
      <c r="AC109" s="7">
        <f t="shared" si="173"/>
        <v>0</v>
      </c>
      <c r="AD109" s="7">
        <f t="shared" si="168"/>
        <v>0</v>
      </c>
      <c r="AE109" s="7">
        <f t="shared" si="169"/>
        <v>0</v>
      </c>
      <c r="AF109" s="7">
        <f t="shared" si="170"/>
        <v>0</v>
      </c>
      <c r="AG109" s="7">
        <f t="shared" si="171"/>
        <v>0</v>
      </c>
    </row>
    <row r="110" spans="1:33" x14ac:dyDescent="0.2">
      <c r="A110" s="4" t="s">
        <v>175</v>
      </c>
      <c r="B110" s="6"/>
      <c r="C110" s="6"/>
      <c r="D110" s="11"/>
      <c r="E110" s="7">
        <f t="shared" si="158"/>
        <v>0</v>
      </c>
      <c r="F110" s="7">
        <f t="shared" si="159"/>
        <v>0</v>
      </c>
      <c r="G110" s="7">
        <f t="shared" si="160"/>
        <v>0</v>
      </c>
      <c r="H110" s="7">
        <f>IF(PĀRBAUDE!$D$3="NĒ",ROUND(G110*(1+R110),2),0)</f>
        <v>0</v>
      </c>
      <c r="I110" s="10">
        <f>IF(PĀRBAUDE!$D$3="NĒ",H110,G110)/IF(PĀRBAUDE!$D$3="NĒ",$H$141,$G$141)</f>
        <v>0</v>
      </c>
      <c r="J110" s="7">
        <f>IF(PĀRBAUDE!$D$3="NĒ",F110-H110,F110-G110)</f>
        <v>0</v>
      </c>
      <c r="K110" s="51" t="str">
        <f t="shared" si="125"/>
        <v/>
      </c>
      <c r="L110" s="21">
        <v>1</v>
      </c>
      <c r="M110" s="21"/>
      <c r="N110" s="21"/>
      <c r="O110" s="21"/>
      <c r="P110" s="21"/>
      <c r="Q110" s="21"/>
      <c r="R110" s="21">
        <v>0.21</v>
      </c>
      <c r="S110" s="11"/>
      <c r="T110" s="11"/>
      <c r="U110" s="1" t="str">
        <f t="shared" si="161"/>
        <v/>
      </c>
      <c r="V110" s="7">
        <f t="shared" si="162"/>
        <v>0</v>
      </c>
      <c r="W110" s="7">
        <f t="shared" si="163"/>
        <v>0</v>
      </c>
      <c r="X110" s="7">
        <f t="shared" si="164"/>
        <v>0</v>
      </c>
      <c r="Y110" s="7">
        <f t="shared" si="165"/>
        <v>0</v>
      </c>
      <c r="Z110" s="7">
        <f t="shared" si="166"/>
        <v>0</v>
      </c>
      <c r="AA110" s="7">
        <f t="shared" si="167"/>
        <v>0</v>
      </c>
      <c r="AB110" s="7">
        <f t="shared" si="172"/>
        <v>0</v>
      </c>
      <c r="AC110" s="7">
        <f t="shared" si="173"/>
        <v>0</v>
      </c>
      <c r="AD110" s="7">
        <f t="shared" si="168"/>
        <v>0</v>
      </c>
      <c r="AE110" s="7">
        <f t="shared" si="169"/>
        <v>0</v>
      </c>
      <c r="AF110" s="7">
        <f t="shared" si="170"/>
        <v>0</v>
      </c>
      <c r="AG110" s="7">
        <f t="shared" si="171"/>
        <v>0</v>
      </c>
    </row>
    <row r="111" spans="1:33" x14ac:dyDescent="0.2">
      <c r="A111" s="4" t="s">
        <v>176</v>
      </c>
      <c r="B111" s="6"/>
      <c r="C111" s="6"/>
      <c r="D111" s="11"/>
      <c r="E111" s="7">
        <f t="shared" si="158"/>
        <v>0</v>
      </c>
      <c r="F111" s="7">
        <f t="shared" si="159"/>
        <v>0</v>
      </c>
      <c r="G111" s="7">
        <f t="shared" si="160"/>
        <v>0</v>
      </c>
      <c r="H111" s="7">
        <f>IF(PĀRBAUDE!$D$3="NĒ",ROUND(G111*(1+R111),2),0)</f>
        <v>0</v>
      </c>
      <c r="I111" s="10">
        <f>IF(PĀRBAUDE!$D$3="NĒ",H111,G111)/IF(PĀRBAUDE!$D$3="NĒ",$H$141,$G$141)</f>
        <v>0</v>
      </c>
      <c r="J111" s="7">
        <f>IF(PĀRBAUDE!$D$3="NĒ",F111-H111,F111-G111)</f>
        <v>0</v>
      </c>
      <c r="K111" s="51" t="str">
        <f t="shared" si="125"/>
        <v/>
      </c>
      <c r="L111" s="21">
        <v>1</v>
      </c>
      <c r="M111" s="21"/>
      <c r="N111" s="21"/>
      <c r="O111" s="21"/>
      <c r="P111" s="21"/>
      <c r="Q111" s="21"/>
      <c r="R111" s="21">
        <v>0.21</v>
      </c>
      <c r="S111" s="11"/>
      <c r="T111" s="11"/>
      <c r="U111" s="1" t="str">
        <f t="shared" si="161"/>
        <v/>
      </c>
      <c r="V111" s="7">
        <f t="shared" si="162"/>
        <v>0</v>
      </c>
      <c r="W111" s="7">
        <f t="shared" si="163"/>
        <v>0</v>
      </c>
      <c r="X111" s="7">
        <f t="shared" si="164"/>
        <v>0</v>
      </c>
      <c r="Y111" s="7">
        <f t="shared" si="165"/>
        <v>0</v>
      </c>
      <c r="Z111" s="7">
        <f t="shared" si="166"/>
        <v>0</v>
      </c>
      <c r="AA111" s="7">
        <f t="shared" si="167"/>
        <v>0</v>
      </c>
      <c r="AB111" s="7">
        <f t="shared" si="172"/>
        <v>0</v>
      </c>
      <c r="AC111" s="7">
        <f t="shared" si="173"/>
        <v>0</v>
      </c>
      <c r="AD111" s="7">
        <f t="shared" si="168"/>
        <v>0</v>
      </c>
      <c r="AE111" s="7">
        <f t="shared" si="169"/>
        <v>0</v>
      </c>
      <c r="AF111" s="7">
        <f t="shared" si="170"/>
        <v>0</v>
      </c>
      <c r="AG111" s="7">
        <f t="shared" si="171"/>
        <v>0</v>
      </c>
    </row>
    <row r="112" spans="1:33" x14ac:dyDescent="0.2">
      <c r="A112" s="4" t="s">
        <v>177</v>
      </c>
      <c r="B112" s="6"/>
      <c r="C112" s="6"/>
      <c r="D112" s="11"/>
      <c r="E112" s="7">
        <f t="shared" si="158"/>
        <v>0</v>
      </c>
      <c r="F112" s="7">
        <f t="shared" si="159"/>
        <v>0</v>
      </c>
      <c r="G112" s="7">
        <f t="shared" si="160"/>
        <v>0</v>
      </c>
      <c r="H112" s="7">
        <f>IF(PĀRBAUDE!$D$3="NĒ",ROUND(G112*(1+R112),2),0)</f>
        <v>0</v>
      </c>
      <c r="I112" s="10">
        <f>IF(PĀRBAUDE!$D$3="NĒ",H112,G112)/IF(PĀRBAUDE!$D$3="NĒ",$H$141,$G$141)</f>
        <v>0</v>
      </c>
      <c r="J112" s="7">
        <f>IF(PĀRBAUDE!$D$3="NĒ",F112-H112,F112-G112)</f>
        <v>0</v>
      </c>
      <c r="K112" s="51" t="str">
        <f t="shared" si="125"/>
        <v/>
      </c>
      <c r="L112" s="21">
        <v>1</v>
      </c>
      <c r="M112" s="21"/>
      <c r="N112" s="21"/>
      <c r="O112" s="21"/>
      <c r="P112" s="21"/>
      <c r="Q112" s="21"/>
      <c r="R112" s="21">
        <v>0.21</v>
      </c>
      <c r="S112" s="11"/>
      <c r="T112" s="11"/>
      <c r="U112" s="1" t="str">
        <f t="shared" si="161"/>
        <v/>
      </c>
      <c r="V112" s="7">
        <f t="shared" si="162"/>
        <v>0</v>
      </c>
      <c r="W112" s="7">
        <f t="shared" si="163"/>
        <v>0</v>
      </c>
      <c r="X112" s="7">
        <f t="shared" si="164"/>
        <v>0</v>
      </c>
      <c r="Y112" s="7">
        <f t="shared" si="165"/>
        <v>0</v>
      </c>
      <c r="Z112" s="7">
        <f t="shared" si="166"/>
        <v>0</v>
      </c>
      <c r="AA112" s="7">
        <f t="shared" si="167"/>
        <v>0</v>
      </c>
      <c r="AB112" s="7">
        <f t="shared" si="172"/>
        <v>0</v>
      </c>
      <c r="AC112" s="7">
        <f t="shared" si="173"/>
        <v>0</v>
      </c>
      <c r="AD112" s="7">
        <f t="shared" si="168"/>
        <v>0</v>
      </c>
      <c r="AE112" s="7">
        <f t="shared" si="169"/>
        <v>0</v>
      </c>
      <c r="AF112" s="7">
        <f t="shared" si="170"/>
        <v>0</v>
      </c>
      <c r="AG112" s="7">
        <f t="shared" si="171"/>
        <v>0</v>
      </c>
    </row>
    <row r="113" spans="1:33" x14ac:dyDescent="0.2">
      <c r="A113" s="4" t="s">
        <v>178</v>
      </c>
      <c r="B113" s="6"/>
      <c r="C113" s="6"/>
      <c r="D113" s="11"/>
      <c r="E113" s="7">
        <f t="shared" si="158"/>
        <v>0</v>
      </c>
      <c r="F113" s="7">
        <f t="shared" si="159"/>
        <v>0</v>
      </c>
      <c r="G113" s="7">
        <f t="shared" si="160"/>
        <v>0</v>
      </c>
      <c r="H113" s="7">
        <f>IF(PĀRBAUDE!$D$3="NĒ",ROUND(G113*(1+R113),2),0)</f>
        <v>0</v>
      </c>
      <c r="I113" s="10">
        <f>IF(PĀRBAUDE!$D$3="NĒ",H113,G113)/IF(PĀRBAUDE!$D$3="NĒ",$H$141,$G$141)</f>
        <v>0</v>
      </c>
      <c r="J113" s="7">
        <f>IF(PĀRBAUDE!$D$3="NĒ",F113-H113,F113-G113)</f>
        <v>0</v>
      </c>
      <c r="K113" s="51" t="str">
        <f t="shared" si="125"/>
        <v/>
      </c>
      <c r="L113" s="21">
        <v>1</v>
      </c>
      <c r="M113" s="21"/>
      <c r="N113" s="21"/>
      <c r="O113" s="21"/>
      <c r="P113" s="21"/>
      <c r="Q113" s="21"/>
      <c r="R113" s="21">
        <v>0.21</v>
      </c>
      <c r="S113" s="11"/>
      <c r="T113" s="11"/>
      <c r="U113" s="1" t="str">
        <f t="shared" si="161"/>
        <v/>
      </c>
      <c r="V113" s="7">
        <f t="shared" si="162"/>
        <v>0</v>
      </c>
      <c r="W113" s="7">
        <f t="shared" si="163"/>
        <v>0</v>
      </c>
      <c r="X113" s="7">
        <f t="shared" si="164"/>
        <v>0</v>
      </c>
      <c r="Y113" s="7">
        <f t="shared" si="165"/>
        <v>0</v>
      </c>
      <c r="Z113" s="7">
        <f t="shared" si="166"/>
        <v>0</v>
      </c>
      <c r="AA113" s="7">
        <f t="shared" si="167"/>
        <v>0</v>
      </c>
      <c r="AB113" s="7">
        <f t="shared" si="172"/>
        <v>0</v>
      </c>
      <c r="AC113" s="7">
        <f t="shared" si="173"/>
        <v>0</v>
      </c>
      <c r="AD113" s="7">
        <f t="shared" si="168"/>
        <v>0</v>
      </c>
      <c r="AE113" s="7">
        <f t="shared" si="169"/>
        <v>0</v>
      </c>
      <c r="AF113" s="7">
        <f t="shared" si="170"/>
        <v>0</v>
      </c>
      <c r="AG113" s="7">
        <f t="shared" si="171"/>
        <v>0</v>
      </c>
    </row>
    <row r="114" spans="1:33" x14ac:dyDescent="0.2">
      <c r="A114" s="4" t="s">
        <v>179</v>
      </c>
      <c r="B114" s="6"/>
      <c r="C114" s="6"/>
      <c r="D114" s="11"/>
      <c r="E114" s="7">
        <f t="shared" si="158"/>
        <v>0</v>
      </c>
      <c r="F114" s="7">
        <f t="shared" si="159"/>
        <v>0</v>
      </c>
      <c r="G114" s="7">
        <f t="shared" si="160"/>
        <v>0</v>
      </c>
      <c r="H114" s="7">
        <f>IF(PĀRBAUDE!$D$3="NĒ",ROUND(G114*(1+R114),2),0)</f>
        <v>0</v>
      </c>
      <c r="I114" s="10">
        <f>IF(PĀRBAUDE!$D$3="NĒ",H114,G114)/IF(PĀRBAUDE!$D$3="NĒ",$H$141,$G$141)</f>
        <v>0</v>
      </c>
      <c r="J114" s="7">
        <f>IF(PĀRBAUDE!$D$3="NĒ",F114-H114,F114-G114)</f>
        <v>0</v>
      </c>
      <c r="K114" s="51" t="str">
        <f t="shared" si="125"/>
        <v/>
      </c>
      <c r="L114" s="21">
        <v>1</v>
      </c>
      <c r="M114" s="21"/>
      <c r="N114" s="21"/>
      <c r="O114" s="21"/>
      <c r="P114" s="21"/>
      <c r="Q114" s="21"/>
      <c r="R114" s="21">
        <v>0.21</v>
      </c>
      <c r="S114" s="11"/>
      <c r="T114" s="11"/>
      <c r="U114" s="1" t="str">
        <f t="shared" si="161"/>
        <v/>
      </c>
      <c r="V114" s="7">
        <f t="shared" si="162"/>
        <v>0</v>
      </c>
      <c r="W114" s="7">
        <f t="shared" si="163"/>
        <v>0</v>
      </c>
      <c r="X114" s="7">
        <f t="shared" si="164"/>
        <v>0</v>
      </c>
      <c r="Y114" s="7">
        <f t="shared" si="165"/>
        <v>0</v>
      </c>
      <c r="Z114" s="7">
        <f t="shared" si="166"/>
        <v>0</v>
      </c>
      <c r="AA114" s="7">
        <f t="shared" si="167"/>
        <v>0</v>
      </c>
      <c r="AB114" s="7">
        <f t="shared" si="172"/>
        <v>0</v>
      </c>
      <c r="AC114" s="7">
        <f t="shared" si="173"/>
        <v>0</v>
      </c>
      <c r="AD114" s="7">
        <f t="shared" si="168"/>
        <v>0</v>
      </c>
      <c r="AE114" s="7">
        <f t="shared" si="169"/>
        <v>0</v>
      </c>
      <c r="AF114" s="7">
        <f t="shared" si="170"/>
        <v>0</v>
      </c>
      <c r="AG114" s="7">
        <f t="shared" si="171"/>
        <v>0</v>
      </c>
    </row>
    <row r="115" spans="1:33" x14ac:dyDescent="0.2">
      <c r="A115" s="4" t="s">
        <v>173</v>
      </c>
      <c r="B115" s="6"/>
      <c r="C115" s="6"/>
      <c r="D115" s="11"/>
      <c r="E115" s="7">
        <f t="shared" si="158"/>
        <v>0</v>
      </c>
      <c r="F115" s="7">
        <f t="shared" si="159"/>
        <v>0</v>
      </c>
      <c r="G115" s="7">
        <f t="shared" si="160"/>
        <v>0</v>
      </c>
      <c r="H115" s="7">
        <f>IF(PĀRBAUDE!$D$3="NĒ",ROUND(G115*(1+R115),2),0)</f>
        <v>0</v>
      </c>
      <c r="I115" s="10">
        <f>IF(PĀRBAUDE!$D$3="NĒ",H115,G115)/IF(PĀRBAUDE!$D$3="NĒ",$H$141,$G$141)</f>
        <v>0</v>
      </c>
      <c r="J115" s="7">
        <f>IF(PĀRBAUDE!$D$3="NĒ",F115-H115,F115-G115)</f>
        <v>0</v>
      </c>
      <c r="K115" s="51" t="str">
        <f t="shared" si="125"/>
        <v/>
      </c>
      <c r="L115" s="21">
        <v>1</v>
      </c>
      <c r="M115" s="21"/>
      <c r="N115" s="21"/>
      <c r="O115" s="21"/>
      <c r="P115" s="21"/>
      <c r="Q115" s="21"/>
      <c r="R115" s="21">
        <v>0.21</v>
      </c>
      <c r="S115" s="11"/>
      <c r="T115" s="11"/>
      <c r="U115" s="1" t="str">
        <f t="shared" si="161"/>
        <v/>
      </c>
      <c r="V115" s="7">
        <f t="shared" si="162"/>
        <v>0</v>
      </c>
      <c r="W115" s="7">
        <f t="shared" si="163"/>
        <v>0</v>
      </c>
      <c r="X115" s="7">
        <f t="shared" si="164"/>
        <v>0</v>
      </c>
      <c r="Y115" s="7">
        <f t="shared" si="165"/>
        <v>0</v>
      </c>
      <c r="Z115" s="7">
        <f t="shared" si="166"/>
        <v>0</v>
      </c>
      <c r="AA115" s="7">
        <f t="shared" si="167"/>
        <v>0</v>
      </c>
      <c r="AB115" s="7">
        <f t="shared" si="172"/>
        <v>0</v>
      </c>
      <c r="AC115" s="7">
        <f t="shared" si="173"/>
        <v>0</v>
      </c>
      <c r="AD115" s="7">
        <f t="shared" si="168"/>
        <v>0</v>
      </c>
      <c r="AE115" s="7">
        <f t="shared" si="169"/>
        <v>0</v>
      </c>
      <c r="AF115" s="7">
        <f t="shared" si="170"/>
        <v>0</v>
      </c>
      <c r="AG115" s="7">
        <f t="shared" si="171"/>
        <v>0</v>
      </c>
    </row>
    <row r="116" spans="1:33" ht="25.5" x14ac:dyDescent="0.2">
      <c r="A116" s="2" t="s">
        <v>104</v>
      </c>
      <c r="B116" s="3" t="s">
        <v>141</v>
      </c>
      <c r="C116" s="3"/>
      <c r="D116" s="3"/>
      <c r="E116" s="8">
        <f>SUM(E117:E126)</f>
        <v>2500</v>
      </c>
      <c r="F116" s="8">
        <f>SUM(F117:F126)</f>
        <v>3025</v>
      </c>
      <c r="G116" s="8">
        <f>SUM(G117:G126)</f>
        <v>2500</v>
      </c>
      <c r="H116" s="8">
        <f>SUM(H117:H126)</f>
        <v>0</v>
      </c>
      <c r="I116" s="9">
        <f>IF(PĀRBAUDE!$D$3="NĒ",H116,G116)/IF(PĀRBAUDE!$D$3="NĒ",$H$141,$G$141)</f>
        <v>3.4960145434205004E-3</v>
      </c>
      <c r="J116" s="8">
        <f>SUM(J117:J126)</f>
        <v>525</v>
      </c>
      <c r="K116" s="52"/>
    </row>
    <row r="117" spans="1:33" x14ac:dyDescent="0.2">
      <c r="A117" s="4" t="s">
        <v>180</v>
      </c>
      <c r="B117" s="6" t="s">
        <v>5</v>
      </c>
      <c r="C117" s="6">
        <v>1</v>
      </c>
      <c r="D117" s="11">
        <v>2500</v>
      </c>
      <c r="E117" s="7">
        <f t="shared" ref="E117:E126" si="174">C117*D117</f>
        <v>2500</v>
      </c>
      <c r="F117" s="7">
        <f t="shared" ref="F117:F138" si="175">ROUND(E117*(1+R117),2)</f>
        <v>3025</v>
      </c>
      <c r="G117" s="7">
        <f t="shared" ref="G117:G126" si="176">E117-S117-T117</f>
        <v>2500</v>
      </c>
      <c r="H117" s="7">
        <f>IF(PĀRBAUDE!$D$3="NĒ",ROUND(G117*(1+R117),2),0)</f>
        <v>0</v>
      </c>
      <c r="I117" s="10">
        <f>IF(PĀRBAUDE!$D$3="NĒ",H117,G117)/IF(PĀRBAUDE!$D$3="NĒ",$H$141,$G$141)</f>
        <v>3.4960145434205004E-3</v>
      </c>
      <c r="J117" s="7">
        <f>IF(PĀRBAUDE!$D$3="NĒ",F117-H117,F117-G117)</f>
        <v>525</v>
      </c>
      <c r="K117" s="51" t="str">
        <f t="shared" si="125"/>
        <v/>
      </c>
      <c r="L117" s="21">
        <v>1</v>
      </c>
      <c r="M117" s="21"/>
      <c r="N117" s="21"/>
      <c r="O117" s="21"/>
      <c r="P117" s="21"/>
      <c r="Q117" s="21"/>
      <c r="R117" s="21">
        <v>0.21</v>
      </c>
      <c r="S117" s="11"/>
      <c r="T117" s="11"/>
      <c r="U117" s="1" t="str">
        <f t="shared" ref="U117:U126" si="177">IF(SUM(L117:Q117)&lt;&gt;1,1,"")</f>
        <v/>
      </c>
      <c r="V117" s="7">
        <f t="shared" ref="V117:V126" si="178">IF($H117=0,$G117,$H117)*L117</f>
        <v>2500</v>
      </c>
      <c r="W117" s="7">
        <f t="shared" ref="W117:W126" si="179">IF($H117=0,$G117,$H117)*M117</f>
        <v>0</v>
      </c>
      <c r="X117" s="7">
        <f t="shared" ref="X117:X126" si="180">IF($H117=0,$G117,$H117)*N117</f>
        <v>0</v>
      </c>
      <c r="Y117" s="7">
        <f t="shared" ref="Y117:Y126" si="181">IF($H117=0,$G117,$H117)*O117</f>
        <v>0</v>
      </c>
      <c r="Z117" s="7">
        <f t="shared" ref="Z117:Z126" si="182">IF($H117=0,$G117,$H117)*P117</f>
        <v>0</v>
      </c>
      <c r="AA117" s="7">
        <f t="shared" ref="AA117:AA126" si="183">IF($H117=0,$G117,$H117)*Q117</f>
        <v>0</v>
      </c>
      <c r="AB117" s="7">
        <f>$J117*L117</f>
        <v>525</v>
      </c>
      <c r="AC117" s="7">
        <f>$J117*M117</f>
        <v>0</v>
      </c>
      <c r="AD117" s="7">
        <f t="shared" ref="AD117:AD126" si="184">$J117*N117</f>
        <v>0</v>
      </c>
      <c r="AE117" s="7">
        <f t="shared" ref="AE117:AE126" si="185">$J117*O117</f>
        <v>0</v>
      </c>
      <c r="AF117" s="7">
        <f t="shared" ref="AF117:AF126" si="186">$J117*P117</f>
        <v>0</v>
      </c>
      <c r="AG117" s="7">
        <f t="shared" ref="AG117:AG126" si="187">$J117*Q117</f>
        <v>0</v>
      </c>
    </row>
    <row r="118" spans="1:33" x14ac:dyDescent="0.2">
      <c r="A118" s="4" t="s">
        <v>181</v>
      </c>
      <c r="B118" s="6"/>
      <c r="C118" s="6"/>
      <c r="D118" s="11"/>
      <c r="E118" s="7">
        <f t="shared" si="174"/>
        <v>0</v>
      </c>
      <c r="F118" s="7">
        <f t="shared" si="175"/>
        <v>0</v>
      </c>
      <c r="G118" s="7">
        <f t="shared" si="176"/>
        <v>0</v>
      </c>
      <c r="H118" s="7">
        <f>IF(PĀRBAUDE!$D$3="NĒ",ROUND(G118*(1+R118),2),0)</f>
        <v>0</v>
      </c>
      <c r="I118" s="10">
        <f>IF(PĀRBAUDE!$D$3="NĒ",H118,G118)/IF(PĀRBAUDE!$D$3="NĒ",$H$141,$G$141)</f>
        <v>0</v>
      </c>
      <c r="J118" s="7">
        <f>IF(PĀRBAUDE!$D$3="NĒ",F118-H118,F118-G118)</f>
        <v>0</v>
      </c>
      <c r="K118" s="51" t="str">
        <f t="shared" si="125"/>
        <v/>
      </c>
      <c r="L118" s="21">
        <v>1</v>
      </c>
      <c r="M118" s="21"/>
      <c r="N118" s="21"/>
      <c r="O118" s="21"/>
      <c r="P118" s="21"/>
      <c r="Q118" s="21"/>
      <c r="R118" s="21">
        <v>0.21</v>
      </c>
      <c r="S118" s="11"/>
      <c r="T118" s="11"/>
      <c r="U118" s="1" t="str">
        <f t="shared" si="177"/>
        <v/>
      </c>
      <c r="V118" s="7">
        <f t="shared" si="178"/>
        <v>0</v>
      </c>
      <c r="W118" s="7">
        <f t="shared" si="179"/>
        <v>0</v>
      </c>
      <c r="X118" s="7">
        <f t="shared" si="180"/>
        <v>0</v>
      </c>
      <c r="Y118" s="7">
        <f t="shared" si="181"/>
        <v>0</v>
      </c>
      <c r="Z118" s="7">
        <f t="shared" si="182"/>
        <v>0</v>
      </c>
      <c r="AA118" s="7">
        <f t="shared" si="183"/>
        <v>0</v>
      </c>
      <c r="AB118" s="7">
        <f t="shared" ref="AB118:AB126" si="188">$J118*L118</f>
        <v>0</v>
      </c>
      <c r="AC118" s="7">
        <f t="shared" ref="AC118:AC126" si="189">$J118*M118</f>
        <v>0</v>
      </c>
      <c r="AD118" s="7">
        <f t="shared" si="184"/>
        <v>0</v>
      </c>
      <c r="AE118" s="7">
        <f t="shared" si="185"/>
        <v>0</v>
      </c>
      <c r="AF118" s="7">
        <f t="shared" si="186"/>
        <v>0</v>
      </c>
      <c r="AG118" s="7">
        <f t="shared" si="187"/>
        <v>0</v>
      </c>
    </row>
    <row r="119" spans="1:33" x14ac:dyDescent="0.2">
      <c r="A119" s="4" t="s">
        <v>189</v>
      </c>
      <c r="B119" s="6"/>
      <c r="C119" s="6"/>
      <c r="D119" s="11"/>
      <c r="E119" s="7">
        <f t="shared" si="174"/>
        <v>0</v>
      </c>
      <c r="F119" s="7">
        <f t="shared" si="175"/>
        <v>0</v>
      </c>
      <c r="G119" s="7">
        <f t="shared" si="176"/>
        <v>0</v>
      </c>
      <c r="H119" s="7">
        <f>IF(PĀRBAUDE!$D$3="NĒ",ROUND(G119*(1+R119),2),0)</f>
        <v>0</v>
      </c>
      <c r="I119" s="10">
        <f>IF(PĀRBAUDE!$D$3="NĒ",H119,G119)/IF(PĀRBAUDE!$D$3="NĒ",$H$141,$G$141)</f>
        <v>0</v>
      </c>
      <c r="J119" s="7">
        <f>IF(PĀRBAUDE!$D$3="NĒ",F119-H119,F119-G119)</f>
        <v>0</v>
      </c>
      <c r="K119" s="51" t="str">
        <f t="shared" si="125"/>
        <v/>
      </c>
      <c r="L119" s="21">
        <v>1</v>
      </c>
      <c r="M119" s="21"/>
      <c r="N119" s="21"/>
      <c r="O119" s="21"/>
      <c r="P119" s="21"/>
      <c r="Q119" s="21"/>
      <c r="R119" s="21">
        <v>0.21</v>
      </c>
      <c r="S119" s="11"/>
      <c r="T119" s="11"/>
      <c r="U119" s="1" t="str">
        <f t="shared" si="177"/>
        <v/>
      </c>
      <c r="V119" s="7">
        <f t="shared" si="178"/>
        <v>0</v>
      </c>
      <c r="W119" s="7">
        <f t="shared" si="179"/>
        <v>0</v>
      </c>
      <c r="X119" s="7">
        <f t="shared" si="180"/>
        <v>0</v>
      </c>
      <c r="Y119" s="7">
        <f t="shared" si="181"/>
        <v>0</v>
      </c>
      <c r="Z119" s="7">
        <f t="shared" si="182"/>
        <v>0</v>
      </c>
      <c r="AA119" s="7">
        <f t="shared" si="183"/>
        <v>0</v>
      </c>
      <c r="AB119" s="7">
        <f t="shared" si="188"/>
        <v>0</v>
      </c>
      <c r="AC119" s="7">
        <f t="shared" si="189"/>
        <v>0</v>
      </c>
      <c r="AD119" s="7">
        <f t="shared" si="184"/>
        <v>0</v>
      </c>
      <c r="AE119" s="7">
        <f t="shared" si="185"/>
        <v>0</v>
      </c>
      <c r="AF119" s="7">
        <f t="shared" si="186"/>
        <v>0</v>
      </c>
      <c r="AG119" s="7">
        <f t="shared" si="187"/>
        <v>0</v>
      </c>
    </row>
    <row r="120" spans="1:33" x14ac:dyDescent="0.2">
      <c r="A120" s="4" t="s">
        <v>190</v>
      </c>
      <c r="B120" s="6"/>
      <c r="C120" s="6"/>
      <c r="D120" s="11"/>
      <c r="E120" s="7">
        <f t="shared" si="174"/>
        <v>0</v>
      </c>
      <c r="F120" s="7">
        <f t="shared" si="175"/>
        <v>0</v>
      </c>
      <c r="G120" s="7">
        <f t="shared" si="176"/>
        <v>0</v>
      </c>
      <c r="H120" s="7">
        <f>IF(PĀRBAUDE!$D$3="NĒ",ROUND(G120*(1+R120),2),0)</f>
        <v>0</v>
      </c>
      <c r="I120" s="10">
        <f>IF(PĀRBAUDE!$D$3="NĒ",H120,G120)/IF(PĀRBAUDE!$D$3="NĒ",$H$141,$G$141)</f>
        <v>0</v>
      </c>
      <c r="J120" s="7">
        <f>IF(PĀRBAUDE!$D$3="NĒ",F120-H120,F120-G120)</f>
        <v>0</v>
      </c>
      <c r="K120" s="51" t="str">
        <f t="shared" si="125"/>
        <v/>
      </c>
      <c r="L120" s="21">
        <v>1</v>
      </c>
      <c r="M120" s="21"/>
      <c r="N120" s="21"/>
      <c r="O120" s="21"/>
      <c r="P120" s="21"/>
      <c r="Q120" s="21"/>
      <c r="R120" s="21">
        <v>0.21</v>
      </c>
      <c r="S120" s="11"/>
      <c r="T120" s="11"/>
      <c r="U120" s="1" t="str">
        <f t="shared" si="177"/>
        <v/>
      </c>
      <c r="V120" s="7">
        <f t="shared" si="178"/>
        <v>0</v>
      </c>
      <c r="W120" s="7">
        <f t="shared" si="179"/>
        <v>0</v>
      </c>
      <c r="X120" s="7">
        <f t="shared" si="180"/>
        <v>0</v>
      </c>
      <c r="Y120" s="7">
        <f t="shared" si="181"/>
        <v>0</v>
      </c>
      <c r="Z120" s="7">
        <f t="shared" si="182"/>
        <v>0</v>
      </c>
      <c r="AA120" s="7">
        <f t="shared" si="183"/>
        <v>0</v>
      </c>
      <c r="AB120" s="7">
        <f t="shared" si="188"/>
        <v>0</v>
      </c>
      <c r="AC120" s="7">
        <f t="shared" si="189"/>
        <v>0</v>
      </c>
      <c r="AD120" s="7">
        <f t="shared" si="184"/>
        <v>0</v>
      </c>
      <c r="AE120" s="7">
        <f t="shared" si="185"/>
        <v>0</v>
      </c>
      <c r="AF120" s="7">
        <f t="shared" si="186"/>
        <v>0</v>
      </c>
      <c r="AG120" s="7">
        <f t="shared" si="187"/>
        <v>0</v>
      </c>
    </row>
    <row r="121" spans="1:33" x14ac:dyDescent="0.2">
      <c r="A121" s="4" t="s">
        <v>182</v>
      </c>
      <c r="B121" s="6"/>
      <c r="C121" s="6"/>
      <c r="D121" s="11"/>
      <c r="E121" s="7">
        <f t="shared" si="174"/>
        <v>0</v>
      </c>
      <c r="F121" s="7">
        <f t="shared" si="175"/>
        <v>0</v>
      </c>
      <c r="G121" s="7">
        <f t="shared" si="176"/>
        <v>0</v>
      </c>
      <c r="H121" s="7">
        <f>IF(PĀRBAUDE!$D$3="NĒ",ROUND(G121*(1+R121),2),0)</f>
        <v>0</v>
      </c>
      <c r="I121" s="10">
        <f>IF(PĀRBAUDE!$D$3="NĒ",H121,G121)/IF(PĀRBAUDE!$D$3="NĒ",$H$141,$G$141)</f>
        <v>0</v>
      </c>
      <c r="J121" s="7">
        <f>IF(PĀRBAUDE!$D$3="NĒ",F121-H121,F121-G121)</f>
        <v>0</v>
      </c>
      <c r="K121" s="51" t="str">
        <f t="shared" si="125"/>
        <v/>
      </c>
      <c r="L121" s="21">
        <v>1</v>
      </c>
      <c r="M121" s="21"/>
      <c r="N121" s="21"/>
      <c r="O121" s="21"/>
      <c r="P121" s="21"/>
      <c r="Q121" s="21"/>
      <c r="R121" s="21">
        <v>0.21</v>
      </c>
      <c r="S121" s="11"/>
      <c r="T121" s="11"/>
      <c r="U121" s="1" t="str">
        <f t="shared" si="177"/>
        <v/>
      </c>
      <c r="V121" s="7">
        <f t="shared" si="178"/>
        <v>0</v>
      </c>
      <c r="W121" s="7">
        <f t="shared" si="179"/>
        <v>0</v>
      </c>
      <c r="X121" s="7">
        <f t="shared" si="180"/>
        <v>0</v>
      </c>
      <c r="Y121" s="7">
        <f t="shared" si="181"/>
        <v>0</v>
      </c>
      <c r="Z121" s="7">
        <f t="shared" si="182"/>
        <v>0</v>
      </c>
      <c r="AA121" s="7">
        <f t="shared" si="183"/>
        <v>0</v>
      </c>
      <c r="AB121" s="7">
        <f t="shared" si="188"/>
        <v>0</v>
      </c>
      <c r="AC121" s="7">
        <f t="shared" si="189"/>
        <v>0</v>
      </c>
      <c r="AD121" s="7">
        <f t="shared" si="184"/>
        <v>0</v>
      </c>
      <c r="AE121" s="7">
        <f t="shared" si="185"/>
        <v>0</v>
      </c>
      <c r="AF121" s="7">
        <f t="shared" si="186"/>
        <v>0</v>
      </c>
      <c r="AG121" s="7">
        <f t="shared" si="187"/>
        <v>0</v>
      </c>
    </row>
    <row r="122" spans="1:33" x14ac:dyDescent="0.2">
      <c r="A122" s="4" t="s">
        <v>183</v>
      </c>
      <c r="B122" s="6"/>
      <c r="C122" s="6"/>
      <c r="D122" s="11"/>
      <c r="E122" s="7">
        <f t="shared" si="174"/>
        <v>0</v>
      </c>
      <c r="F122" s="7">
        <f t="shared" si="175"/>
        <v>0</v>
      </c>
      <c r="G122" s="7">
        <f t="shared" si="176"/>
        <v>0</v>
      </c>
      <c r="H122" s="7">
        <f>IF(PĀRBAUDE!$D$3="NĒ",ROUND(G122*(1+R122),2),0)</f>
        <v>0</v>
      </c>
      <c r="I122" s="10">
        <f>IF(PĀRBAUDE!$D$3="NĒ",H122,G122)/IF(PĀRBAUDE!$D$3="NĒ",$H$141,$G$141)</f>
        <v>0</v>
      </c>
      <c r="J122" s="7">
        <f>IF(PĀRBAUDE!$D$3="NĒ",F122-H122,F122-G122)</f>
        <v>0</v>
      </c>
      <c r="K122" s="51" t="str">
        <f t="shared" si="125"/>
        <v/>
      </c>
      <c r="L122" s="21">
        <v>1</v>
      </c>
      <c r="M122" s="21"/>
      <c r="N122" s="21"/>
      <c r="O122" s="21"/>
      <c r="P122" s="21"/>
      <c r="Q122" s="21"/>
      <c r="R122" s="21">
        <v>0.21</v>
      </c>
      <c r="S122" s="11"/>
      <c r="T122" s="11"/>
      <c r="U122" s="1" t="str">
        <f t="shared" si="177"/>
        <v/>
      </c>
      <c r="V122" s="7">
        <f t="shared" si="178"/>
        <v>0</v>
      </c>
      <c r="W122" s="7">
        <f t="shared" si="179"/>
        <v>0</v>
      </c>
      <c r="X122" s="7">
        <f t="shared" si="180"/>
        <v>0</v>
      </c>
      <c r="Y122" s="7">
        <f t="shared" si="181"/>
        <v>0</v>
      </c>
      <c r="Z122" s="7">
        <f t="shared" si="182"/>
        <v>0</v>
      </c>
      <c r="AA122" s="7">
        <f t="shared" si="183"/>
        <v>0</v>
      </c>
      <c r="AB122" s="7">
        <f t="shared" si="188"/>
        <v>0</v>
      </c>
      <c r="AC122" s="7">
        <f t="shared" si="189"/>
        <v>0</v>
      </c>
      <c r="AD122" s="7">
        <f t="shared" si="184"/>
        <v>0</v>
      </c>
      <c r="AE122" s="7">
        <f t="shared" si="185"/>
        <v>0</v>
      </c>
      <c r="AF122" s="7">
        <f t="shared" si="186"/>
        <v>0</v>
      </c>
      <c r="AG122" s="7">
        <f t="shared" si="187"/>
        <v>0</v>
      </c>
    </row>
    <row r="123" spans="1:33" x14ac:dyDescent="0.2">
      <c r="A123" s="4" t="s">
        <v>184</v>
      </c>
      <c r="B123" s="6"/>
      <c r="C123" s="6"/>
      <c r="D123" s="11"/>
      <c r="E123" s="7">
        <f t="shared" si="174"/>
        <v>0</v>
      </c>
      <c r="F123" s="7">
        <f t="shared" si="175"/>
        <v>0</v>
      </c>
      <c r="G123" s="7">
        <f t="shared" si="176"/>
        <v>0</v>
      </c>
      <c r="H123" s="7">
        <f>IF(PĀRBAUDE!$D$3="NĒ",ROUND(G123*(1+R123),2),0)</f>
        <v>0</v>
      </c>
      <c r="I123" s="10">
        <f>IF(PĀRBAUDE!$D$3="NĒ",H123,G123)/IF(PĀRBAUDE!$D$3="NĒ",$H$141,$G$141)</f>
        <v>0</v>
      </c>
      <c r="J123" s="7">
        <f>IF(PĀRBAUDE!$D$3="NĒ",F123-H123,F123-G123)</f>
        <v>0</v>
      </c>
      <c r="K123" s="51" t="str">
        <f t="shared" si="125"/>
        <v/>
      </c>
      <c r="L123" s="21">
        <v>1</v>
      </c>
      <c r="M123" s="21"/>
      <c r="N123" s="21"/>
      <c r="O123" s="21"/>
      <c r="P123" s="21"/>
      <c r="Q123" s="21"/>
      <c r="R123" s="21">
        <v>0.21</v>
      </c>
      <c r="S123" s="11"/>
      <c r="T123" s="11"/>
      <c r="U123" s="1" t="str">
        <f t="shared" si="177"/>
        <v/>
      </c>
      <c r="V123" s="7">
        <f t="shared" si="178"/>
        <v>0</v>
      </c>
      <c r="W123" s="7">
        <f t="shared" si="179"/>
        <v>0</v>
      </c>
      <c r="X123" s="7">
        <f t="shared" si="180"/>
        <v>0</v>
      </c>
      <c r="Y123" s="7">
        <f t="shared" si="181"/>
        <v>0</v>
      </c>
      <c r="Z123" s="7">
        <f t="shared" si="182"/>
        <v>0</v>
      </c>
      <c r="AA123" s="7">
        <f t="shared" si="183"/>
        <v>0</v>
      </c>
      <c r="AB123" s="7">
        <f t="shared" si="188"/>
        <v>0</v>
      </c>
      <c r="AC123" s="7">
        <f t="shared" si="189"/>
        <v>0</v>
      </c>
      <c r="AD123" s="7">
        <f t="shared" si="184"/>
        <v>0</v>
      </c>
      <c r="AE123" s="7">
        <f t="shared" si="185"/>
        <v>0</v>
      </c>
      <c r="AF123" s="7">
        <f t="shared" si="186"/>
        <v>0</v>
      </c>
      <c r="AG123" s="7">
        <f t="shared" si="187"/>
        <v>0</v>
      </c>
    </row>
    <row r="124" spans="1:33" x14ac:dyDescent="0.2">
      <c r="A124" s="4" t="s">
        <v>185</v>
      </c>
      <c r="B124" s="6"/>
      <c r="C124" s="6"/>
      <c r="D124" s="11"/>
      <c r="E124" s="7">
        <f t="shared" si="174"/>
        <v>0</v>
      </c>
      <c r="F124" s="7">
        <f t="shared" si="175"/>
        <v>0</v>
      </c>
      <c r="G124" s="7">
        <f t="shared" si="176"/>
        <v>0</v>
      </c>
      <c r="H124" s="7">
        <f>IF(PĀRBAUDE!$D$3="NĒ",ROUND(G124*(1+R124),2),0)</f>
        <v>0</v>
      </c>
      <c r="I124" s="10">
        <f>IF(PĀRBAUDE!$D$3="NĒ",H124,G124)/IF(PĀRBAUDE!$D$3="NĒ",$H$141,$G$141)</f>
        <v>0</v>
      </c>
      <c r="J124" s="7">
        <f>IF(PĀRBAUDE!$D$3="NĒ",F124-H124,F124-G124)</f>
        <v>0</v>
      </c>
      <c r="K124" s="51" t="str">
        <f t="shared" si="125"/>
        <v/>
      </c>
      <c r="L124" s="21">
        <v>1</v>
      </c>
      <c r="M124" s="21"/>
      <c r="N124" s="21"/>
      <c r="O124" s="21"/>
      <c r="P124" s="21"/>
      <c r="Q124" s="21"/>
      <c r="R124" s="21">
        <v>0.21</v>
      </c>
      <c r="S124" s="11"/>
      <c r="T124" s="11"/>
      <c r="U124" s="1" t="str">
        <f t="shared" si="177"/>
        <v/>
      </c>
      <c r="V124" s="7">
        <f t="shared" si="178"/>
        <v>0</v>
      </c>
      <c r="W124" s="7">
        <f t="shared" si="179"/>
        <v>0</v>
      </c>
      <c r="X124" s="7">
        <f t="shared" si="180"/>
        <v>0</v>
      </c>
      <c r="Y124" s="7">
        <f t="shared" si="181"/>
        <v>0</v>
      </c>
      <c r="Z124" s="7">
        <f t="shared" si="182"/>
        <v>0</v>
      </c>
      <c r="AA124" s="7">
        <f t="shared" si="183"/>
        <v>0</v>
      </c>
      <c r="AB124" s="7">
        <f t="shared" si="188"/>
        <v>0</v>
      </c>
      <c r="AC124" s="7">
        <f t="shared" si="189"/>
        <v>0</v>
      </c>
      <c r="AD124" s="7">
        <f t="shared" si="184"/>
        <v>0</v>
      </c>
      <c r="AE124" s="7">
        <f t="shared" si="185"/>
        <v>0</v>
      </c>
      <c r="AF124" s="7">
        <f t="shared" si="186"/>
        <v>0</v>
      </c>
      <c r="AG124" s="7">
        <f t="shared" si="187"/>
        <v>0</v>
      </c>
    </row>
    <row r="125" spans="1:33" x14ac:dyDescent="0.2">
      <c r="A125" s="4" t="s">
        <v>186</v>
      </c>
      <c r="B125" s="6"/>
      <c r="C125" s="6"/>
      <c r="D125" s="11"/>
      <c r="E125" s="7">
        <f t="shared" si="174"/>
        <v>0</v>
      </c>
      <c r="F125" s="7">
        <f t="shared" si="175"/>
        <v>0</v>
      </c>
      <c r="G125" s="7">
        <f t="shared" si="176"/>
        <v>0</v>
      </c>
      <c r="H125" s="7">
        <f>IF(PĀRBAUDE!$D$3="NĒ",ROUND(G125*(1+R125),2),0)</f>
        <v>0</v>
      </c>
      <c r="I125" s="10">
        <f>IF(PĀRBAUDE!$D$3="NĒ",H125,G125)/IF(PĀRBAUDE!$D$3="NĒ",$H$141,$G$141)</f>
        <v>0</v>
      </c>
      <c r="J125" s="7">
        <f>IF(PĀRBAUDE!$D$3="NĒ",F125-H125,F125-G125)</f>
        <v>0</v>
      </c>
      <c r="K125" s="51" t="str">
        <f t="shared" si="125"/>
        <v/>
      </c>
      <c r="L125" s="21">
        <v>1</v>
      </c>
      <c r="M125" s="21"/>
      <c r="N125" s="21"/>
      <c r="O125" s="21"/>
      <c r="P125" s="21"/>
      <c r="Q125" s="21"/>
      <c r="R125" s="21">
        <v>0.21</v>
      </c>
      <c r="S125" s="11"/>
      <c r="T125" s="11"/>
      <c r="U125" s="1" t="str">
        <f t="shared" si="177"/>
        <v/>
      </c>
      <c r="V125" s="7">
        <f t="shared" si="178"/>
        <v>0</v>
      </c>
      <c r="W125" s="7">
        <f t="shared" si="179"/>
        <v>0</v>
      </c>
      <c r="X125" s="7">
        <f t="shared" si="180"/>
        <v>0</v>
      </c>
      <c r="Y125" s="7">
        <f t="shared" si="181"/>
        <v>0</v>
      </c>
      <c r="Z125" s="7">
        <f t="shared" si="182"/>
        <v>0</v>
      </c>
      <c r="AA125" s="7">
        <f t="shared" si="183"/>
        <v>0</v>
      </c>
      <c r="AB125" s="7">
        <f t="shared" si="188"/>
        <v>0</v>
      </c>
      <c r="AC125" s="7">
        <f t="shared" si="189"/>
        <v>0</v>
      </c>
      <c r="AD125" s="7">
        <f t="shared" si="184"/>
        <v>0</v>
      </c>
      <c r="AE125" s="7">
        <f t="shared" si="185"/>
        <v>0</v>
      </c>
      <c r="AF125" s="7">
        <f t="shared" si="186"/>
        <v>0</v>
      </c>
      <c r="AG125" s="7">
        <f t="shared" si="187"/>
        <v>0</v>
      </c>
    </row>
    <row r="126" spans="1:33" x14ac:dyDescent="0.2">
      <c r="A126" s="4" t="s">
        <v>187</v>
      </c>
      <c r="B126" s="6"/>
      <c r="C126" s="6"/>
      <c r="D126" s="11"/>
      <c r="E126" s="7">
        <f t="shared" si="174"/>
        <v>0</v>
      </c>
      <c r="F126" s="7">
        <f t="shared" si="175"/>
        <v>0</v>
      </c>
      <c r="G126" s="7">
        <f t="shared" si="176"/>
        <v>0</v>
      </c>
      <c r="H126" s="7">
        <f>IF(PĀRBAUDE!$D$3="NĒ",ROUND(G126*(1+R126),2),0)</f>
        <v>0</v>
      </c>
      <c r="I126" s="10">
        <f>IF(PĀRBAUDE!$D$3="NĒ",H126,G126)/IF(PĀRBAUDE!$D$3="NĒ",$H$141,$G$141)</f>
        <v>0</v>
      </c>
      <c r="J126" s="7">
        <f>IF(PĀRBAUDE!$D$3="NĒ",F126-H126,F126-G126)</f>
        <v>0</v>
      </c>
      <c r="K126" s="51" t="str">
        <f t="shared" si="125"/>
        <v/>
      </c>
      <c r="L126" s="21">
        <v>1</v>
      </c>
      <c r="M126" s="21"/>
      <c r="N126" s="21"/>
      <c r="O126" s="21"/>
      <c r="P126" s="21"/>
      <c r="Q126" s="21"/>
      <c r="R126" s="21">
        <v>0.21</v>
      </c>
      <c r="S126" s="11"/>
      <c r="T126" s="11"/>
      <c r="U126" s="1" t="str">
        <f t="shared" si="177"/>
        <v/>
      </c>
      <c r="V126" s="7">
        <f t="shared" si="178"/>
        <v>0</v>
      </c>
      <c r="W126" s="7">
        <f t="shared" si="179"/>
        <v>0</v>
      </c>
      <c r="X126" s="7">
        <f t="shared" si="180"/>
        <v>0</v>
      </c>
      <c r="Y126" s="7">
        <f t="shared" si="181"/>
        <v>0</v>
      </c>
      <c r="Z126" s="7">
        <f t="shared" si="182"/>
        <v>0</v>
      </c>
      <c r="AA126" s="7">
        <f t="shared" si="183"/>
        <v>0</v>
      </c>
      <c r="AB126" s="7">
        <f t="shared" si="188"/>
        <v>0</v>
      </c>
      <c r="AC126" s="7">
        <f t="shared" si="189"/>
        <v>0</v>
      </c>
      <c r="AD126" s="7">
        <f t="shared" si="184"/>
        <v>0</v>
      </c>
      <c r="AE126" s="7">
        <f t="shared" si="185"/>
        <v>0</v>
      </c>
      <c r="AF126" s="7">
        <f t="shared" si="186"/>
        <v>0</v>
      </c>
      <c r="AG126" s="7">
        <f t="shared" si="187"/>
        <v>0</v>
      </c>
    </row>
    <row r="127" spans="1:33" ht="102" x14ac:dyDescent="0.2">
      <c r="A127" s="34" t="s">
        <v>161</v>
      </c>
      <c r="B127" s="35" t="s">
        <v>141</v>
      </c>
      <c r="C127" s="35"/>
      <c r="D127" s="35"/>
      <c r="E127" s="8">
        <f>SUM(E128:E137)</f>
        <v>1800</v>
      </c>
      <c r="F127" s="8">
        <f>SUM(F128:F137)</f>
        <v>2178</v>
      </c>
      <c r="G127" s="8">
        <f>SUM(G128:G137)</f>
        <v>1800</v>
      </c>
      <c r="H127" s="8">
        <f>SUM(H128:H137)</f>
        <v>0</v>
      </c>
      <c r="I127" s="9">
        <f>IF(PĀRBAUDE!$D$3="NĒ",H127,G127)/IF(PĀRBAUDE!$D$3="NĒ",$H$141,$G$141)</f>
        <v>2.5171304712627604E-3</v>
      </c>
      <c r="J127" s="8">
        <f>SUM(J128:J137)</f>
        <v>378</v>
      </c>
      <c r="K127" s="52"/>
    </row>
    <row r="128" spans="1:33" x14ac:dyDescent="0.2">
      <c r="A128" s="4" t="s">
        <v>200</v>
      </c>
      <c r="B128" s="6" t="s">
        <v>5</v>
      </c>
      <c r="C128" s="6">
        <v>1</v>
      </c>
      <c r="D128" s="11">
        <v>1800</v>
      </c>
      <c r="E128" s="7">
        <f t="shared" ref="E128:E137" si="190">C128*D128</f>
        <v>1800</v>
      </c>
      <c r="F128" s="7">
        <f t="shared" ref="F128:F137" si="191">ROUND(E128*(1+R128),2)</f>
        <v>2178</v>
      </c>
      <c r="G128" s="7">
        <f t="shared" ref="G128:G137" si="192">E128-S128-T128</f>
        <v>1800</v>
      </c>
      <c r="H128" s="7">
        <f>IF(PĀRBAUDE!$D$3="NĒ",ROUND(G128*(1+R128),2),0)</f>
        <v>0</v>
      </c>
      <c r="I128" s="10">
        <f>IF(PĀRBAUDE!$D$3="NĒ",H128,G128)/IF(PĀRBAUDE!$D$3="NĒ",$H$141,$G$141)</f>
        <v>2.5171304712627604E-3</v>
      </c>
      <c r="J128" s="7">
        <f>IF(PĀRBAUDE!$D$3="NĒ",F128-H128,F128-G128)</f>
        <v>378</v>
      </c>
      <c r="K128" s="51" t="str">
        <f t="shared" si="125"/>
        <v/>
      </c>
      <c r="L128" s="21">
        <v>1</v>
      </c>
      <c r="M128" s="21"/>
      <c r="N128" s="21"/>
      <c r="O128" s="21"/>
      <c r="P128" s="21"/>
      <c r="Q128" s="21"/>
      <c r="R128" s="21">
        <v>0.21</v>
      </c>
      <c r="S128" s="11"/>
      <c r="T128" s="11"/>
      <c r="U128" s="1" t="str">
        <f t="shared" ref="U128:U137" si="193">IF(SUM(L128:Q128)&lt;&gt;1,1,"")</f>
        <v/>
      </c>
      <c r="V128" s="7">
        <f t="shared" ref="V128:AA128" si="194">IF($H128=0,$G128,$H128)*L128</f>
        <v>1800</v>
      </c>
      <c r="W128" s="7">
        <f t="shared" si="194"/>
        <v>0</v>
      </c>
      <c r="X128" s="7">
        <f t="shared" si="194"/>
        <v>0</v>
      </c>
      <c r="Y128" s="7">
        <f t="shared" si="194"/>
        <v>0</v>
      </c>
      <c r="Z128" s="7">
        <f t="shared" si="194"/>
        <v>0</v>
      </c>
      <c r="AA128" s="7">
        <f t="shared" si="194"/>
        <v>0</v>
      </c>
      <c r="AB128" s="7">
        <f>$J128*L128</f>
        <v>378</v>
      </c>
      <c r="AC128" s="7">
        <f>$J128*M128</f>
        <v>0</v>
      </c>
      <c r="AD128" s="7">
        <f t="shared" ref="AD128:AD137" si="195">$J128*N128</f>
        <v>0</v>
      </c>
      <c r="AE128" s="7">
        <f t="shared" ref="AE128:AE137" si="196">$J128*O128</f>
        <v>0</v>
      </c>
      <c r="AF128" s="7">
        <f t="shared" ref="AF128:AF137" si="197">$J128*P128</f>
        <v>0</v>
      </c>
      <c r="AG128" s="7">
        <f t="shared" ref="AG128:AG137" si="198">$J128*Q128</f>
        <v>0</v>
      </c>
    </row>
    <row r="129" spans="1:33" x14ac:dyDescent="0.2">
      <c r="A129" s="4" t="s">
        <v>191</v>
      </c>
      <c r="B129" s="6"/>
      <c r="C129" s="6"/>
      <c r="D129" s="11"/>
      <c r="E129" s="7">
        <f t="shared" si="190"/>
        <v>0</v>
      </c>
      <c r="F129" s="7">
        <f t="shared" si="191"/>
        <v>0</v>
      </c>
      <c r="G129" s="7">
        <f t="shared" si="192"/>
        <v>0</v>
      </c>
      <c r="H129" s="7">
        <f>IF(PĀRBAUDE!$D$3="NĒ",ROUND(G129*(1+R129),2),0)</f>
        <v>0</v>
      </c>
      <c r="I129" s="10">
        <f>IF(PĀRBAUDE!$D$3="NĒ",H129,G129)/IF(PĀRBAUDE!$D$3="NĒ",$H$141,$G$141)</f>
        <v>0</v>
      </c>
      <c r="J129" s="7">
        <f>IF(PĀRBAUDE!$D$3="NĒ",F129-H129,F129-G129)</f>
        <v>0</v>
      </c>
      <c r="K129" s="51" t="str">
        <f t="shared" si="125"/>
        <v/>
      </c>
      <c r="L129" s="21">
        <v>1</v>
      </c>
      <c r="M129" s="21"/>
      <c r="N129" s="21"/>
      <c r="O129" s="21"/>
      <c r="P129" s="21"/>
      <c r="Q129" s="21"/>
      <c r="R129" s="21">
        <v>0.21</v>
      </c>
      <c r="S129" s="11"/>
      <c r="T129" s="11"/>
      <c r="U129" s="1" t="str">
        <f t="shared" si="193"/>
        <v/>
      </c>
      <c r="V129" s="7">
        <f t="shared" ref="V129:V137" si="199">IF($H129=0,$G129,$H129)*L129</f>
        <v>0</v>
      </c>
      <c r="W129" s="7">
        <f t="shared" ref="W129:W137" si="200">IF($H129=0,$G129,$H129)*M129</f>
        <v>0</v>
      </c>
      <c r="X129" s="7">
        <f t="shared" ref="X129:X137" si="201">IF($H129=0,$G129,$H129)*N129</f>
        <v>0</v>
      </c>
      <c r="Y129" s="7">
        <f t="shared" ref="Y129:Y137" si="202">IF($H129=0,$G129,$H129)*O129</f>
        <v>0</v>
      </c>
      <c r="Z129" s="7">
        <f t="shared" ref="Z129:Z137" si="203">IF($H129=0,$G129,$H129)*P129</f>
        <v>0</v>
      </c>
      <c r="AA129" s="7">
        <f t="shared" ref="AA129:AA137" si="204">IF($H129=0,$G129,$H129)*Q129</f>
        <v>0</v>
      </c>
      <c r="AB129" s="7">
        <f t="shared" ref="AB129:AB137" si="205">$J129*L129</f>
        <v>0</v>
      </c>
      <c r="AC129" s="7">
        <f t="shared" ref="AC129:AC137" si="206">$J129*M129</f>
        <v>0</v>
      </c>
      <c r="AD129" s="7">
        <f t="shared" si="195"/>
        <v>0</v>
      </c>
      <c r="AE129" s="7">
        <f t="shared" si="196"/>
        <v>0</v>
      </c>
      <c r="AF129" s="7">
        <f t="shared" si="197"/>
        <v>0</v>
      </c>
      <c r="AG129" s="7">
        <f t="shared" si="198"/>
        <v>0</v>
      </c>
    </row>
    <row r="130" spans="1:33" x14ac:dyDescent="0.2">
      <c r="A130" s="4" t="s">
        <v>198</v>
      </c>
      <c r="B130" s="6"/>
      <c r="C130" s="6"/>
      <c r="D130" s="11"/>
      <c r="E130" s="7">
        <f t="shared" si="190"/>
        <v>0</v>
      </c>
      <c r="F130" s="7">
        <f t="shared" si="191"/>
        <v>0</v>
      </c>
      <c r="G130" s="7">
        <f t="shared" si="192"/>
        <v>0</v>
      </c>
      <c r="H130" s="7">
        <f>IF(PĀRBAUDE!$D$3="NĒ",ROUND(G130*(1+R130),2),0)</f>
        <v>0</v>
      </c>
      <c r="I130" s="10">
        <f>IF(PĀRBAUDE!$D$3="NĒ",H130,G130)/IF(PĀRBAUDE!$D$3="NĒ",$H$141,$G$141)</f>
        <v>0</v>
      </c>
      <c r="J130" s="7">
        <f>IF(PĀRBAUDE!$D$3="NĒ",F130-H130,F130-G130)</f>
        <v>0</v>
      </c>
      <c r="K130" s="51" t="str">
        <f t="shared" si="125"/>
        <v/>
      </c>
      <c r="L130" s="21">
        <v>1</v>
      </c>
      <c r="M130" s="21"/>
      <c r="N130" s="21"/>
      <c r="O130" s="21"/>
      <c r="P130" s="21"/>
      <c r="Q130" s="21"/>
      <c r="R130" s="21">
        <v>0.21</v>
      </c>
      <c r="S130" s="11"/>
      <c r="T130" s="11"/>
      <c r="U130" s="1" t="str">
        <f t="shared" si="193"/>
        <v/>
      </c>
      <c r="V130" s="7">
        <f t="shared" si="199"/>
        <v>0</v>
      </c>
      <c r="W130" s="7">
        <f t="shared" si="200"/>
        <v>0</v>
      </c>
      <c r="X130" s="7">
        <f t="shared" si="201"/>
        <v>0</v>
      </c>
      <c r="Y130" s="7">
        <f t="shared" si="202"/>
        <v>0</v>
      </c>
      <c r="Z130" s="7">
        <f t="shared" si="203"/>
        <v>0</v>
      </c>
      <c r="AA130" s="7">
        <f t="shared" si="204"/>
        <v>0</v>
      </c>
      <c r="AB130" s="7">
        <f>$J130*L130</f>
        <v>0</v>
      </c>
      <c r="AC130" s="7">
        <f t="shared" si="206"/>
        <v>0</v>
      </c>
      <c r="AD130" s="7">
        <f t="shared" si="195"/>
        <v>0</v>
      </c>
      <c r="AE130" s="7">
        <f t="shared" si="196"/>
        <v>0</v>
      </c>
      <c r="AF130" s="7">
        <f t="shared" si="197"/>
        <v>0</v>
      </c>
      <c r="AG130" s="7">
        <f t="shared" si="198"/>
        <v>0</v>
      </c>
    </row>
    <row r="131" spans="1:33" x14ac:dyDescent="0.2">
      <c r="A131" s="4" t="s">
        <v>199</v>
      </c>
      <c r="B131" s="6"/>
      <c r="C131" s="6"/>
      <c r="D131" s="11"/>
      <c r="E131" s="7">
        <f t="shared" si="190"/>
        <v>0</v>
      </c>
      <c r="F131" s="7">
        <f t="shared" si="191"/>
        <v>0</v>
      </c>
      <c r="G131" s="7">
        <f t="shared" si="192"/>
        <v>0</v>
      </c>
      <c r="H131" s="7">
        <f>IF(PĀRBAUDE!$D$3="NĒ",ROUND(G131*(1+R131),2),0)</f>
        <v>0</v>
      </c>
      <c r="I131" s="10">
        <f>IF(PĀRBAUDE!$D$3="NĒ",H131,G131)/IF(PĀRBAUDE!$D$3="NĒ",$H$141,$G$141)</f>
        <v>0</v>
      </c>
      <c r="J131" s="7">
        <f>IF(PĀRBAUDE!$D$3="NĒ",F131-H131,F131-G131)</f>
        <v>0</v>
      </c>
      <c r="K131" s="51" t="str">
        <f t="shared" si="125"/>
        <v/>
      </c>
      <c r="L131" s="21">
        <v>1</v>
      </c>
      <c r="M131" s="21"/>
      <c r="N131" s="21"/>
      <c r="O131" s="21"/>
      <c r="P131" s="21"/>
      <c r="Q131" s="21"/>
      <c r="R131" s="21">
        <v>0.21</v>
      </c>
      <c r="S131" s="11"/>
      <c r="T131" s="11"/>
      <c r="U131" s="1" t="str">
        <f t="shared" si="193"/>
        <v/>
      </c>
      <c r="V131" s="7">
        <f t="shared" si="199"/>
        <v>0</v>
      </c>
      <c r="W131" s="7">
        <f t="shared" si="200"/>
        <v>0</v>
      </c>
      <c r="X131" s="7">
        <f t="shared" si="201"/>
        <v>0</v>
      </c>
      <c r="Y131" s="7">
        <f t="shared" si="202"/>
        <v>0</v>
      </c>
      <c r="Z131" s="7">
        <f t="shared" si="203"/>
        <v>0</v>
      </c>
      <c r="AA131" s="7">
        <f t="shared" si="204"/>
        <v>0</v>
      </c>
      <c r="AB131" s="7">
        <f t="shared" si="205"/>
        <v>0</v>
      </c>
      <c r="AC131" s="7">
        <f t="shared" si="206"/>
        <v>0</v>
      </c>
      <c r="AD131" s="7">
        <f t="shared" si="195"/>
        <v>0</v>
      </c>
      <c r="AE131" s="7">
        <f t="shared" si="196"/>
        <v>0</v>
      </c>
      <c r="AF131" s="7">
        <f t="shared" si="197"/>
        <v>0</v>
      </c>
      <c r="AG131" s="7">
        <f t="shared" si="198"/>
        <v>0</v>
      </c>
    </row>
    <row r="132" spans="1:33" x14ac:dyDescent="0.2">
      <c r="A132" s="4" t="s">
        <v>192</v>
      </c>
      <c r="B132" s="6"/>
      <c r="C132" s="6"/>
      <c r="D132" s="11"/>
      <c r="E132" s="7">
        <f t="shared" si="190"/>
        <v>0</v>
      </c>
      <c r="F132" s="7">
        <f t="shared" si="191"/>
        <v>0</v>
      </c>
      <c r="G132" s="7">
        <f t="shared" si="192"/>
        <v>0</v>
      </c>
      <c r="H132" s="7">
        <f>IF(PĀRBAUDE!$D$3="NĒ",ROUND(G132*(1+R132),2),0)</f>
        <v>0</v>
      </c>
      <c r="I132" s="10">
        <f>IF(PĀRBAUDE!$D$3="NĒ",H132,G132)/IF(PĀRBAUDE!$D$3="NĒ",$H$141,$G$141)</f>
        <v>0</v>
      </c>
      <c r="J132" s="7">
        <f>IF(PĀRBAUDE!$D$3="NĒ",F132-H132,F132-G132)</f>
        <v>0</v>
      </c>
      <c r="K132" s="51" t="str">
        <f t="shared" si="125"/>
        <v/>
      </c>
      <c r="L132" s="21">
        <v>1</v>
      </c>
      <c r="M132" s="21"/>
      <c r="N132" s="21"/>
      <c r="O132" s="21"/>
      <c r="P132" s="21"/>
      <c r="Q132" s="21"/>
      <c r="R132" s="21">
        <v>0.21</v>
      </c>
      <c r="S132" s="11"/>
      <c r="T132" s="11"/>
      <c r="U132" s="1" t="str">
        <f t="shared" si="193"/>
        <v/>
      </c>
      <c r="V132" s="7">
        <f t="shared" si="199"/>
        <v>0</v>
      </c>
      <c r="W132" s="7">
        <f t="shared" si="200"/>
        <v>0</v>
      </c>
      <c r="X132" s="7">
        <f t="shared" si="201"/>
        <v>0</v>
      </c>
      <c r="Y132" s="7">
        <f t="shared" si="202"/>
        <v>0</v>
      </c>
      <c r="Z132" s="7">
        <f t="shared" si="203"/>
        <v>0</v>
      </c>
      <c r="AA132" s="7">
        <f t="shared" si="204"/>
        <v>0</v>
      </c>
      <c r="AB132" s="7">
        <f t="shared" si="205"/>
        <v>0</v>
      </c>
      <c r="AC132" s="7">
        <f t="shared" si="206"/>
        <v>0</v>
      </c>
      <c r="AD132" s="7">
        <f t="shared" si="195"/>
        <v>0</v>
      </c>
      <c r="AE132" s="7">
        <f t="shared" si="196"/>
        <v>0</v>
      </c>
      <c r="AF132" s="7">
        <f t="shared" si="197"/>
        <v>0</v>
      </c>
      <c r="AG132" s="7">
        <f t="shared" si="198"/>
        <v>0</v>
      </c>
    </row>
    <row r="133" spans="1:33" x14ac:dyDescent="0.2">
      <c r="A133" s="4" t="s">
        <v>193</v>
      </c>
      <c r="B133" s="6"/>
      <c r="C133" s="6"/>
      <c r="D133" s="11"/>
      <c r="E133" s="7">
        <f t="shared" si="190"/>
        <v>0</v>
      </c>
      <c r="F133" s="7">
        <f t="shared" si="191"/>
        <v>0</v>
      </c>
      <c r="G133" s="7">
        <f t="shared" si="192"/>
        <v>0</v>
      </c>
      <c r="H133" s="7">
        <f>IF(PĀRBAUDE!$D$3="NĒ",ROUND(G133*(1+R133),2),0)</f>
        <v>0</v>
      </c>
      <c r="I133" s="10">
        <f>IF(PĀRBAUDE!$D$3="NĒ",H133,G133)/IF(PĀRBAUDE!$D$3="NĒ",$H$141,$G$141)</f>
        <v>0</v>
      </c>
      <c r="J133" s="7">
        <f>IF(PĀRBAUDE!$D$3="NĒ",F133-H133,F133-G133)</f>
        <v>0</v>
      </c>
      <c r="K133" s="51" t="str">
        <f t="shared" si="125"/>
        <v/>
      </c>
      <c r="L133" s="21">
        <v>1</v>
      </c>
      <c r="M133" s="21"/>
      <c r="N133" s="21"/>
      <c r="O133" s="21"/>
      <c r="P133" s="21"/>
      <c r="Q133" s="21"/>
      <c r="R133" s="21">
        <v>0.21</v>
      </c>
      <c r="S133" s="11"/>
      <c r="T133" s="11"/>
      <c r="U133" s="1" t="str">
        <f t="shared" si="193"/>
        <v/>
      </c>
      <c r="V133" s="7">
        <f t="shared" si="199"/>
        <v>0</v>
      </c>
      <c r="W133" s="7">
        <f t="shared" si="200"/>
        <v>0</v>
      </c>
      <c r="X133" s="7">
        <f t="shared" si="201"/>
        <v>0</v>
      </c>
      <c r="Y133" s="7">
        <f t="shared" si="202"/>
        <v>0</v>
      </c>
      <c r="Z133" s="7">
        <f t="shared" si="203"/>
        <v>0</v>
      </c>
      <c r="AA133" s="7">
        <f t="shared" si="204"/>
        <v>0</v>
      </c>
      <c r="AB133" s="7">
        <f t="shared" si="205"/>
        <v>0</v>
      </c>
      <c r="AC133" s="7">
        <f t="shared" si="206"/>
        <v>0</v>
      </c>
      <c r="AD133" s="7">
        <f t="shared" si="195"/>
        <v>0</v>
      </c>
      <c r="AE133" s="7">
        <f t="shared" si="196"/>
        <v>0</v>
      </c>
      <c r="AF133" s="7">
        <f t="shared" si="197"/>
        <v>0</v>
      </c>
      <c r="AG133" s="7">
        <f t="shared" si="198"/>
        <v>0</v>
      </c>
    </row>
    <row r="134" spans="1:33" x14ac:dyDescent="0.2">
      <c r="A134" s="4" t="s">
        <v>194</v>
      </c>
      <c r="B134" s="6"/>
      <c r="C134" s="6"/>
      <c r="D134" s="11"/>
      <c r="E134" s="7">
        <f t="shared" si="190"/>
        <v>0</v>
      </c>
      <c r="F134" s="7">
        <f t="shared" si="191"/>
        <v>0</v>
      </c>
      <c r="G134" s="7">
        <f t="shared" si="192"/>
        <v>0</v>
      </c>
      <c r="H134" s="7">
        <f>IF(PĀRBAUDE!$D$3="NĒ",ROUND(G134*(1+R134),2),0)</f>
        <v>0</v>
      </c>
      <c r="I134" s="10">
        <f>IF(PĀRBAUDE!$D$3="NĒ",H134,G134)/IF(PĀRBAUDE!$D$3="NĒ",$H$141,$G$141)</f>
        <v>0</v>
      </c>
      <c r="J134" s="7">
        <f>IF(PĀRBAUDE!$D$3="NĒ",F134-H134,F134-G134)</f>
        <v>0</v>
      </c>
      <c r="K134" s="51" t="str">
        <f t="shared" si="125"/>
        <v/>
      </c>
      <c r="L134" s="21">
        <v>1</v>
      </c>
      <c r="M134" s="21"/>
      <c r="N134" s="21"/>
      <c r="O134" s="21"/>
      <c r="P134" s="21"/>
      <c r="Q134" s="21"/>
      <c r="R134" s="21">
        <v>0.21</v>
      </c>
      <c r="S134" s="11"/>
      <c r="T134" s="11"/>
      <c r="U134" s="1" t="str">
        <f t="shared" si="193"/>
        <v/>
      </c>
      <c r="V134" s="7">
        <f t="shared" si="199"/>
        <v>0</v>
      </c>
      <c r="W134" s="7">
        <f t="shared" si="200"/>
        <v>0</v>
      </c>
      <c r="X134" s="7">
        <f t="shared" si="201"/>
        <v>0</v>
      </c>
      <c r="Y134" s="7">
        <f t="shared" si="202"/>
        <v>0</v>
      </c>
      <c r="Z134" s="7">
        <f t="shared" si="203"/>
        <v>0</v>
      </c>
      <c r="AA134" s="7">
        <f t="shared" si="204"/>
        <v>0</v>
      </c>
      <c r="AB134" s="7">
        <f t="shared" si="205"/>
        <v>0</v>
      </c>
      <c r="AC134" s="7">
        <f t="shared" si="206"/>
        <v>0</v>
      </c>
      <c r="AD134" s="7">
        <f t="shared" si="195"/>
        <v>0</v>
      </c>
      <c r="AE134" s="7">
        <f t="shared" si="196"/>
        <v>0</v>
      </c>
      <c r="AF134" s="7">
        <f t="shared" si="197"/>
        <v>0</v>
      </c>
      <c r="AG134" s="7">
        <f t="shared" si="198"/>
        <v>0</v>
      </c>
    </row>
    <row r="135" spans="1:33" x14ac:dyDescent="0.2">
      <c r="A135" s="4" t="s">
        <v>195</v>
      </c>
      <c r="B135" s="6"/>
      <c r="C135" s="6"/>
      <c r="D135" s="11"/>
      <c r="E135" s="7">
        <f t="shared" si="190"/>
        <v>0</v>
      </c>
      <c r="F135" s="7">
        <f t="shared" si="191"/>
        <v>0</v>
      </c>
      <c r="G135" s="7">
        <f t="shared" si="192"/>
        <v>0</v>
      </c>
      <c r="H135" s="7">
        <f>IF(PĀRBAUDE!$D$3="NĒ",ROUND(G135*(1+R135),2),0)</f>
        <v>0</v>
      </c>
      <c r="I135" s="10">
        <f>IF(PĀRBAUDE!$D$3="NĒ",H135,G135)/IF(PĀRBAUDE!$D$3="NĒ",$H$141,$G$141)</f>
        <v>0</v>
      </c>
      <c r="J135" s="7">
        <f>IF(PĀRBAUDE!$D$3="NĒ",F135-H135,F135-G135)</f>
        <v>0</v>
      </c>
      <c r="K135" s="51" t="str">
        <f t="shared" si="125"/>
        <v/>
      </c>
      <c r="L135" s="21">
        <v>1</v>
      </c>
      <c r="M135" s="21"/>
      <c r="N135" s="21"/>
      <c r="O135" s="21"/>
      <c r="P135" s="21"/>
      <c r="Q135" s="21"/>
      <c r="R135" s="21">
        <v>0.21</v>
      </c>
      <c r="S135" s="11"/>
      <c r="T135" s="11"/>
      <c r="U135" s="1" t="str">
        <f t="shared" si="193"/>
        <v/>
      </c>
      <c r="V135" s="7">
        <f t="shared" si="199"/>
        <v>0</v>
      </c>
      <c r="W135" s="7">
        <f t="shared" si="200"/>
        <v>0</v>
      </c>
      <c r="X135" s="7">
        <f t="shared" si="201"/>
        <v>0</v>
      </c>
      <c r="Y135" s="7">
        <f t="shared" si="202"/>
        <v>0</v>
      </c>
      <c r="Z135" s="7">
        <f t="shared" si="203"/>
        <v>0</v>
      </c>
      <c r="AA135" s="7">
        <f t="shared" si="204"/>
        <v>0</v>
      </c>
      <c r="AB135" s="7">
        <f t="shared" si="205"/>
        <v>0</v>
      </c>
      <c r="AC135" s="7">
        <f t="shared" si="206"/>
        <v>0</v>
      </c>
      <c r="AD135" s="7">
        <f t="shared" si="195"/>
        <v>0</v>
      </c>
      <c r="AE135" s="7">
        <f t="shared" si="196"/>
        <v>0</v>
      </c>
      <c r="AF135" s="7">
        <f t="shared" si="197"/>
        <v>0</v>
      </c>
      <c r="AG135" s="7">
        <f t="shared" si="198"/>
        <v>0</v>
      </c>
    </row>
    <row r="136" spans="1:33" x14ac:dyDescent="0.2">
      <c r="A136" s="4" t="s">
        <v>196</v>
      </c>
      <c r="B136" s="6"/>
      <c r="C136" s="6"/>
      <c r="D136" s="11"/>
      <c r="E136" s="7">
        <f t="shared" si="190"/>
        <v>0</v>
      </c>
      <c r="F136" s="7">
        <f t="shared" si="191"/>
        <v>0</v>
      </c>
      <c r="G136" s="7">
        <f t="shared" si="192"/>
        <v>0</v>
      </c>
      <c r="H136" s="7">
        <f>IF(PĀRBAUDE!$D$3="NĒ",ROUND(G136*(1+R136),2),0)</f>
        <v>0</v>
      </c>
      <c r="I136" s="10">
        <f>IF(PĀRBAUDE!$D$3="NĒ",H136,G136)/IF(PĀRBAUDE!$D$3="NĒ",$H$141,$G$141)</f>
        <v>0</v>
      </c>
      <c r="J136" s="7">
        <f>IF(PĀRBAUDE!$D$3="NĒ",F136-H136,F136-G136)</f>
        <v>0</v>
      </c>
      <c r="K136" s="51" t="str">
        <f t="shared" si="125"/>
        <v/>
      </c>
      <c r="L136" s="21">
        <v>1</v>
      </c>
      <c r="M136" s="21"/>
      <c r="N136" s="21"/>
      <c r="O136" s="21"/>
      <c r="P136" s="21"/>
      <c r="Q136" s="21"/>
      <c r="R136" s="21">
        <v>0.21</v>
      </c>
      <c r="S136" s="11"/>
      <c r="T136" s="11"/>
      <c r="U136" s="1" t="str">
        <f t="shared" si="193"/>
        <v/>
      </c>
      <c r="V136" s="7">
        <f t="shared" si="199"/>
        <v>0</v>
      </c>
      <c r="W136" s="7">
        <f t="shared" si="200"/>
        <v>0</v>
      </c>
      <c r="X136" s="7">
        <f t="shared" si="201"/>
        <v>0</v>
      </c>
      <c r="Y136" s="7">
        <f t="shared" si="202"/>
        <v>0</v>
      </c>
      <c r="Z136" s="7">
        <f t="shared" si="203"/>
        <v>0</v>
      </c>
      <c r="AA136" s="7">
        <f t="shared" si="204"/>
        <v>0</v>
      </c>
      <c r="AB136" s="7">
        <f t="shared" si="205"/>
        <v>0</v>
      </c>
      <c r="AC136" s="7">
        <f t="shared" si="206"/>
        <v>0</v>
      </c>
      <c r="AD136" s="7">
        <f t="shared" si="195"/>
        <v>0</v>
      </c>
      <c r="AE136" s="7">
        <f t="shared" si="196"/>
        <v>0</v>
      </c>
      <c r="AF136" s="7">
        <f t="shared" si="197"/>
        <v>0</v>
      </c>
      <c r="AG136" s="7">
        <f t="shared" si="198"/>
        <v>0</v>
      </c>
    </row>
    <row r="137" spans="1:33" x14ac:dyDescent="0.2">
      <c r="A137" s="4" t="s">
        <v>197</v>
      </c>
      <c r="B137" s="6"/>
      <c r="C137" s="6"/>
      <c r="D137" s="11"/>
      <c r="E137" s="7">
        <f t="shared" si="190"/>
        <v>0</v>
      </c>
      <c r="F137" s="7">
        <f t="shared" si="191"/>
        <v>0</v>
      </c>
      <c r="G137" s="7">
        <f t="shared" si="192"/>
        <v>0</v>
      </c>
      <c r="H137" s="7">
        <f>IF(PĀRBAUDE!$D$3="NĒ",ROUND(G137*(1+R137),2),0)</f>
        <v>0</v>
      </c>
      <c r="I137" s="10">
        <f>IF(PĀRBAUDE!$D$3="NĒ",H137,G137)/IF(PĀRBAUDE!$D$3="NĒ",$H$141,$G$141)</f>
        <v>0</v>
      </c>
      <c r="J137" s="7">
        <f>IF(PĀRBAUDE!$D$3="NĒ",F137-H137,F137-G137)</f>
        <v>0</v>
      </c>
      <c r="K137" s="51" t="str">
        <f t="shared" si="125"/>
        <v/>
      </c>
      <c r="L137" s="21">
        <v>1</v>
      </c>
      <c r="M137" s="21"/>
      <c r="N137" s="21"/>
      <c r="O137" s="21"/>
      <c r="P137" s="21"/>
      <c r="Q137" s="21"/>
      <c r="R137" s="21">
        <v>0.21</v>
      </c>
      <c r="S137" s="11"/>
      <c r="T137" s="11"/>
      <c r="U137" s="1" t="str">
        <f t="shared" si="193"/>
        <v/>
      </c>
      <c r="V137" s="7">
        <f t="shared" si="199"/>
        <v>0</v>
      </c>
      <c r="W137" s="7">
        <f t="shared" si="200"/>
        <v>0</v>
      </c>
      <c r="X137" s="7">
        <f t="shared" si="201"/>
        <v>0</v>
      </c>
      <c r="Y137" s="7">
        <f t="shared" si="202"/>
        <v>0</v>
      </c>
      <c r="Z137" s="7">
        <f t="shared" si="203"/>
        <v>0</v>
      </c>
      <c r="AA137" s="7">
        <f t="shared" si="204"/>
        <v>0</v>
      </c>
      <c r="AB137" s="7">
        <f t="shared" si="205"/>
        <v>0</v>
      </c>
      <c r="AC137" s="7">
        <f t="shared" si="206"/>
        <v>0</v>
      </c>
      <c r="AD137" s="7">
        <f t="shared" si="195"/>
        <v>0</v>
      </c>
      <c r="AE137" s="7">
        <f t="shared" si="196"/>
        <v>0</v>
      </c>
      <c r="AF137" s="7">
        <f t="shared" si="197"/>
        <v>0</v>
      </c>
      <c r="AG137" s="7">
        <f t="shared" si="198"/>
        <v>0</v>
      </c>
    </row>
    <row r="138" spans="1:33" x14ac:dyDescent="0.2">
      <c r="A138" s="2" t="s">
        <v>105</v>
      </c>
      <c r="B138" s="2"/>
      <c r="C138" s="2"/>
      <c r="D138" s="11">
        <v>15000</v>
      </c>
      <c r="E138" s="12">
        <f>D138</f>
        <v>15000</v>
      </c>
      <c r="F138" s="8">
        <f t="shared" si="175"/>
        <v>15000</v>
      </c>
      <c r="G138" s="8">
        <f>E138-S138</f>
        <v>15000</v>
      </c>
      <c r="H138" s="8">
        <f>IF(PĀRBAUDE!$D$3="NĒ",ROUND(G138*(1+R138),2),0)</f>
        <v>0</v>
      </c>
      <c r="I138" s="9">
        <f>IF(PĀRBAUDE!$D$3="NĒ",H138,G138)/IF(PĀRBAUDE!$D$3="NĒ",$H$141,$G$141)</f>
        <v>2.0976087260523003E-2</v>
      </c>
      <c r="J138" s="8">
        <f>IF(PĀRBAUDE!$D$3="NĒ",F138-H138,F138-G138)</f>
        <v>0</v>
      </c>
      <c r="K138" s="51" t="str">
        <f t="shared" si="125"/>
        <v/>
      </c>
      <c r="L138" s="21">
        <v>1</v>
      </c>
      <c r="M138" s="21"/>
      <c r="N138" s="21"/>
      <c r="O138" s="21"/>
      <c r="P138" s="21"/>
      <c r="Q138" s="21"/>
      <c r="R138" s="21"/>
      <c r="S138" s="11"/>
      <c r="U138" s="1" t="str">
        <f>IF(SUM(L138:Q138)&lt;&gt;1,1,"")</f>
        <v/>
      </c>
      <c r="V138" s="7">
        <f t="shared" ref="V138:AA138" si="207">IF($H138=0,$G138,$H138)*L138</f>
        <v>15000</v>
      </c>
      <c r="W138" s="7">
        <f t="shared" si="207"/>
        <v>0</v>
      </c>
      <c r="X138" s="7">
        <f t="shared" si="207"/>
        <v>0</v>
      </c>
      <c r="Y138" s="7">
        <f t="shared" si="207"/>
        <v>0</v>
      </c>
      <c r="Z138" s="7">
        <f t="shared" si="207"/>
        <v>0</v>
      </c>
      <c r="AA138" s="7">
        <f t="shared" si="207"/>
        <v>0</v>
      </c>
      <c r="AB138" s="7">
        <f t="shared" ref="AB138" si="208">$J138*L138</f>
        <v>0</v>
      </c>
      <c r="AC138" s="7">
        <f t="shared" ref="AC138" si="209">$J138*M138</f>
        <v>0</v>
      </c>
      <c r="AD138" s="7">
        <f t="shared" ref="AD138" si="210">$J138*N138</f>
        <v>0</v>
      </c>
      <c r="AE138" s="7">
        <f t="shared" ref="AE138" si="211">$J138*O138</f>
        <v>0</v>
      </c>
      <c r="AF138" s="7">
        <f t="shared" ref="AF138" si="212">$J138*P138</f>
        <v>0</v>
      </c>
      <c r="AG138" s="7">
        <f t="shared" ref="AG138" si="213">$J138*Q138</f>
        <v>0</v>
      </c>
    </row>
    <row r="139" spans="1:33" x14ac:dyDescent="0.2">
      <c r="A139" s="20" t="s">
        <v>230</v>
      </c>
      <c r="B139" s="54"/>
      <c r="C139" s="54"/>
      <c r="D139" s="54"/>
      <c r="E139" s="8">
        <f t="shared" ref="E139:J139" si="214">E138+E127+E116+E105+E94+E83+E72+E61+E50+E39+E28+E17+E6</f>
        <v>715100</v>
      </c>
      <c r="F139" s="8">
        <f>F138+F127+F116+F105+F94+F83+F72+F61+F50+F39+F28+F17+F6</f>
        <v>862121</v>
      </c>
      <c r="G139" s="8">
        <f t="shared" si="214"/>
        <v>715100</v>
      </c>
      <c r="H139" s="8">
        <f t="shared" si="214"/>
        <v>0</v>
      </c>
      <c r="I139" s="9">
        <f t="shared" si="214"/>
        <v>1</v>
      </c>
      <c r="J139" s="8">
        <f t="shared" si="214"/>
        <v>147021</v>
      </c>
      <c r="V139" s="8">
        <f>ROUND(SUM(V7:V138),2)</f>
        <v>22225</v>
      </c>
      <c r="W139" s="8">
        <f t="shared" ref="W139:AA139" si="215">ROUND(SUM(W7:W138),2)</f>
        <v>248625</v>
      </c>
      <c r="X139" s="8">
        <f t="shared" si="215"/>
        <v>161625</v>
      </c>
      <c r="Y139" s="8">
        <f t="shared" si="215"/>
        <v>282625</v>
      </c>
      <c r="Z139" s="8">
        <f t="shared" si="215"/>
        <v>0</v>
      </c>
      <c r="AA139" s="8">
        <f t="shared" si="215"/>
        <v>0</v>
      </c>
      <c r="AB139" s="8">
        <f>ROUND(SUM(AB7:AB138),2)</f>
        <v>1517.25</v>
      </c>
      <c r="AC139" s="8">
        <f t="shared" ref="AC139:AG139" si="216">ROUND(SUM(AC7:AC138),2)</f>
        <v>52211.25</v>
      </c>
      <c r="AD139" s="8">
        <f t="shared" si="216"/>
        <v>33941.25</v>
      </c>
      <c r="AE139" s="8">
        <f t="shared" si="216"/>
        <v>59351.25</v>
      </c>
      <c r="AF139" s="8">
        <f t="shared" si="216"/>
        <v>0</v>
      </c>
      <c r="AG139" s="8">
        <f t="shared" si="216"/>
        <v>0</v>
      </c>
    </row>
    <row r="140" spans="1:33" x14ac:dyDescent="0.2">
      <c r="A140" s="66" t="s">
        <v>231</v>
      </c>
      <c r="B140" s="67"/>
      <c r="C140" s="67"/>
      <c r="D140" s="67"/>
      <c r="E140" s="68"/>
      <c r="F140" s="68"/>
      <c r="G140" s="68"/>
      <c r="H140" s="68"/>
      <c r="I140" s="69"/>
      <c r="J140" s="68"/>
      <c r="V140" s="8"/>
      <c r="W140" s="8"/>
      <c r="X140" s="8"/>
      <c r="Y140" s="8"/>
      <c r="Z140" s="8"/>
      <c r="AA140" s="8"/>
      <c r="AB140" s="8"/>
      <c r="AC140" s="8"/>
      <c r="AD140" s="8"/>
      <c r="AE140" s="8"/>
      <c r="AF140" s="8"/>
      <c r="AG140" s="8"/>
    </row>
    <row r="141" spans="1:33" x14ac:dyDescent="0.2">
      <c r="A141" s="70" t="s">
        <v>8</v>
      </c>
      <c r="B141" s="71"/>
      <c r="C141" s="71"/>
      <c r="D141" s="71"/>
      <c r="E141" s="72">
        <f t="shared" ref="E141:J141" si="217">E139</f>
        <v>715100</v>
      </c>
      <c r="F141" s="72">
        <f t="shared" si="217"/>
        <v>862121</v>
      </c>
      <c r="G141" s="72">
        <f t="shared" si="217"/>
        <v>715100</v>
      </c>
      <c r="H141" s="72">
        <f t="shared" si="217"/>
        <v>0</v>
      </c>
      <c r="I141" s="73">
        <f t="shared" si="217"/>
        <v>1</v>
      </c>
      <c r="J141" s="72">
        <f t="shared" si="217"/>
        <v>147021</v>
      </c>
      <c r="V141" s="8">
        <f>V139</f>
        <v>22225</v>
      </c>
      <c r="W141" s="8">
        <f t="shared" ref="W141:AA141" si="218">W139</f>
        <v>248625</v>
      </c>
      <c r="X141" s="8">
        <f t="shared" si="218"/>
        <v>161625</v>
      </c>
      <c r="Y141" s="8">
        <f t="shared" si="218"/>
        <v>282625</v>
      </c>
      <c r="Z141" s="8">
        <f t="shared" si="218"/>
        <v>0</v>
      </c>
      <c r="AA141" s="8">
        <f t="shared" si="218"/>
        <v>0</v>
      </c>
      <c r="AB141" s="8">
        <f>AB139</f>
        <v>1517.25</v>
      </c>
      <c r="AC141" s="8">
        <f t="shared" ref="AC141:AG141" si="219">AC139</f>
        <v>52211.25</v>
      </c>
      <c r="AD141" s="8">
        <f t="shared" si="219"/>
        <v>33941.25</v>
      </c>
      <c r="AE141" s="8">
        <f t="shared" si="219"/>
        <v>59351.25</v>
      </c>
      <c r="AF141" s="8">
        <f t="shared" si="219"/>
        <v>0</v>
      </c>
      <c r="AG141" s="8">
        <f t="shared" si="219"/>
        <v>0</v>
      </c>
    </row>
    <row r="144" spans="1:33"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sheetData>
  <mergeCells count="18">
    <mergeCell ref="A2:A4"/>
    <mergeCell ref="G3:I3"/>
    <mergeCell ref="J3:J4"/>
    <mergeCell ref="B2:B4"/>
    <mergeCell ref="C2:C4"/>
    <mergeCell ref="F2:F4"/>
    <mergeCell ref="G2:J2"/>
    <mergeCell ref="L2:L4"/>
    <mergeCell ref="S2:S4"/>
    <mergeCell ref="T2:T4"/>
    <mergeCell ref="D2:D4"/>
    <mergeCell ref="E2:E4"/>
    <mergeCell ref="R2:R4"/>
    <mergeCell ref="M2:M4"/>
    <mergeCell ref="N2:N4"/>
    <mergeCell ref="O2:O4"/>
    <mergeCell ref="P2:P4"/>
    <mergeCell ref="Q2:Q4"/>
  </mergeCells>
  <printOptions horizontalCentered="1"/>
  <pageMargins left="0.39370078740157483" right="0.39370078740157483" top="0.78740157480314965" bottom="0.78740157480314965" header="0.39370078740157483" footer="0.19685039370078741"/>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8"/>
  <sheetViews>
    <sheetView workbookViewId="0">
      <selection activeCell="B4" sqref="B4"/>
    </sheetView>
  </sheetViews>
  <sheetFormatPr defaultColWidth="0" defaultRowHeight="15.75" zeroHeight="1" x14ac:dyDescent="0.25"/>
  <cols>
    <col min="1" max="1" width="35.75" customWidth="1"/>
    <col min="2" max="9" width="16.25" customWidth="1"/>
    <col min="10" max="10" width="9" customWidth="1"/>
    <col min="11" max="16384" width="9" hidden="1"/>
  </cols>
  <sheetData>
    <row r="1" spans="1:9" x14ac:dyDescent="0.25">
      <c r="A1" s="74" t="s">
        <v>234</v>
      </c>
    </row>
    <row r="2" spans="1:9" ht="31.5" x14ac:dyDescent="0.25">
      <c r="A2" s="37" t="s">
        <v>111</v>
      </c>
      <c r="B2" s="38" t="s">
        <v>115</v>
      </c>
      <c r="C2" s="38" t="s">
        <v>112</v>
      </c>
      <c r="D2" s="38" t="s">
        <v>116</v>
      </c>
      <c r="E2" s="38" t="s">
        <v>117</v>
      </c>
      <c r="F2" s="38" t="s">
        <v>118</v>
      </c>
      <c r="G2" s="38" t="s">
        <v>119</v>
      </c>
      <c r="H2" s="38" t="s">
        <v>120</v>
      </c>
      <c r="I2" s="38" t="s">
        <v>121</v>
      </c>
    </row>
    <row r="3" spans="1:9" ht="78.75" x14ac:dyDescent="0.25">
      <c r="A3" s="39" t="s">
        <v>113</v>
      </c>
      <c r="B3" s="75"/>
      <c r="C3" s="75"/>
      <c r="D3" s="75"/>
      <c r="E3" s="75"/>
      <c r="F3" s="75"/>
      <c r="G3" s="75"/>
      <c r="H3" s="75"/>
      <c r="I3" s="75"/>
    </row>
    <row r="4" spans="1:9" ht="47.25" x14ac:dyDescent="0.25">
      <c r="A4" s="41" t="s">
        <v>163</v>
      </c>
      <c r="B4" s="76"/>
      <c r="C4" s="76"/>
      <c r="D4" s="76"/>
      <c r="E4" s="76"/>
      <c r="F4" s="76"/>
      <c r="G4" s="76"/>
      <c r="H4" s="76"/>
      <c r="I4" s="76"/>
    </row>
    <row r="5" spans="1:9" ht="47.25" x14ac:dyDescent="0.25">
      <c r="A5" s="41" t="s">
        <v>162</v>
      </c>
      <c r="B5" s="76"/>
      <c r="C5" s="76"/>
      <c r="D5" s="76"/>
      <c r="E5" s="76"/>
      <c r="F5" s="76"/>
      <c r="G5" s="76"/>
      <c r="H5" s="76"/>
      <c r="I5" s="76"/>
    </row>
    <row r="6" spans="1:9" x14ac:dyDescent="0.25">
      <c r="A6" s="41" t="s">
        <v>114</v>
      </c>
      <c r="B6" s="76"/>
      <c r="C6" s="76"/>
      <c r="D6" s="76"/>
      <c r="E6" s="76"/>
      <c r="F6" s="76"/>
      <c r="G6" s="76"/>
      <c r="H6" s="76"/>
      <c r="I6" s="76"/>
    </row>
    <row r="7" spans="1:9" x14ac:dyDescent="0.25"/>
    <row r="8" spans="1:9"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PĀRBAUDE</vt:lpstr>
      <vt:lpstr>2.7. tabula</vt:lpstr>
      <vt:lpstr>5.1. tabula</vt:lpstr>
      <vt:lpstr>5.2. tabula</vt:lpstr>
      <vt:lpstr>5.3. tabula</vt:lpstr>
      <vt:lpstr>'5.1. tabula'!OLE_LINK13</vt:lpstr>
      <vt:lpstr>'2.7. tabula'!OLE_LINK3</vt:lpstr>
      <vt:lpstr>'5.1. tabula'!Print_Area</vt:lpstr>
      <vt:lpstr>'5.2. tabula'!Print_Area</vt:lpstr>
      <vt:lpstr>'5.2. tabula'!Print_Titles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Kārkliņš</dc:creator>
  <cp:lastModifiedBy>Viesturs F.</cp:lastModifiedBy>
  <cp:lastPrinted>2016-03-01T14:20:19Z</cp:lastPrinted>
  <dcterms:created xsi:type="dcterms:W3CDTF">2013-04-26T16:05:37Z</dcterms:created>
  <dcterms:modified xsi:type="dcterms:W3CDTF">2016-03-11T09:41:05Z</dcterms:modified>
</cp:coreProperties>
</file>