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H6" i="4"/>
  <c r="D53" i="3"/>
  <c r="E53" s="1"/>
  <c r="C53"/>
  <c r="D52"/>
  <c r="E52" s="1"/>
  <c r="C52"/>
  <c r="D51"/>
  <c r="E51" s="1"/>
  <c r="C51"/>
  <c r="H44"/>
  <c r="H43"/>
  <c r="H42"/>
  <c r="H51" s="1"/>
  <c r="J53"/>
  <c r="J52"/>
  <c r="J51"/>
  <c r="H53"/>
  <c r="H52"/>
  <c r="F53"/>
  <c r="F52"/>
  <c r="F51"/>
  <c r="D44"/>
  <c r="D43"/>
  <c r="D42"/>
  <c r="J44"/>
  <c r="J43"/>
  <c r="J42"/>
  <c r="J14" i="1" l="1"/>
  <c r="G19" i="2"/>
  <c r="L8" i="1"/>
  <c r="J8"/>
  <c r="H8"/>
  <c r="A20" i="3"/>
  <c r="J17"/>
  <c r="J16"/>
  <c r="J18"/>
  <c r="H16"/>
  <c r="F16" s="1"/>
  <c r="J7"/>
  <c r="J8"/>
  <c r="H8" s="1"/>
  <c r="I8" s="1"/>
  <c r="H17" s="1"/>
  <c r="J9"/>
  <c r="D9"/>
  <c r="H7"/>
  <c r="I7" s="1"/>
  <c r="D7"/>
  <c r="D8"/>
  <c r="H5" i="2"/>
  <c r="I5"/>
  <c r="L6" i="1"/>
  <c r="H6"/>
  <c r="E14"/>
  <c r="H14" s="1"/>
  <c r="E16"/>
  <c r="E13"/>
  <c r="E12"/>
  <c r="E11"/>
  <c r="E10"/>
  <c r="E8"/>
  <c r="E6"/>
  <c r="A2" i="5"/>
  <c r="A2" i="4"/>
  <c r="B13"/>
  <c r="B8" i="5" s="1"/>
  <c r="B7" i="4"/>
  <c r="B7" i="5" s="1"/>
  <c r="B6" i="4"/>
  <c r="B6" i="5" s="1"/>
  <c r="H23" i="2"/>
  <c r="I23" s="1"/>
  <c r="H21"/>
  <c r="I21" s="1"/>
  <c r="I53" i="3"/>
  <c r="I52"/>
  <c r="I51"/>
  <c r="G53"/>
  <c r="G52"/>
  <c r="G51"/>
  <c r="H19" i="2"/>
  <c r="I19" s="1"/>
  <c r="H13"/>
  <c r="I13" s="1"/>
  <c r="G27" i="3"/>
  <c r="G26"/>
  <c r="D27"/>
  <c r="D26"/>
  <c r="F34"/>
  <c r="G15"/>
  <c r="F9"/>
  <c r="F8"/>
  <c r="F7"/>
  <c r="E8"/>
  <c r="C8"/>
  <c r="C7"/>
  <c r="B23" i="2"/>
  <c r="B21"/>
  <c r="B19"/>
  <c r="B17"/>
  <c r="B15"/>
  <c r="B13"/>
  <c r="B11"/>
  <c r="B9"/>
  <c r="B7"/>
  <c r="B5"/>
  <c r="B30" i="1"/>
  <c r="B29"/>
  <c r="A38" i="3" s="1"/>
  <c r="B28" i="1"/>
  <c r="B27"/>
  <c r="B26"/>
  <c r="B25"/>
  <c r="B24"/>
  <c r="B23"/>
  <c r="A21" i="3" s="1"/>
  <c r="B22" i="1"/>
  <c r="A3" i="3" s="1"/>
  <c r="M6" i="1"/>
  <c r="H17" i="2"/>
  <c r="I17" s="1"/>
  <c r="H15"/>
  <c r="I15" s="1"/>
  <c r="C5"/>
  <c r="H7"/>
  <c r="I7" s="1"/>
  <c r="H9"/>
  <c r="I9" s="1"/>
  <c r="H11"/>
  <c r="I11" s="1"/>
  <c r="L14" i="1" l="1"/>
  <c r="M14" s="1"/>
  <c r="I14"/>
  <c r="I17" i="3"/>
  <c r="F17"/>
  <c r="D16"/>
  <c r="G16"/>
  <c r="I16"/>
  <c r="B16"/>
  <c r="C16" s="1"/>
  <c r="H9"/>
  <c r="I9" s="1"/>
  <c r="H18" s="1"/>
  <c r="E7"/>
  <c r="I8" i="1"/>
  <c r="G34" i="3"/>
  <c r="B34"/>
  <c r="G25"/>
  <c r="H25"/>
  <c r="I25" s="1"/>
  <c r="H27"/>
  <c r="I27" s="1"/>
  <c r="F35"/>
  <c r="D25"/>
  <c r="H26"/>
  <c r="I26" s="1"/>
  <c r="F36"/>
  <c r="G7"/>
  <c r="G9"/>
  <c r="G8"/>
  <c r="G35"/>
  <c r="H34"/>
  <c r="H36"/>
  <c r="C42"/>
  <c r="C43"/>
  <c r="C44"/>
  <c r="E44"/>
  <c r="C17" i="2"/>
  <c r="C15" s="1"/>
  <c r="C13" s="1"/>
  <c r="C11" s="1"/>
  <c r="C9" s="1"/>
  <c r="I18" i="3" l="1"/>
  <c r="F18"/>
  <c r="D17"/>
  <c r="G17"/>
  <c r="E16"/>
  <c r="G36"/>
  <c r="B36"/>
  <c r="H35"/>
  <c r="I35" s="1"/>
  <c r="B35"/>
  <c r="E43"/>
  <c r="E42"/>
  <c r="M8" i="1"/>
  <c r="K14"/>
  <c r="K8"/>
  <c r="G14"/>
  <c r="G8"/>
  <c r="I6"/>
  <c r="I36" i="3"/>
  <c r="I34"/>
  <c r="E27"/>
  <c r="E25"/>
  <c r="C36"/>
  <c r="C35"/>
  <c r="C34"/>
  <c r="C27"/>
  <c r="C26"/>
  <c r="C25"/>
  <c r="C9"/>
  <c r="A2" i="2"/>
  <c r="A2" i="3" s="1"/>
  <c r="B17" l="1"/>
  <c r="C17" s="1"/>
  <c r="D18"/>
  <c r="G18"/>
  <c r="G44"/>
  <c r="I44"/>
  <c r="G42"/>
  <c r="I42"/>
  <c r="I43"/>
  <c r="G43"/>
  <c r="K6" i="1"/>
  <c r="G6"/>
  <c r="E9" i="3"/>
  <c r="E26"/>
  <c r="B18" l="1"/>
  <c r="C18" s="1"/>
  <c r="E17"/>
  <c r="E18" l="1"/>
</calcChain>
</file>

<file path=xl/sharedStrings.xml><?xml version="1.0" encoding="utf-8"?>
<sst xmlns="http://schemas.openxmlformats.org/spreadsheetml/2006/main" count="224" uniqueCount="115">
  <si>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</si>
  <si>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</si>
  <si>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</si>
  <si>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</si>
  <si>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</si>
  <si>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</si>
  <si>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</si>
  <si>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</si>
  <si>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</si>
  <si>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</si>
  <si>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</si>
  <si>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</si>
  <si>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</si>
  <si>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</si>
  <si>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</si>
  <si>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</si>
  <si>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</si>
  <si>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</si>
  <si>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</si>
  <si>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</si>
  <si>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</si>
  <si>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</si>
  <si>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</si>
  <si>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</si>
  <si>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</si>
  <si>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</si>
  <si>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</si>
  <si>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</si>
  <si>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</si>
  <si>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</si>
  <si>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</si>
  <si>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</si>
  <si>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</si>
  <si>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</si>
  <si>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</si>
  <si>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</si>
  <si>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</si>
  <si>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</si>
  <si>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</si>
  <si>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</si>
  <si>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</si>
  <si>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</si>
  <si>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</si>
  <si>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</si>
  <si>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</si>
  <si>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</si>
  <si>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</si>
  <si>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</si>
  <si>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</si>
  <si>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</si>
  <si>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no iestādēm un uzņēmumiem, t.sk. No septiķiem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</si>
  <si>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</si>
  <si>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</si>
  <si>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</si>
  <si>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</si>
  <si>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</si>
  <si>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</si>
  <si>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</si>
  <si>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</si>
  <si>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</si>
  <si>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</si>
  <si>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</si>
  <si>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</si>
  <si>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</si>
  <si>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</si>
  <si>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</si>
  <si>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</si>
  <si>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</si>
  <si>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Engures novads</t>
  </si>
  <si>
    <t>Engure</t>
  </si>
  <si>
    <t>Milzkalne</t>
  </si>
  <si>
    <t>Ragaciems</t>
  </si>
  <si>
    <t>Bigauņciems</t>
  </si>
  <si>
    <t>Rauda</t>
  </si>
  <si>
    <t>Bērzciems</t>
  </si>
  <si>
    <t>Plieņciems</t>
  </si>
  <si>
    <t>Ķesterciems</t>
  </si>
  <si>
    <t>Cērkste</t>
  </si>
  <si>
    <t>Engures novada Engures pagasta pārvalde</t>
  </si>
  <si>
    <t>Pašvaldības iestāde</t>
  </si>
  <si>
    <t>Pašvaldības lēmums</t>
  </si>
  <si>
    <t>SIA "Albatross"</t>
  </si>
  <si>
    <t>SIA "Šlokenbeka"</t>
  </si>
  <si>
    <t>Nav centralizētas U,K sistēmas</t>
  </si>
  <si>
    <t>Engurē nesakrīt TEPā un ter.plānojumā uzrādītais iedzīvotāju un U,K lietotāju skaitsskaits</t>
  </si>
  <si>
    <t>Fe=2,0 mg/l, brūnas nogulsnes</t>
  </si>
  <si>
    <t>Fe=0,048..0,19 mg/l</t>
  </si>
  <si>
    <t>Fe&lt;0,2 mg/l</t>
  </si>
  <si>
    <t>Bilance sastādīta aprēķinu ceļā, jo ter.plānojuma vides pārskatā un TEPā ir datu nesakritība.</t>
  </si>
  <si>
    <t>Rīgas jūras līcī Engures ostas teritorijā</t>
  </si>
  <si>
    <t>NAI būvētas SIA "UNDA" vajadzībām un kvalitāti kontrolē SIA "UNDA" atbilstoši monitoringa programmai. Izplūdes rādītāji ir atbilstoši normat.prasībām.</t>
  </si>
  <si>
    <t>Ir 2 artēziskie urbumi, tehn.stāvoklis labs.</t>
  </si>
  <si>
    <t>Ir USS, uzstādījis SIA "Ūdens Boss", q=10m3/h, tehn.stāvoklis labs</t>
  </si>
  <si>
    <t>L=1450 m, d=100-200mm, tehn.stāvoklis apmierinošs.</t>
  </si>
  <si>
    <t>L=505 m, d=100-150mm, tehn.stāvoklis apmierinošs.</t>
  </si>
  <si>
    <t>Ir 2 KSS, tehn.stāvoklis apmierinošs.</t>
  </si>
  <si>
    <t>SIA "UNDA" NAI, Q=800m3/dnn, tehn.stāvoklis apmierinošs.</t>
  </si>
  <si>
    <t>Artēzisko aku rekonstrukcija (2 gab.) un slēgto aku tamponēšana (2 gab.). USS rekonstrukcija, t.sk.jaudas palielināšana. Ūdens uzkrāšanas un spiedienu nodrošināšanas iekārtu izbūve. Ūdens apgādes tīklu rekonstrukcija, L=1400m. Ūdens apgādes tīklu paplašināšana, L=3375m un L=9745m. Kanalizācijas tīklu rekonstrukcija, L=1260m. Kanalizācijas tīklu paplašināšana, L=4435m un L=9745m. KSS būvniecība (6 gab.). Jaunu NAI un KSS un spiedvada būvniecība, Q=140 m3/dnn.</t>
  </si>
  <si>
    <t>Ir Regulatora izsniegta licence un apstiprināti tarifi.</t>
  </si>
  <si>
    <t>Privāts komersants, kura pamatdarbība saistīta ar būvniecību.</t>
  </si>
  <si>
    <t>Privāts komersants, kura pamatdarbība saistīta ar atpūtas kompleksu apsaimniekošanu.</t>
  </si>
  <si>
    <t>Ķesterciemā nesakrīt TEPā un ter.plānojumā uzrādītais iedzīvotāju un U,K lietotāju skaitsskaits</t>
  </si>
  <si>
    <t>Fe=1,7 mg/l</t>
  </si>
  <si>
    <t>Fe=1,33-2,47 mg/l</t>
  </si>
  <si>
    <t>Ir 2 artēziskie urbumi, tehn.stāvoklis apmierinošs.</t>
  </si>
  <si>
    <t>USS nedarbojas, tehn.stāvoklis ļoti slikts. Ir no sistēmas atslēgts tornis, spiedienu nodrošina USS ēkā uzstādīts hidrofors.</t>
  </si>
  <si>
    <t>L=1345 m, d=50-100 mm, tērauda, tehn.stāvoklis apmierinošs.</t>
  </si>
  <si>
    <t>Atbilst normat.prasībām.</t>
  </si>
  <si>
    <t>Dūņas tiek izvestas uz SIA "Albatross" dūņu laukiem Ķesterciemā.</t>
  </si>
  <si>
    <t>Rīgas jūras līcī kāpu aizsargjoslas teritorijā.</t>
  </si>
  <si>
    <t>Pašteces vadi, L=2067 m, d=150-200mm, keramikas; spiedvads, L=190 m, d=200 mm, tērauda; tehn.stāvoklis apmierinošs.</t>
  </si>
  <si>
    <t>Ir 1 KSS, tehn.stāvoklis apmierinošs.</t>
  </si>
  <si>
    <t>NAI BIO-300, tehn.stāvoklis slikts, darbojas neefektīvi.</t>
  </si>
  <si>
    <t>Ūdensapgādes tīklu rekonstrukcija, L=1345 m, un paplašināšana, L=1500 m. Artēzisko urbumu rekonstrukcija, 2 gab. USS rekonstrukcija. Ūdenstorņa demontāža. NAI rekonstrukcija, Q=75 m3/dnn, un veco NAI demontāža. Kanalizācijas tīklu rekonstrukcija, L=2067 m, t.sk. spiedvada un KSS rekonstrukcija. Kanalizācijas tīklu paplašināšana, L=1700 m, t.sk spiedvadu un 3 KSS izbūve.</t>
  </si>
  <si>
    <t>NAI BIO-200, tehn.stāvoklis slikts, darbojas neefektīvi.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</si>
</sst>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/>
    </xf>
    <xf numFmtId="0" fontId="2" fillId="0" borderId="5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NumberFormat="1" applyFont="1" applyFill="1" applyAlignment="1">
      <alignment vertical="top" wrapText="1"/>
    </xf>
    <xf numFmtId="0" fontId="2" fillId="0" borderId="0" xfId="0" applyNumberFormat="1" applyFont="1" applyFill="1"/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9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K19" sqref="K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91" t="s">
        <v>33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ht="18.75">
      <c r="A2" s="9" t="s">
        <v>68</v>
      </c>
    </row>
    <row r="3" spans="1:13" s="7" customFormat="1" ht="36" customHeight="1">
      <c r="A3" s="92" t="s">
        <v>0</v>
      </c>
      <c r="B3" s="92" t="s">
        <v>1</v>
      </c>
      <c r="C3" s="92" t="s">
        <v>2</v>
      </c>
      <c r="D3" s="92"/>
      <c r="E3" s="92"/>
      <c r="F3" s="92" t="s">
        <v>3</v>
      </c>
      <c r="G3" s="92"/>
      <c r="H3" s="92"/>
      <c r="I3" s="92"/>
      <c r="J3" s="92" t="s">
        <v>8</v>
      </c>
      <c r="K3" s="92"/>
      <c r="L3" s="92"/>
      <c r="M3" s="92"/>
    </row>
    <row r="4" spans="1:13" ht="31.5" customHeight="1">
      <c r="A4" s="96"/>
      <c r="B4" s="97"/>
      <c r="C4" s="93" t="s">
        <v>30</v>
      </c>
      <c r="D4" s="93" t="s">
        <v>31</v>
      </c>
      <c r="E4" s="93" t="s">
        <v>32</v>
      </c>
      <c r="F4" s="93" t="s">
        <v>4</v>
      </c>
      <c r="G4" s="93"/>
      <c r="H4" s="94" t="s">
        <v>5</v>
      </c>
      <c r="I4" s="95"/>
      <c r="J4" s="93" t="s">
        <v>4</v>
      </c>
      <c r="K4" s="93"/>
      <c r="L4" s="94" t="s">
        <v>5</v>
      </c>
      <c r="M4" s="95"/>
    </row>
    <row r="5" spans="1:13">
      <c r="A5" s="97"/>
      <c r="B5" s="97"/>
      <c r="C5" s="98"/>
      <c r="D5" s="98"/>
      <c r="E5" s="98"/>
      <c r="F5" s="56" t="s">
        <v>6</v>
      </c>
      <c r="G5" s="56" t="s">
        <v>7</v>
      </c>
      <c r="H5" s="56" t="s">
        <v>6</v>
      </c>
      <c r="I5" s="56" t="s">
        <v>7</v>
      </c>
      <c r="J5" s="56" t="s">
        <v>6</v>
      </c>
      <c r="K5" s="56" t="s">
        <v>7</v>
      </c>
      <c r="L5" s="56" t="s">
        <v>6</v>
      </c>
      <c r="M5" s="56" t="s">
        <v>7</v>
      </c>
    </row>
    <row r="6" spans="1:13" s="35" customFormat="1">
      <c r="A6" s="34">
        <v>1</v>
      </c>
      <c r="B6" s="59" t="s">
        <v>69</v>
      </c>
      <c r="C6" s="59">
        <v>1605</v>
      </c>
      <c r="D6" s="59">
        <v>1580</v>
      </c>
      <c r="E6" s="59">
        <f>+D6</f>
        <v>1580</v>
      </c>
      <c r="F6" s="59">
        <v>400</v>
      </c>
      <c r="G6" s="36">
        <f>+F6/E6</f>
        <v>0.25316455696202533</v>
      </c>
      <c r="H6" s="34">
        <f>+E6</f>
        <v>1580</v>
      </c>
      <c r="I6" s="36">
        <f>+H6/E6</f>
        <v>1</v>
      </c>
      <c r="J6" s="59">
        <v>355</v>
      </c>
      <c r="K6" s="36">
        <f>+J6/E6</f>
        <v>0.22468354430379747</v>
      </c>
      <c r="L6" s="34">
        <f>+E6</f>
        <v>1580</v>
      </c>
      <c r="M6" s="72">
        <f t="shared" ref="M6:M14" si="0">L6/E6</f>
        <v>1</v>
      </c>
    </row>
    <row r="7" spans="1:13" s="35" customFormat="1">
      <c r="A7" s="73"/>
      <c r="B7" s="74"/>
      <c r="C7" s="74"/>
      <c r="D7" s="75" t="s">
        <v>84</v>
      </c>
      <c r="E7" s="74"/>
      <c r="F7" s="74"/>
      <c r="G7" s="76"/>
      <c r="H7" s="73"/>
      <c r="I7" s="76"/>
      <c r="J7" s="74"/>
      <c r="K7" s="76"/>
      <c r="L7" s="73"/>
      <c r="M7" s="77"/>
    </row>
    <row r="8" spans="1:13">
      <c r="A8" s="56">
        <v>2</v>
      </c>
      <c r="B8" s="57" t="s">
        <v>70</v>
      </c>
      <c r="C8" s="57">
        <v>724</v>
      </c>
      <c r="D8" s="57">
        <v>557</v>
      </c>
      <c r="E8" s="57">
        <f>+D8</f>
        <v>557</v>
      </c>
      <c r="F8" s="57">
        <v>238</v>
      </c>
      <c r="G8" s="10">
        <f t="shared" ref="G8:G14" si="1">+F8/E8</f>
        <v>0.4272890484739677</v>
      </c>
      <c r="H8" s="56">
        <f>+E8</f>
        <v>557</v>
      </c>
      <c r="I8" s="10">
        <f t="shared" ref="I8:I14" si="2">+H8/E8</f>
        <v>1</v>
      </c>
      <c r="J8" s="57">
        <f>+F8</f>
        <v>238</v>
      </c>
      <c r="K8" s="10">
        <f t="shared" ref="K8:K14" si="3">+J8/E8</f>
        <v>0.4272890484739677</v>
      </c>
      <c r="L8" s="56">
        <f>+H8</f>
        <v>557</v>
      </c>
      <c r="M8" s="11">
        <f t="shared" si="0"/>
        <v>1</v>
      </c>
    </row>
    <row r="9" spans="1:13">
      <c r="A9" s="56">
        <v>3</v>
      </c>
      <c r="B9" s="57" t="s">
        <v>71</v>
      </c>
      <c r="C9" s="57">
        <v>689</v>
      </c>
      <c r="D9" s="57">
        <v>693</v>
      </c>
      <c r="E9" s="68" t="s">
        <v>83</v>
      </c>
      <c r="F9" s="57"/>
      <c r="G9" s="10"/>
      <c r="H9" s="56"/>
      <c r="I9" s="10"/>
      <c r="J9" s="57"/>
      <c r="K9" s="10"/>
      <c r="L9" s="56"/>
      <c r="M9" s="11"/>
    </row>
    <row r="10" spans="1:13">
      <c r="A10" s="56">
        <v>4</v>
      </c>
      <c r="B10" s="57" t="s">
        <v>72</v>
      </c>
      <c r="C10" s="57">
        <v>514</v>
      </c>
      <c r="D10" s="57">
        <v>504</v>
      </c>
      <c r="E10" s="68" t="str">
        <f>+E9</f>
        <v>Nav centralizētas U,K sistēmas</v>
      </c>
      <c r="F10" s="57"/>
      <c r="G10" s="10"/>
      <c r="H10" s="56"/>
      <c r="I10" s="10"/>
      <c r="J10" s="57"/>
      <c r="K10" s="10"/>
      <c r="L10" s="56"/>
      <c r="M10" s="11"/>
    </row>
    <row r="11" spans="1:13">
      <c r="A11" s="56">
        <v>5</v>
      </c>
      <c r="B11" s="57" t="s">
        <v>73</v>
      </c>
      <c r="C11" s="57">
        <v>425</v>
      </c>
      <c r="D11" s="57">
        <v>283</v>
      </c>
      <c r="E11" s="68" t="str">
        <f>+E10</f>
        <v>Nav centralizētas U,K sistēmas</v>
      </c>
      <c r="F11" s="57"/>
      <c r="G11" s="10"/>
      <c r="H11" s="56"/>
      <c r="I11" s="10"/>
      <c r="J11" s="57"/>
      <c r="K11" s="10"/>
      <c r="L11" s="56"/>
      <c r="M11" s="11"/>
    </row>
    <row r="12" spans="1:13">
      <c r="A12" s="56">
        <v>6</v>
      </c>
      <c r="B12" s="57" t="s">
        <v>74</v>
      </c>
      <c r="C12" s="57">
        <v>240</v>
      </c>
      <c r="D12" s="69">
        <v>237</v>
      </c>
      <c r="E12" s="68" t="str">
        <f>+E11</f>
        <v>Nav centralizētas U,K sistēmas</v>
      </c>
      <c r="F12" s="57"/>
      <c r="G12" s="10"/>
      <c r="H12" s="56"/>
      <c r="I12" s="10"/>
      <c r="J12" s="57"/>
      <c r="K12" s="10"/>
      <c r="L12" s="56"/>
      <c r="M12" s="11"/>
    </row>
    <row r="13" spans="1:13">
      <c r="A13" s="56">
        <v>7</v>
      </c>
      <c r="B13" s="57" t="s">
        <v>75</v>
      </c>
      <c r="C13" s="57">
        <v>237</v>
      </c>
      <c r="D13" s="69">
        <v>240</v>
      </c>
      <c r="E13" s="68" t="str">
        <f>+E12</f>
        <v>Nav centralizētas U,K sistēmas</v>
      </c>
      <c r="F13" s="57"/>
      <c r="G13" s="10"/>
      <c r="H13" s="56"/>
      <c r="I13" s="10"/>
      <c r="J13" s="57"/>
      <c r="K13" s="10"/>
      <c r="L13" s="56"/>
      <c r="M13" s="11"/>
    </row>
    <row r="14" spans="1:13" s="35" customFormat="1">
      <c r="A14" s="34">
        <v>8</v>
      </c>
      <c r="B14" s="59" t="s">
        <v>76</v>
      </c>
      <c r="C14" s="59">
        <v>234</v>
      </c>
      <c r="D14" s="59">
        <v>227</v>
      </c>
      <c r="E14" s="59">
        <f>+D14</f>
        <v>227</v>
      </c>
      <c r="F14" s="59">
        <v>61</v>
      </c>
      <c r="G14" s="36">
        <f t="shared" si="1"/>
        <v>0.2687224669603524</v>
      </c>
      <c r="H14" s="34">
        <f>+E14</f>
        <v>227</v>
      </c>
      <c r="I14" s="36">
        <f t="shared" si="2"/>
        <v>1</v>
      </c>
      <c r="J14" s="59">
        <f>+F14</f>
        <v>61</v>
      </c>
      <c r="K14" s="36">
        <f t="shared" si="3"/>
        <v>0.2687224669603524</v>
      </c>
      <c r="L14" s="34">
        <f>+H14</f>
        <v>227</v>
      </c>
      <c r="M14" s="72">
        <f t="shared" si="0"/>
        <v>1</v>
      </c>
    </row>
    <row r="15" spans="1:13" s="35" customFormat="1">
      <c r="A15" s="73"/>
      <c r="B15" s="74"/>
      <c r="C15" s="74"/>
      <c r="D15" s="75" t="s">
        <v>101</v>
      </c>
      <c r="E15" s="74"/>
      <c r="F15" s="74"/>
      <c r="G15" s="76"/>
      <c r="H15" s="73"/>
      <c r="I15" s="76"/>
      <c r="J15" s="74"/>
      <c r="K15" s="76"/>
      <c r="L15" s="73"/>
      <c r="M15" s="77"/>
    </row>
    <row r="16" spans="1:13" s="35" customFormat="1">
      <c r="A16" s="56">
        <v>9</v>
      </c>
      <c r="B16" s="57" t="s">
        <v>77</v>
      </c>
      <c r="C16" s="57">
        <v>201</v>
      </c>
      <c r="D16" s="57">
        <v>106</v>
      </c>
      <c r="E16" s="68" t="str">
        <f>+E13</f>
        <v>Nav centralizētas U,K sistēmas</v>
      </c>
      <c r="F16" s="57"/>
      <c r="G16" s="10"/>
      <c r="H16" s="56"/>
      <c r="I16" s="10"/>
      <c r="J16" s="57"/>
      <c r="K16" s="10"/>
      <c r="L16" s="56"/>
      <c r="M16" s="11"/>
    </row>
    <row r="17" spans="1:13" hidden="1">
      <c r="A17" s="56"/>
      <c r="B17" s="57"/>
      <c r="C17" s="57"/>
      <c r="D17" s="57"/>
      <c r="E17" s="57"/>
      <c r="F17" s="57"/>
      <c r="G17" s="10"/>
      <c r="H17" s="56"/>
      <c r="I17" s="10"/>
      <c r="J17" s="57"/>
      <c r="K17" s="10"/>
      <c r="L17" s="56"/>
      <c r="M17" s="11"/>
    </row>
    <row r="18" spans="1:13" ht="9" customHeight="1">
      <c r="A18" s="60"/>
      <c r="B18" s="60"/>
      <c r="C18" s="60"/>
      <c r="D18" s="60"/>
      <c r="E18" s="60"/>
      <c r="F18" s="60"/>
      <c r="G18" s="60"/>
      <c r="H18" s="60"/>
      <c r="I18" s="60"/>
      <c r="J18" s="67"/>
      <c r="K18" s="67"/>
      <c r="L18" s="67"/>
      <c r="M18" s="67"/>
    </row>
    <row r="19" spans="1:13" ht="35.25" customHeight="1">
      <c r="A19" s="99" t="s">
        <v>0</v>
      </c>
      <c r="B19" s="99" t="s">
        <v>1</v>
      </c>
      <c r="C19" s="100" t="s">
        <v>37</v>
      </c>
      <c r="D19" s="100"/>
      <c r="E19" s="100"/>
      <c r="F19" s="101"/>
      <c r="G19" s="104" t="s">
        <v>39</v>
      </c>
      <c r="H19" s="105"/>
      <c r="I19" s="106"/>
      <c r="J19" s="35"/>
      <c r="K19" s="35"/>
      <c r="L19" s="35"/>
      <c r="M19" s="35"/>
    </row>
    <row r="20" spans="1:13">
      <c r="A20" s="96"/>
      <c r="B20" s="97"/>
      <c r="C20" s="94" t="s">
        <v>10</v>
      </c>
      <c r="D20" s="102"/>
      <c r="E20" s="94" t="s">
        <v>11</v>
      </c>
      <c r="F20" s="103"/>
      <c r="G20" s="107" t="s">
        <v>45</v>
      </c>
      <c r="H20" s="107" t="s">
        <v>40</v>
      </c>
      <c r="I20" s="107" t="s">
        <v>46</v>
      </c>
    </row>
    <row r="21" spans="1:13" ht="47.25">
      <c r="A21" s="97"/>
      <c r="B21" s="97"/>
      <c r="C21" s="56" t="s">
        <v>38</v>
      </c>
      <c r="D21" s="56" t="s">
        <v>49</v>
      </c>
      <c r="E21" s="56" t="s">
        <v>38</v>
      </c>
      <c r="F21" s="56" t="s">
        <v>49</v>
      </c>
      <c r="G21" s="99"/>
      <c r="H21" s="99"/>
      <c r="I21" s="99"/>
    </row>
    <row r="22" spans="1:13">
      <c r="A22" s="56">
        <v>1</v>
      </c>
      <c r="B22" s="57" t="str">
        <f>+B6</f>
        <v>Engure</v>
      </c>
      <c r="C22" s="56">
        <v>5</v>
      </c>
      <c r="D22" s="56">
        <v>7</v>
      </c>
      <c r="E22" s="56">
        <v>5</v>
      </c>
      <c r="F22" s="56">
        <v>3</v>
      </c>
      <c r="G22" s="11">
        <v>1</v>
      </c>
      <c r="H22" s="11">
        <v>1</v>
      </c>
      <c r="I22" s="11">
        <v>1</v>
      </c>
      <c r="J22" s="12"/>
    </row>
    <row r="23" spans="1:13">
      <c r="A23" s="56">
        <v>2</v>
      </c>
      <c r="B23" s="57" t="str">
        <f t="shared" ref="B23:B29" si="4">+B8</f>
        <v>Milzkalne</v>
      </c>
      <c r="C23" s="56" t="s">
        <v>29</v>
      </c>
      <c r="D23" s="56" t="s">
        <v>29</v>
      </c>
      <c r="E23" s="56" t="s">
        <v>29</v>
      </c>
      <c r="F23" s="56" t="s">
        <v>29</v>
      </c>
      <c r="G23" s="11" t="s">
        <v>29</v>
      </c>
      <c r="H23" s="11" t="s">
        <v>29</v>
      </c>
      <c r="I23" s="11" t="s">
        <v>29</v>
      </c>
      <c r="J23" s="12"/>
    </row>
    <row r="24" spans="1:13" hidden="1">
      <c r="A24" s="56">
        <v>3</v>
      </c>
      <c r="B24" s="57" t="str">
        <f t="shared" si="4"/>
        <v>Ragaciems</v>
      </c>
      <c r="C24" s="56"/>
      <c r="D24" s="56"/>
      <c r="E24" s="56"/>
      <c r="F24" s="56"/>
      <c r="G24" s="11"/>
      <c r="H24" s="11"/>
      <c r="I24" s="11"/>
      <c r="J24" s="12"/>
    </row>
    <row r="25" spans="1:13" hidden="1">
      <c r="A25" s="56">
        <v>4</v>
      </c>
      <c r="B25" s="57" t="str">
        <f t="shared" si="4"/>
        <v>Bigauņciems</v>
      </c>
      <c r="C25" s="56"/>
      <c r="D25" s="56"/>
      <c r="E25" s="56"/>
      <c r="F25" s="56"/>
      <c r="G25" s="11"/>
      <c r="H25" s="11"/>
      <c r="I25" s="11"/>
      <c r="J25" s="12"/>
    </row>
    <row r="26" spans="1:13" hidden="1">
      <c r="A26" s="56">
        <v>5</v>
      </c>
      <c r="B26" s="57" t="str">
        <f t="shared" si="4"/>
        <v>Rauda</v>
      </c>
      <c r="C26" s="56"/>
      <c r="D26" s="56"/>
      <c r="E26" s="56"/>
      <c r="F26" s="56"/>
      <c r="G26" s="11"/>
      <c r="H26" s="11"/>
      <c r="I26" s="11"/>
      <c r="J26" s="12"/>
    </row>
    <row r="27" spans="1:13" hidden="1">
      <c r="A27" s="56">
        <v>6</v>
      </c>
      <c r="B27" s="57" t="str">
        <f t="shared" si="4"/>
        <v>Bērzciems</v>
      </c>
      <c r="C27" s="56"/>
      <c r="D27" s="56"/>
      <c r="E27" s="56"/>
      <c r="F27" s="56"/>
      <c r="G27" s="11"/>
      <c r="H27" s="11"/>
      <c r="I27" s="11"/>
    </row>
    <row r="28" spans="1:13" hidden="1">
      <c r="A28" s="56">
        <v>7</v>
      </c>
      <c r="B28" s="57" t="str">
        <f t="shared" si="4"/>
        <v>Plieņciems</v>
      </c>
      <c r="C28" s="56"/>
      <c r="D28" s="56"/>
      <c r="E28" s="56"/>
      <c r="F28" s="56"/>
      <c r="G28" s="44"/>
      <c r="H28" s="56"/>
      <c r="I28" s="11"/>
    </row>
    <row r="29" spans="1:13">
      <c r="A29" s="56">
        <v>8</v>
      </c>
      <c r="B29" s="57" t="str">
        <f t="shared" si="4"/>
        <v>Ķesterciems</v>
      </c>
      <c r="C29" s="56" t="s">
        <v>47</v>
      </c>
      <c r="D29" s="56">
        <v>1</v>
      </c>
      <c r="E29" s="56" t="s">
        <v>47</v>
      </c>
      <c r="F29" s="56" t="s">
        <v>47</v>
      </c>
      <c r="G29" s="44">
        <v>1</v>
      </c>
      <c r="H29" s="11" t="s">
        <v>47</v>
      </c>
      <c r="I29" s="11">
        <v>1</v>
      </c>
    </row>
    <row r="30" spans="1:13" hidden="1">
      <c r="A30" s="56">
        <v>9</v>
      </c>
      <c r="B30" s="57" t="str">
        <f t="shared" ref="B30" si="5">+B16</f>
        <v>Cērkste</v>
      </c>
      <c r="C30" s="56"/>
      <c r="D30" s="56"/>
      <c r="E30" s="56"/>
      <c r="F30" s="56"/>
      <c r="G30" s="44"/>
      <c r="H30" s="11"/>
      <c r="I30" s="11"/>
    </row>
    <row r="31" spans="1:13" s="38" customFormat="1" hidden="1">
      <c r="A31" s="37"/>
      <c r="B31" s="57"/>
      <c r="C31" s="56"/>
      <c r="D31" s="56"/>
      <c r="E31" s="56"/>
      <c r="F31" s="56"/>
      <c r="G31" s="11"/>
      <c r="H31" s="56"/>
      <c r="I31" s="44"/>
    </row>
  </sheetData>
  <mergeCells count="22">
    <mergeCell ref="A19:A21"/>
    <mergeCell ref="B19:B21"/>
    <mergeCell ref="E4:E5"/>
    <mergeCell ref="J3:M3"/>
    <mergeCell ref="J4:K4"/>
    <mergeCell ref="L4:M4"/>
    <mergeCell ref="D4:D5"/>
    <mergeCell ref="C19:F19"/>
    <mergeCell ref="C20:D20"/>
    <mergeCell ref="E20:F20"/>
    <mergeCell ref="G19:I19"/>
    <mergeCell ref="G20:G21"/>
    <mergeCell ref="H20:H21"/>
    <mergeCell ref="I20:I21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D2" sqref="D2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34</v>
      </c>
    </row>
    <row r="2" spans="1:10" ht="18.75">
      <c r="A2" s="13" t="str">
        <f>+Nodrosinajums!A2</f>
        <v>Engures novads</v>
      </c>
    </row>
    <row r="3" spans="1:10" s="7" customFormat="1" ht="39.75" customHeight="1">
      <c r="A3" s="107" t="s">
        <v>0</v>
      </c>
      <c r="B3" s="107" t="s">
        <v>1</v>
      </c>
      <c r="C3" s="107"/>
      <c r="D3" s="113" t="s">
        <v>9</v>
      </c>
      <c r="E3" s="114"/>
      <c r="F3" s="110" t="s">
        <v>12</v>
      </c>
      <c r="G3" s="111"/>
      <c r="H3" s="111"/>
      <c r="I3" s="111"/>
      <c r="J3" s="112"/>
    </row>
    <row r="4" spans="1:10" ht="34.5" customHeight="1">
      <c r="A4" s="108"/>
      <c r="B4" s="109"/>
      <c r="C4" s="120"/>
      <c r="D4" s="115"/>
      <c r="E4" s="116"/>
      <c r="F4" s="56" t="s">
        <v>13</v>
      </c>
      <c r="G4" s="56" t="s">
        <v>35</v>
      </c>
      <c r="H4" s="56" t="s">
        <v>14</v>
      </c>
      <c r="I4" s="94" t="s">
        <v>15</v>
      </c>
      <c r="J4" s="102"/>
    </row>
    <row r="5" spans="1:10" s="35" customFormat="1" ht="51" customHeight="1">
      <c r="A5" s="34">
        <v>1</v>
      </c>
      <c r="B5" s="59" t="str">
        <f>+Nodrosinajums!B6</f>
        <v>Engure</v>
      </c>
      <c r="C5" s="59" t="str">
        <f>+C7</f>
        <v>U,K</v>
      </c>
      <c r="D5" s="117" t="s">
        <v>78</v>
      </c>
      <c r="E5" s="118"/>
      <c r="F5" s="59" t="s">
        <v>79</v>
      </c>
      <c r="G5" s="59" t="s">
        <v>80</v>
      </c>
      <c r="H5" s="59" t="str">
        <f>+D5</f>
        <v>Engures novada Engures pagasta pārvalde</v>
      </c>
      <c r="I5" s="117" t="str">
        <f>+D5</f>
        <v>Engures novada Engures pagasta pārvalde</v>
      </c>
      <c r="J5" s="119"/>
    </row>
    <row r="6" spans="1:10" s="52" customFormat="1" ht="18" hidden="1" customHeight="1">
      <c r="A6" s="47"/>
      <c r="B6" s="48"/>
      <c r="C6" s="49"/>
      <c r="D6" s="50"/>
      <c r="E6" s="50"/>
      <c r="F6" s="50"/>
      <c r="G6" s="50"/>
      <c r="H6" s="50"/>
      <c r="I6" s="50"/>
      <c r="J6" s="51"/>
    </row>
    <row r="7" spans="1:10" s="35" customFormat="1" ht="65.25" customHeight="1">
      <c r="A7" s="34">
        <v>2</v>
      </c>
      <c r="B7" s="59" t="str">
        <f>+Nodrosinajums!B8</f>
        <v>Milzkalne</v>
      </c>
      <c r="C7" s="58" t="s">
        <v>48</v>
      </c>
      <c r="D7" s="117" t="s">
        <v>82</v>
      </c>
      <c r="E7" s="118"/>
      <c r="F7" s="59" t="s">
        <v>99</v>
      </c>
      <c r="G7" s="41" t="s">
        <v>98</v>
      </c>
      <c r="H7" s="59" t="str">
        <f t="shared" ref="H7:H19" si="0">+D7</f>
        <v>SIA "Šlokenbeka"</v>
      </c>
      <c r="I7" s="117" t="str">
        <f t="shared" ref="I7:I23" si="1">+H7</f>
        <v>SIA "Šlokenbeka"</v>
      </c>
      <c r="J7" s="119"/>
    </row>
    <row r="8" spans="1:10" s="52" customFormat="1" ht="18" hidden="1" customHeight="1">
      <c r="A8" s="47"/>
      <c r="B8" s="48"/>
      <c r="C8" s="49"/>
      <c r="D8" s="50"/>
      <c r="E8" s="50"/>
      <c r="F8" s="50"/>
      <c r="G8" s="50"/>
      <c r="H8" s="50"/>
      <c r="I8" s="50"/>
      <c r="J8" s="51"/>
    </row>
    <row r="9" spans="1:10" s="35" customFormat="1" ht="35.25" hidden="1" customHeight="1">
      <c r="A9" s="34">
        <v>3</v>
      </c>
      <c r="B9" s="59" t="str">
        <f>+Nodrosinajums!B9</f>
        <v>Ragaciems</v>
      </c>
      <c r="C9" s="58" t="str">
        <f>+C11</f>
        <v>U,K</v>
      </c>
      <c r="D9" s="117"/>
      <c r="E9" s="118"/>
      <c r="F9" s="59"/>
      <c r="G9" s="59"/>
      <c r="H9" s="59">
        <f t="shared" si="0"/>
        <v>0</v>
      </c>
      <c r="I9" s="117">
        <f t="shared" si="1"/>
        <v>0</v>
      </c>
      <c r="J9" s="119"/>
    </row>
    <row r="10" spans="1:10" s="52" customFormat="1" ht="18" hidden="1" customHeight="1">
      <c r="A10" s="47"/>
      <c r="B10" s="48"/>
      <c r="C10" s="49"/>
      <c r="D10" s="50"/>
      <c r="E10" s="50"/>
      <c r="F10" s="50"/>
      <c r="G10" s="50"/>
      <c r="H10" s="50"/>
      <c r="I10" s="50"/>
      <c r="J10" s="51"/>
    </row>
    <row r="11" spans="1:10" s="35" customFormat="1" ht="64.5" hidden="1" customHeight="1">
      <c r="A11" s="34">
        <v>4</v>
      </c>
      <c r="B11" s="59" t="str">
        <f>+Nodrosinajums!B10</f>
        <v>Bigauņciems</v>
      </c>
      <c r="C11" s="58" t="str">
        <f>+C13</f>
        <v>U,K</v>
      </c>
      <c r="D11" s="117"/>
      <c r="E11" s="118"/>
      <c r="F11" s="59"/>
      <c r="G11" s="59"/>
      <c r="H11" s="59">
        <f t="shared" si="0"/>
        <v>0</v>
      </c>
      <c r="I11" s="117">
        <f t="shared" si="1"/>
        <v>0</v>
      </c>
      <c r="J11" s="119"/>
    </row>
    <row r="12" spans="1:10" s="52" customFormat="1" ht="18" hidden="1" customHeight="1">
      <c r="A12" s="47"/>
      <c r="B12" s="48"/>
      <c r="C12" s="49"/>
      <c r="D12" s="50"/>
      <c r="E12" s="50"/>
      <c r="F12" s="50"/>
      <c r="G12" s="50"/>
      <c r="H12" s="50"/>
      <c r="I12" s="50"/>
      <c r="J12" s="51"/>
    </row>
    <row r="13" spans="1:10" s="35" customFormat="1" ht="31.5" hidden="1" customHeight="1">
      <c r="A13" s="34">
        <v>5</v>
      </c>
      <c r="B13" s="59" t="str">
        <f>+Nodrosinajums!B11</f>
        <v>Rauda</v>
      </c>
      <c r="C13" s="59" t="str">
        <f>C15</f>
        <v>U,K</v>
      </c>
      <c r="D13" s="117"/>
      <c r="E13" s="118"/>
      <c r="F13" s="59"/>
      <c r="G13" s="59"/>
      <c r="H13" s="59">
        <f t="shared" ref="H13" si="2">+D13</f>
        <v>0</v>
      </c>
      <c r="I13" s="117">
        <f t="shared" si="1"/>
        <v>0</v>
      </c>
      <c r="J13" s="119"/>
    </row>
    <row r="14" spans="1:10" s="52" customFormat="1" ht="18" hidden="1" customHeight="1">
      <c r="A14" s="47"/>
      <c r="B14" s="48"/>
      <c r="C14" s="49"/>
      <c r="D14" s="50"/>
      <c r="E14" s="50"/>
      <c r="F14" s="50"/>
      <c r="G14" s="50"/>
      <c r="H14" s="50"/>
      <c r="I14" s="50"/>
      <c r="J14" s="51"/>
    </row>
    <row r="15" spans="1:10" s="35" customFormat="1" ht="65.25" hidden="1" customHeight="1">
      <c r="A15" s="34">
        <v>6</v>
      </c>
      <c r="B15" s="59" t="str">
        <f>+Nodrosinajums!B12</f>
        <v>Bērzciems</v>
      </c>
      <c r="C15" s="59" t="str">
        <f>C17</f>
        <v>U,K</v>
      </c>
      <c r="D15" s="117"/>
      <c r="E15" s="118"/>
      <c r="F15" s="59"/>
      <c r="G15" s="59"/>
      <c r="H15" s="59">
        <f t="shared" si="0"/>
        <v>0</v>
      </c>
      <c r="I15" s="117">
        <f t="shared" si="1"/>
        <v>0</v>
      </c>
      <c r="J15" s="119"/>
    </row>
    <row r="16" spans="1:10" s="52" customFormat="1" ht="18" hidden="1" customHeight="1">
      <c r="A16" s="47"/>
      <c r="B16" s="48"/>
      <c r="C16" s="49"/>
      <c r="D16" s="50"/>
      <c r="E16" s="50"/>
      <c r="F16" s="50"/>
      <c r="G16" s="50"/>
      <c r="H16" s="50"/>
      <c r="I16" s="50"/>
      <c r="J16" s="51"/>
    </row>
    <row r="17" spans="1:10" s="35" customFormat="1" ht="69" hidden="1" customHeight="1">
      <c r="A17" s="34">
        <v>7</v>
      </c>
      <c r="B17" s="59" t="str">
        <f>+Nodrosinajums!B13</f>
        <v>Plieņciems</v>
      </c>
      <c r="C17" s="59" t="str">
        <f>C19</f>
        <v>U,K</v>
      </c>
      <c r="D17" s="117"/>
      <c r="E17" s="118"/>
      <c r="F17" s="59"/>
      <c r="G17" s="59"/>
      <c r="H17" s="59">
        <f t="shared" si="0"/>
        <v>0</v>
      </c>
      <c r="I17" s="117">
        <f t="shared" si="1"/>
        <v>0</v>
      </c>
      <c r="J17" s="119"/>
    </row>
    <row r="18" spans="1:10" s="52" customFormat="1" ht="18" hidden="1" customHeight="1">
      <c r="A18" s="47"/>
      <c r="B18" s="48"/>
      <c r="C18" s="49"/>
      <c r="D18" s="50"/>
      <c r="E18" s="50"/>
      <c r="F18" s="50"/>
      <c r="G18" s="50"/>
      <c r="H18" s="50"/>
      <c r="I18" s="50"/>
      <c r="J18" s="51"/>
    </row>
    <row r="19" spans="1:10" s="35" customFormat="1" ht="86.25" customHeight="1">
      <c r="A19" s="56">
        <v>8</v>
      </c>
      <c r="B19" s="57" t="str">
        <f>+Nodrosinajums!B14</f>
        <v>Ķesterciems</v>
      </c>
      <c r="C19" s="57" t="s">
        <v>48</v>
      </c>
      <c r="D19" s="121" t="s">
        <v>81</v>
      </c>
      <c r="E19" s="122"/>
      <c r="F19" s="57" t="s">
        <v>100</v>
      </c>
      <c r="G19" s="57" t="str">
        <f>+G7</f>
        <v>Ir Regulatora izsniegta licence un apstiprināti tarifi.</v>
      </c>
      <c r="H19" s="57" t="str">
        <f t="shared" si="0"/>
        <v>SIA "Albatross"</v>
      </c>
      <c r="I19" s="121" t="str">
        <f t="shared" si="1"/>
        <v>SIA "Albatross"</v>
      </c>
      <c r="J19" s="103"/>
    </row>
    <row r="20" spans="1:10" s="52" customFormat="1" ht="18" hidden="1" customHeight="1">
      <c r="A20" s="61"/>
      <c r="B20" s="62"/>
      <c r="C20" s="63"/>
      <c r="D20" s="64"/>
      <c r="E20" s="64"/>
      <c r="F20" s="64"/>
      <c r="G20" s="64"/>
      <c r="H20" s="64"/>
      <c r="I20" s="64"/>
      <c r="J20" s="65"/>
    </row>
    <row r="21" spans="1:10" s="35" customFormat="1" ht="33" hidden="1" customHeight="1">
      <c r="A21" s="56">
        <v>9</v>
      </c>
      <c r="B21" s="57" t="str">
        <f>+Nodrosinajums!B16</f>
        <v>Cērkste</v>
      </c>
      <c r="C21" s="57" t="s">
        <v>48</v>
      </c>
      <c r="D21" s="121"/>
      <c r="E21" s="122"/>
      <c r="F21" s="57"/>
      <c r="G21" s="57"/>
      <c r="H21" s="57">
        <f t="shared" ref="H21" si="3">+D21</f>
        <v>0</v>
      </c>
      <c r="I21" s="121">
        <f t="shared" si="1"/>
        <v>0</v>
      </c>
      <c r="J21" s="103"/>
    </row>
    <row r="22" spans="1:10" s="52" customFormat="1" ht="18" hidden="1" customHeight="1">
      <c r="A22" s="61"/>
      <c r="B22" s="62"/>
      <c r="C22" s="63"/>
      <c r="D22" s="64"/>
      <c r="E22" s="64"/>
      <c r="F22" s="64"/>
      <c r="G22" s="64"/>
      <c r="H22" s="64"/>
      <c r="I22" s="64"/>
      <c r="J22" s="65"/>
    </row>
    <row r="23" spans="1:10" s="35" customFormat="1" hidden="1">
      <c r="A23" s="56">
        <v>10</v>
      </c>
      <c r="B23" s="57">
        <f>+Nodrosinajums!B17</f>
        <v>0</v>
      </c>
      <c r="C23" s="57" t="s">
        <v>48</v>
      </c>
      <c r="D23" s="96"/>
      <c r="E23" s="96"/>
      <c r="F23" s="57"/>
      <c r="G23" s="57"/>
      <c r="H23" s="57">
        <f t="shared" ref="H23" si="4">+D23</f>
        <v>0</v>
      </c>
      <c r="I23" s="96">
        <f t="shared" si="1"/>
        <v>0</v>
      </c>
      <c r="J23" s="98"/>
    </row>
    <row r="24" spans="1:10" s="52" customFormat="1" ht="18" hidden="1" customHeight="1">
      <c r="A24" s="61"/>
      <c r="B24" s="62"/>
      <c r="C24" s="63"/>
      <c r="D24" s="64"/>
      <c r="E24" s="64"/>
      <c r="F24" s="64"/>
      <c r="G24" s="64"/>
      <c r="H24" s="64"/>
      <c r="I24" s="64"/>
      <c r="J24" s="65"/>
    </row>
    <row r="25" spans="1:10">
      <c r="A25" s="66"/>
      <c r="B25" s="67"/>
      <c r="C25" s="67"/>
      <c r="D25" s="67"/>
      <c r="E25" s="67"/>
      <c r="F25" s="67"/>
      <c r="G25" s="67"/>
      <c r="H25" s="67"/>
      <c r="I25" s="67"/>
      <c r="J25" s="67"/>
    </row>
  </sheetData>
  <mergeCells count="26"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  <mergeCell ref="D23:E23"/>
    <mergeCell ref="I15:J15"/>
    <mergeCell ref="I17:J17"/>
    <mergeCell ref="I19:J19"/>
    <mergeCell ref="I21:J21"/>
    <mergeCell ref="I23:J23"/>
    <mergeCell ref="D17:E17"/>
    <mergeCell ref="D15:E15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4"/>
  <sheetViews>
    <sheetView topLeftCell="A49" workbookViewId="0">
      <selection activeCell="A56" sqref="A56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36</v>
      </c>
    </row>
    <row r="2" spans="1:11" s="1" customFormat="1" ht="24" customHeight="1">
      <c r="A2" s="42" t="str">
        <f>+'Pakalpoj-sn'!A2</f>
        <v>Engures novads</v>
      </c>
    </row>
    <row r="3" spans="1:11" s="1" customFormat="1" ht="28.5" customHeight="1">
      <c r="A3" s="42" t="str">
        <f>+Nodrosinajums!B22</f>
        <v>Engure</v>
      </c>
    </row>
    <row r="4" spans="1:11" s="7" customFormat="1" ht="15.75">
      <c r="A4" s="92" t="s">
        <v>16</v>
      </c>
      <c r="B4" s="123" t="s">
        <v>10</v>
      </c>
      <c r="C4" s="124"/>
      <c r="D4" s="124"/>
      <c r="E4" s="124"/>
      <c r="F4" s="125"/>
      <c r="G4" s="125"/>
      <c r="H4" s="125"/>
      <c r="I4" s="125"/>
      <c r="J4" s="125"/>
      <c r="K4" s="126"/>
    </row>
    <row r="5" spans="1:11" s="7" customFormat="1" ht="33" customHeight="1">
      <c r="A5" s="92"/>
      <c r="B5" s="92" t="s">
        <v>17</v>
      </c>
      <c r="C5" s="92"/>
      <c r="D5" s="110" t="s">
        <v>23</v>
      </c>
      <c r="E5" s="112"/>
      <c r="F5" s="92" t="s">
        <v>20</v>
      </c>
      <c r="G5" s="92"/>
      <c r="H5" s="92"/>
      <c r="I5" s="92"/>
      <c r="J5" s="92"/>
      <c r="K5" s="92"/>
    </row>
    <row r="6" spans="1:11" s="7" customFormat="1" ht="33" customHeight="1">
      <c r="A6" s="92"/>
      <c r="B6" s="55" t="s">
        <v>18</v>
      </c>
      <c r="C6" s="55" t="s">
        <v>19</v>
      </c>
      <c r="D6" s="55" t="s">
        <v>18</v>
      </c>
      <c r="E6" s="55" t="s">
        <v>7</v>
      </c>
      <c r="F6" s="55" t="s">
        <v>22</v>
      </c>
      <c r="G6" s="55" t="s">
        <v>19</v>
      </c>
      <c r="H6" s="55" t="s">
        <v>21</v>
      </c>
      <c r="I6" s="55" t="s">
        <v>24</v>
      </c>
      <c r="J6" s="110" t="s">
        <v>42</v>
      </c>
      <c r="K6" s="128"/>
    </row>
    <row r="7" spans="1:11" s="6" customFormat="1" ht="15.75">
      <c r="A7" s="78">
        <v>2008</v>
      </c>
      <c r="B7" s="79">
        <v>24038</v>
      </c>
      <c r="C7" s="80">
        <f t="shared" ref="C7:C9" si="0">+B7/365</f>
        <v>65.857534246575341</v>
      </c>
      <c r="D7" s="81">
        <f>0.23*B7</f>
        <v>5528.7400000000007</v>
      </c>
      <c r="E7" s="82">
        <f t="shared" ref="E7:E9" si="1">+D7/B7</f>
        <v>0.23000000000000004</v>
      </c>
      <c r="F7" s="81">
        <f>+B7-D7</f>
        <v>18509.259999999998</v>
      </c>
      <c r="G7" s="80">
        <f>+F7/365</f>
        <v>50.710301369863011</v>
      </c>
      <c r="H7" s="81">
        <f>+F7-J7</f>
        <v>9254.6299999999992</v>
      </c>
      <c r="I7" s="80">
        <f>+H7/365/Nodrosinajums!$F$6*1000</f>
        <v>63.387876712328762</v>
      </c>
      <c r="J7" s="129">
        <f>0.5*F7</f>
        <v>9254.6299999999992</v>
      </c>
      <c r="K7" s="130"/>
    </row>
    <row r="8" spans="1:11" s="6" customFormat="1" ht="15.75">
      <c r="A8" s="78">
        <v>2009</v>
      </c>
      <c r="B8" s="79">
        <v>25287</v>
      </c>
      <c r="C8" s="80">
        <f t="shared" si="0"/>
        <v>69.279452054794518</v>
      </c>
      <c r="D8" s="81">
        <f>0.2*B8</f>
        <v>5057.4000000000005</v>
      </c>
      <c r="E8" s="82">
        <f t="shared" si="1"/>
        <v>0.2</v>
      </c>
      <c r="F8" s="81">
        <f t="shared" ref="F8:F9" si="2">+B8-D8</f>
        <v>20229.599999999999</v>
      </c>
      <c r="G8" s="80">
        <f t="shared" ref="G8:G9" si="3">+F8/365</f>
        <v>55.423561643835612</v>
      </c>
      <c r="H8" s="81">
        <f t="shared" ref="H8:H9" si="4">+F8-J8</f>
        <v>9507.9119999999984</v>
      </c>
      <c r="I8" s="80">
        <f>+H8/365/Nodrosinajums!$F$6*1000</f>
        <v>65.122684931506825</v>
      </c>
      <c r="J8" s="129">
        <f>0.53*F8</f>
        <v>10721.688</v>
      </c>
      <c r="K8" s="130"/>
    </row>
    <row r="9" spans="1:11" s="6" customFormat="1" ht="15.75">
      <c r="A9" s="78">
        <v>2010</v>
      </c>
      <c r="B9" s="83">
        <v>25027</v>
      </c>
      <c r="C9" s="80">
        <f t="shared" si="0"/>
        <v>68.567123287671237</v>
      </c>
      <c r="D9" s="81">
        <f>0.181*B9</f>
        <v>4529.8869999999997</v>
      </c>
      <c r="E9" s="82">
        <f t="shared" si="1"/>
        <v>0.18099999999999999</v>
      </c>
      <c r="F9" s="81">
        <f t="shared" si="2"/>
        <v>20497.113000000001</v>
      </c>
      <c r="G9" s="80">
        <f t="shared" si="3"/>
        <v>56.15647397260274</v>
      </c>
      <c r="H9" s="81">
        <f t="shared" si="4"/>
        <v>9428.6719799999992</v>
      </c>
      <c r="I9" s="80">
        <f>+H9/365/Nodrosinajums!$F$6*1000</f>
        <v>64.579945068493146</v>
      </c>
      <c r="J9" s="129">
        <f>0.54*F9</f>
        <v>11068.441020000002</v>
      </c>
      <c r="K9" s="130"/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22.5" customHeight="1">
      <c r="A11" s="131" t="s">
        <v>88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</row>
    <row r="12" spans="1:11" s="6" customFormat="1" ht="5.25" customHeight="1">
      <c r="A12" s="5"/>
    </row>
    <row r="13" spans="1:11" s="7" customFormat="1" ht="15.75">
      <c r="A13" s="92" t="s">
        <v>16</v>
      </c>
      <c r="B13" s="123" t="s">
        <v>11</v>
      </c>
      <c r="C13" s="124"/>
      <c r="D13" s="124"/>
      <c r="E13" s="124"/>
      <c r="F13" s="125"/>
      <c r="G13" s="125"/>
      <c r="H13" s="125"/>
      <c r="I13" s="125"/>
      <c r="J13" s="125"/>
      <c r="K13" s="126"/>
    </row>
    <row r="14" spans="1:11" s="7" customFormat="1" ht="57.75" customHeight="1">
      <c r="A14" s="92"/>
      <c r="B14" s="92" t="s">
        <v>41</v>
      </c>
      <c r="C14" s="92"/>
      <c r="D14" s="110" t="s">
        <v>25</v>
      </c>
      <c r="E14" s="112"/>
      <c r="F14" s="92" t="s">
        <v>27</v>
      </c>
      <c r="G14" s="92"/>
      <c r="H14" s="92"/>
      <c r="I14" s="92"/>
      <c r="J14" s="92"/>
      <c r="K14" s="92"/>
    </row>
    <row r="15" spans="1:11" s="7" customFormat="1" ht="33" customHeight="1">
      <c r="A15" s="92"/>
      <c r="B15" s="55" t="s">
        <v>18</v>
      </c>
      <c r="C15" s="55" t="s">
        <v>19</v>
      </c>
      <c r="D15" s="55" t="s">
        <v>18</v>
      </c>
      <c r="E15" s="55" t="s">
        <v>7</v>
      </c>
      <c r="F15" s="55" t="s">
        <v>22</v>
      </c>
      <c r="G15" s="55" t="str">
        <f>+G6</f>
        <v>m3/dnn</v>
      </c>
      <c r="H15" s="55" t="s">
        <v>28</v>
      </c>
      <c r="I15" s="55" t="s">
        <v>24</v>
      </c>
      <c r="J15" s="110" t="s">
        <v>43</v>
      </c>
      <c r="K15" s="128"/>
    </row>
    <row r="16" spans="1:11" s="6" customFormat="1" ht="15.75">
      <c r="A16" s="78">
        <v>2008</v>
      </c>
      <c r="B16" s="84">
        <f>+D16+F16</f>
        <v>68734.331325625011</v>
      </c>
      <c r="C16" s="84">
        <f>+B16/365</f>
        <v>188.31323650856169</v>
      </c>
      <c r="D16" s="84">
        <f>0.085*F16</f>
        <v>5384.7172006250012</v>
      </c>
      <c r="E16" s="85">
        <f>+D16/B16</f>
        <v>7.83410138248848E-2</v>
      </c>
      <c r="F16" s="81">
        <f>+H16+J16</f>
        <v>63349.614125000007</v>
      </c>
      <c r="G16" s="80">
        <f>+F16/365</f>
        <v>173.56058664383565</v>
      </c>
      <c r="H16" s="81">
        <f>I7*365*Nodrosinajums!J6/1000</f>
        <v>8213.484124999999</v>
      </c>
      <c r="I16" s="80">
        <f>+H16/365/Nodrosinajums!$J$6*1000</f>
        <v>63.387876712328762</v>
      </c>
      <c r="J16" s="129">
        <f t="shared" ref="J16:J17" si="5">+(196.3-43.2)*365+J7-10000</f>
        <v>55136.130000000005</v>
      </c>
      <c r="K16" s="130"/>
    </row>
    <row r="17" spans="1:11" s="6" customFormat="1" ht="15.75">
      <c r="A17" s="78">
        <v>2009</v>
      </c>
      <c r="B17" s="84">
        <f t="shared" ref="B17:B18" si="6">+D17+F17</f>
        <v>70569.983991500005</v>
      </c>
      <c r="C17" s="84">
        <f t="shared" ref="C17:C18" si="7">+B17/365</f>
        <v>193.34242189452056</v>
      </c>
      <c r="D17" s="84">
        <f t="shared" ref="D17:D18" si="8">0.085*F17</f>
        <v>5528.5240915000004</v>
      </c>
      <c r="E17" s="85">
        <f t="shared" ref="E17:E18" si="9">+D17/B17</f>
        <v>7.8341013824884786E-2</v>
      </c>
      <c r="F17" s="81">
        <f t="shared" ref="F17:F18" si="10">+H17+J17</f>
        <v>65041.459900000002</v>
      </c>
      <c r="G17" s="80">
        <f t="shared" ref="G17:G18" si="11">+F17/365</f>
        <v>178.19578054794522</v>
      </c>
      <c r="H17" s="81">
        <f>I8*365*Nodrosinajums!J6/1000</f>
        <v>8438.2718999999961</v>
      </c>
      <c r="I17" s="80">
        <f>+H17/365/Nodrosinajums!$J$6*1000</f>
        <v>65.122684931506811</v>
      </c>
      <c r="J17" s="129">
        <f t="shared" si="5"/>
        <v>56603.188000000009</v>
      </c>
      <c r="K17" s="130"/>
    </row>
    <row r="18" spans="1:11" s="6" customFormat="1" ht="15.75">
      <c r="A18" s="78">
        <v>2010</v>
      </c>
      <c r="B18" s="84">
        <f t="shared" si="6"/>
        <v>70869.907831441262</v>
      </c>
      <c r="C18" s="84">
        <f t="shared" si="7"/>
        <v>194.16413104504454</v>
      </c>
      <c r="D18" s="84">
        <f t="shared" si="8"/>
        <v>5552.0204291912514</v>
      </c>
      <c r="E18" s="85">
        <f t="shared" si="9"/>
        <v>7.83410138248848E-2</v>
      </c>
      <c r="F18" s="81">
        <f t="shared" si="10"/>
        <v>65317.887402250009</v>
      </c>
      <c r="G18" s="80">
        <f t="shared" si="11"/>
        <v>178.95311617054796</v>
      </c>
      <c r="H18" s="81">
        <f>I9*365*Nodrosinajums!J6/1000</f>
        <v>8367.9463822499984</v>
      </c>
      <c r="I18" s="80">
        <f>+H18/365/Nodrosinajums!$J$6*1000</f>
        <v>64.579945068493146</v>
      </c>
      <c r="J18" s="129">
        <f>+(196.3-43.2)*365+J9-10000</f>
        <v>56949.941020000013</v>
      </c>
      <c r="K18" s="130"/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>
      <c r="A20" s="19" t="str">
        <f>+A11</f>
        <v>Bilance sastādīta aprēķinu ceļā, jo ter.plānojuma vides pārskatā un TEPā ir datu nesakritība.</v>
      </c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hidden="1" customHeight="1">
      <c r="A21" s="42" t="str">
        <f>+Nodrosinajums!B23</f>
        <v>Milzkalne</v>
      </c>
    </row>
    <row r="22" spans="1:11" s="7" customFormat="1" ht="15.75" hidden="1">
      <c r="A22" s="92" t="s">
        <v>16</v>
      </c>
      <c r="B22" s="123" t="s">
        <v>10</v>
      </c>
      <c r="C22" s="124"/>
      <c r="D22" s="124"/>
      <c r="E22" s="124"/>
      <c r="F22" s="125"/>
      <c r="G22" s="125"/>
      <c r="H22" s="125"/>
      <c r="I22" s="125"/>
      <c r="J22" s="125"/>
      <c r="K22" s="126"/>
    </row>
    <row r="23" spans="1:11" s="7" customFormat="1" ht="33" hidden="1" customHeight="1">
      <c r="A23" s="92"/>
      <c r="B23" s="92" t="s">
        <v>17</v>
      </c>
      <c r="C23" s="92"/>
      <c r="D23" s="110" t="s">
        <v>23</v>
      </c>
      <c r="E23" s="112"/>
      <c r="F23" s="92" t="s">
        <v>20</v>
      </c>
      <c r="G23" s="92"/>
      <c r="H23" s="92"/>
      <c r="I23" s="92"/>
      <c r="J23" s="92"/>
      <c r="K23" s="92"/>
    </row>
    <row r="24" spans="1:11" s="7" customFormat="1" ht="33" hidden="1" customHeight="1">
      <c r="A24" s="92"/>
      <c r="B24" s="55" t="s">
        <v>18</v>
      </c>
      <c r="C24" s="55" t="s">
        <v>19</v>
      </c>
      <c r="D24" s="55" t="s">
        <v>18</v>
      </c>
      <c r="E24" s="55" t="s">
        <v>7</v>
      </c>
      <c r="F24" s="55" t="s">
        <v>22</v>
      </c>
      <c r="G24" s="55" t="s">
        <v>19</v>
      </c>
      <c r="H24" s="55" t="s">
        <v>21</v>
      </c>
      <c r="I24" s="55" t="s">
        <v>24</v>
      </c>
      <c r="J24" s="110" t="s">
        <v>44</v>
      </c>
      <c r="K24" s="128"/>
    </row>
    <row r="25" spans="1:11" s="6" customFormat="1" ht="15.75" hidden="1">
      <c r="A25" s="78">
        <v>2008</v>
      </c>
      <c r="B25" s="79"/>
      <c r="C25" s="80">
        <f>+B25/365</f>
        <v>0</v>
      </c>
      <c r="D25" s="81">
        <f>+B25-F25</f>
        <v>0</v>
      </c>
      <c r="E25" s="86" t="e">
        <f>+D25/B25</f>
        <v>#DIV/0!</v>
      </c>
      <c r="F25" s="81"/>
      <c r="G25" s="80">
        <f>+F25/365</f>
        <v>0</v>
      </c>
      <c r="H25" s="81">
        <f>+F25</f>
        <v>0</v>
      </c>
      <c r="I25" s="80">
        <f>+H25/365/Nodrosinajums!$F$8*1000</f>
        <v>0</v>
      </c>
      <c r="J25" s="87"/>
      <c r="K25" s="88"/>
    </row>
    <row r="26" spans="1:11" s="6" customFormat="1" ht="15.75" hidden="1">
      <c r="A26" s="78">
        <v>2009</v>
      </c>
      <c r="B26" s="79"/>
      <c r="C26" s="80">
        <f t="shared" ref="C26:C27" si="12">+B26/365</f>
        <v>0</v>
      </c>
      <c r="D26" s="81">
        <f t="shared" ref="D26:D27" si="13">+B26-F26</f>
        <v>0</v>
      </c>
      <c r="E26" s="86" t="e">
        <f t="shared" ref="E26:E27" si="14">+D26/B26</f>
        <v>#DIV/0!</v>
      </c>
      <c r="F26" s="81"/>
      <c r="G26" s="80">
        <f t="shared" ref="G26:G27" si="15">+F26/365</f>
        <v>0</v>
      </c>
      <c r="H26" s="81">
        <f t="shared" ref="H26:H27" si="16">+F26</f>
        <v>0</v>
      </c>
      <c r="I26" s="80">
        <f>+H26/365/Nodrosinajums!$F$8*1000</f>
        <v>0</v>
      </c>
      <c r="J26" s="87"/>
      <c r="K26" s="88"/>
    </row>
    <row r="27" spans="1:11" s="6" customFormat="1" ht="15.75" hidden="1">
      <c r="A27" s="78">
        <v>2010</v>
      </c>
      <c r="B27" s="83"/>
      <c r="C27" s="80">
        <f t="shared" si="12"/>
        <v>0</v>
      </c>
      <c r="D27" s="81">
        <f t="shared" si="13"/>
        <v>0</v>
      </c>
      <c r="E27" s="86" t="e">
        <f t="shared" si="14"/>
        <v>#DIV/0!</v>
      </c>
      <c r="F27" s="81"/>
      <c r="G27" s="80">
        <f t="shared" si="15"/>
        <v>0</v>
      </c>
      <c r="H27" s="81">
        <f t="shared" si="16"/>
        <v>0</v>
      </c>
      <c r="I27" s="80">
        <f>+H27/365/Nodrosinajums!$F$8*1000</f>
        <v>0</v>
      </c>
      <c r="J27" s="87"/>
      <c r="K27" s="89"/>
    </row>
    <row r="28" spans="1:11" s="6" customFormat="1" ht="18.75" hidden="1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hidden="1" customHeight="1">
      <c r="A30" s="5"/>
    </row>
    <row r="31" spans="1:11" s="7" customFormat="1" ht="15.75" hidden="1">
      <c r="A31" s="92" t="s">
        <v>16</v>
      </c>
      <c r="B31" s="123" t="s">
        <v>11</v>
      </c>
      <c r="C31" s="124"/>
      <c r="D31" s="124"/>
      <c r="E31" s="124"/>
      <c r="F31" s="125"/>
      <c r="G31" s="125"/>
      <c r="H31" s="125"/>
      <c r="I31" s="125"/>
      <c r="J31" s="125"/>
      <c r="K31" s="126"/>
    </row>
    <row r="32" spans="1:11" s="7" customFormat="1" ht="33" hidden="1" customHeight="1">
      <c r="A32" s="92"/>
      <c r="B32" s="92" t="s">
        <v>26</v>
      </c>
      <c r="C32" s="92"/>
      <c r="D32" s="110" t="s">
        <v>25</v>
      </c>
      <c r="E32" s="112"/>
      <c r="F32" s="92" t="s">
        <v>27</v>
      </c>
      <c r="G32" s="92"/>
      <c r="H32" s="92"/>
      <c r="I32" s="92"/>
      <c r="J32" s="92"/>
      <c r="K32" s="92"/>
    </row>
    <row r="33" spans="1:12" s="7" customFormat="1" ht="33" hidden="1" customHeight="1">
      <c r="A33" s="92"/>
      <c r="B33" s="55" t="s">
        <v>18</v>
      </c>
      <c r="C33" s="55" t="s">
        <v>19</v>
      </c>
      <c r="D33" s="55" t="s">
        <v>18</v>
      </c>
      <c r="E33" s="55" t="s">
        <v>7</v>
      </c>
      <c r="F33" s="55" t="s">
        <v>22</v>
      </c>
      <c r="G33" s="55" t="s">
        <v>19</v>
      </c>
      <c r="H33" s="55" t="s">
        <v>28</v>
      </c>
      <c r="I33" s="55" t="s">
        <v>24</v>
      </c>
      <c r="J33" s="110" t="s">
        <v>43</v>
      </c>
      <c r="K33" s="112"/>
    </row>
    <row r="34" spans="1:12" s="6" customFormat="1" ht="15.75" hidden="1">
      <c r="A34" s="78">
        <v>2008</v>
      </c>
      <c r="B34" s="81">
        <f>+F34</f>
        <v>0</v>
      </c>
      <c r="C34" s="80">
        <f>+B34/365</f>
        <v>0</v>
      </c>
      <c r="D34" s="84" t="s">
        <v>29</v>
      </c>
      <c r="E34" s="85" t="s">
        <v>29</v>
      </c>
      <c r="F34" s="81">
        <f>+F25</f>
        <v>0</v>
      </c>
      <c r="G34" s="80">
        <f>+F34/365</f>
        <v>0</v>
      </c>
      <c r="H34" s="81">
        <f>+F34</f>
        <v>0</v>
      </c>
      <c r="I34" s="80">
        <f>+H34/365/Nodrosinajums!J8*1000</f>
        <v>0</v>
      </c>
      <c r="J34" s="87" t="s">
        <v>29</v>
      </c>
      <c r="K34" s="88"/>
      <c r="L34" s="90"/>
    </row>
    <row r="35" spans="1:12" s="6" customFormat="1" ht="15.75" hidden="1">
      <c r="A35" s="78">
        <v>2009</v>
      </c>
      <c r="B35" s="81">
        <f t="shared" ref="B35:B36" si="17">+F35</f>
        <v>0</v>
      </c>
      <c r="C35" s="80">
        <f t="shared" ref="C35:C36" si="18">+B35/365</f>
        <v>0</v>
      </c>
      <c r="D35" s="84" t="s">
        <v>29</v>
      </c>
      <c r="E35" s="85" t="s">
        <v>29</v>
      </c>
      <c r="F35" s="81">
        <f t="shared" ref="F35:F36" si="19">+F26</f>
        <v>0</v>
      </c>
      <c r="G35" s="80">
        <f t="shared" ref="G35:G36" si="20">+F35/365</f>
        <v>0</v>
      </c>
      <c r="H35" s="81">
        <f t="shared" ref="H35:H36" si="21">+F35</f>
        <v>0</v>
      </c>
      <c r="I35" s="80">
        <f>+H35/365/Nodrosinajums!J8*1000</f>
        <v>0</v>
      </c>
      <c r="J35" s="87" t="s">
        <v>29</v>
      </c>
      <c r="K35" s="88"/>
      <c r="L35" s="90"/>
    </row>
    <row r="36" spans="1:12" s="6" customFormat="1" ht="15.75" hidden="1">
      <c r="A36" s="78">
        <v>2010</v>
      </c>
      <c r="B36" s="81">
        <f t="shared" si="17"/>
        <v>0</v>
      </c>
      <c r="C36" s="80">
        <f t="shared" si="18"/>
        <v>0</v>
      </c>
      <c r="D36" s="84" t="s">
        <v>29</v>
      </c>
      <c r="E36" s="85" t="s">
        <v>29</v>
      </c>
      <c r="F36" s="81">
        <f t="shared" si="19"/>
        <v>0</v>
      </c>
      <c r="G36" s="80">
        <f t="shared" si="20"/>
        <v>0</v>
      </c>
      <c r="H36" s="81">
        <f t="shared" si="21"/>
        <v>0</v>
      </c>
      <c r="I36" s="80">
        <f>+H36/365/Nodrosinajums!J8*1000</f>
        <v>0</v>
      </c>
      <c r="J36" s="87" t="s">
        <v>29</v>
      </c>
      <c r="K36" s="88"/>
      <c r="L36" s="90"/>
    </row>
    <row r="37" spans="1:12" s="24" customFormat="1" ht="23.25" hidden="1" customHeight="1">
      <c r="A37" s="135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23"/>
    </row>
    <row r="38" spans="1:12" s="4" customFormat="1" ht="30.75" customHeight="1">
      <c r="A38" s="43" t="str">
        <f>+Nodrosinajums!B29</f>
        <v>Ķesterciems</v>
      </c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s="7" customFormat="1" ht="15.75" customHeight="1">
      <c r="A39" s="92" t="s">
        <v>16</v>
      </c>
      <c r="B39" s="123" t="s">
        <v>10</v>
      </c>
      <c r="C39" s="124"/>
      <c r="D39" s="124"/>
      <c r="E39" s="124"/>
      <c r="F39" s="124"/>
      <c r="G39" s="124"/>
      <c r="H39" s="124"/>
      <c r="I39" s="124"/>
      <c r="J39" s="124"/>
      <c r="K39" s="127"/>
    </row>
    <row r="40" spans="1:12" s="7" customFormat="1" ht="33" customHeight="1">
      <c r="A40" s="92"/>
      <c r="B40" s="92" t="s">
        <v>17</v>
      </c>
      <c r="C40" s="92"/>
      <c r="D40" s="110" t="s">
        <v>23</v>
      </c>
      <c r="E40" s="112"/>
      <c r="F40" s="92" t="s">
        <v>20</v>
      </c>
      <c r="G40" s="92"/>
      <c r="H40" s="92"/>
      <c r="I40" s="92"/>
      <c r="J40" s="92"/>
      <c r="K40" s="92"/>
    </row>
    <row r="41" spans="1:12" s="7" customFormat="1" ht="33" customHeight="1">
      <c r="A41" s="92"/>
      <c r="B41" s="55" t="s">
        <v>18</v>
      </c>
      <c r="C41" s="55" t="s">
        <v>19</v>
      </c>
      <c r="D41" s="55" t="s">
        <v>18</v>
      </c>
      <c r="E41" s="55" t="s">
        <v>7</v>
      </c>
      <c r="F41" s="55" t="s">
        <v>22</v>
      </c>
      <c r="G41" s="55" t="s">
        <v>19</v>
      </c>
      <c r="H41" s="55" t="s">
        <v>21</v>
      </c>
      <c r="I41" s="55" t="s">
        <v>24</v>
      </c>
      <c r="J41" s="110" t="s">
        <v>44</v>
      </c>
      <c r="K41" s="128"/>
    </row>
    <row r="42" spans="1:12" s="6" customFormat="1" ht="15.75">
      <c r="A42" s="78">
        <v>2008</v>
      </c>
      <c r="B42" s="79">
        <v>3025</v>
      </c>
      <c r="C42" s="80">
        <f>+B42/365</f>
        <v>8.287671232876713</v>
      </c>
      <c r="D42" s="81">
        <f>+B42-F42</f>
        <v>395</v>
      </c>
      <c r="E42" s="86">
        <f>+D42/B42</f>
        <v>0.13057851239669421</v>
      </c>
      <c r="F42" s="81">
        <v>2630</v>
      </c>
      <c r="G42" s="80">
        <f>+F42/365</f>
        <v>7.2054794520547949</v>
      </c>
      <c r="H42" s="81">
        <f>+F42-J42</f>
        <v>1717.5</v>
      </c>
      <c r="I42" s="80">
        <f>+H42/365/Nodrosinajums!F14*1000</f>
        <v>77.139007410734351</v>
      </c>
      <c r="J42" s="87">
        <f>2.5*365</f>
        <v>912.5</v>
      </c>
      <c r="K42" s="88"/>
    </row>
    <row r="43" spans="1:12" s="6" customFormat="1" ht="15.75">
      <c r="A43" s="78">
        <v>2009</v>
      </c>
      <c r="B43" s="79">
        <v>2743</v>
      </c>
      <c r="C43" s="80">
        <f t="shared" ref="C43:C44" si="22">+B43/365</f>
        <v>7.515068493150685</v>
      </c>
      <c r="D43" s="81">
        <f t="shared" ref="D43:D44" si="23">+B43-F43</f>
        <v>344</v>
      </c>
      <c r="E43" s="86">
        <f t="shared" ref="E43:E44" si="24">+D43/B43</f>
        <v>0.12541013488880787</v>
      </c>
      <c r="F43" s="81">
        <v>2399</v>
      </c>
      <c r="G43" s="80">
        <f t="shared" ref="G43:G44" si="25">+F43/365</f>
        <v>6.5726027397260278</v>
      </c>
      <c r="H43" s="81">
        <f t="shared" ref="H43:H44" si="26">+F43-J43</f>
        <v>1486.5</v>
      </c>
      <c r="I43" s="80">
        <f>+H43/365/Nodrosinajums!F14*1000</f>
        <v>66.763979339770955</v>
      </c>
      <c r="J43" s="87">
        <f t="shared" ref="J43:J44" si="27">2.5*365</f>
        <v>912.5</v>
      </c>
      <c r="K43" s="88"/>
    </row>
    <row r="44" spans="1:12" s="6" customFormat="1" ht="15.75">
      <c r="A44" s="78">
        <v>2010</v>
      </c>
      <c r="B44" s="83">
        <v>2920</v>
      </c>
      <c r="C44" s="80">
        <f t="shared" si="22"/>
        <v>8</v>
      </c>
      <c r="D44" s="81">
        <f t="shared" si="23"/>
        <v>560</v>
      </c>
      <c r="E44" s="86">
        <f t="shared" si="24"/>
        <v>0.19178082191780821</v>
      </c>
      <c r="F44" s="81">
        <v>2360</v>
      </c>
      <c r="G44" s="80">
        <f t="shared" si="25"/>
        <v>6.4657534246575343</v>
      </c>
      <c r="H44" s="81">
        <f t="shared" si="26"/>
        <v>1447.5</v>
      </c>
      <c r="I44" s="80">
        <f>+H44/365/Nodrosinajums!F14*1000</f>
        <v>65.012351223894015</v>
      </c>
      <c r="J44" s="87">
        <f t="shared" si="27"/>
        <v>912.5</v>
      </c>
      <c r="K44" s="89"/>
    </row>
    <row r="45" spans="1:12" s="6" customFormat="1" ht="15.75">
      <c r="A45" s="19"/>
      <c r="B45" s="16"/>
      <c r="C45" s="17"/>
      <c r="D45" s="18"/>
      <c r="E45" s="20"/>
      <c r="F45" s="18"/>
      <c r="G45" s="18"/>
      <c r="H45" s="18"/>
      <c r="I45" s="17"/>
      <c r="J45" s="18"/>
      <c r="K45" s="28"/>
    </row>
    <row r="46" spans="1:12" s="4" customFormat="1" ht="10.5" hidden="1" customHeight="1">
      <c r="A46" s="29"/>
      <c r="B46" s="30"/>
      <c r="C46" s="29"/>
      <c r="D46" s="29"/>
      <c r="E46" s="31"/>
      <c r="F46" s="30"/>
      <c r="G46" s="30"/>
      <c r="H46" s="30"/>
      <c r="I46" s="31"/>
      <c r="J46" s="30"/>
      <c r="K46" s="30"/>
    </row>
    <row r="47" spans="1:12" s="6" customFormat="1" ht="5.25" hidden="1" customHeight="1">
      <c r="A47" s="5"/>
    </row>
    <row r="48" spans="1:12" s="7" customFormat="1" ht="15.75">
      <c r="A48" s="92" t="s">
        <v>16</v>
      </c>
      <c r="B48" s="123" t="s">
        <v>11</v>
      </c>
      <c r="C48" s="124"/>
      <c r="D48" s="124"/>
      <c r="E48" s="124"/>
      <c r="F48" s="125"/>
      <c r="G48" s="125"/>
      <c r="H48" s="125"/>
      <c r="I48" s="125"/>
      <c r="J48" s="125"/>
      <c r="K48" s="126"/>
    </row>
    <row r="49" spans="1:12" s="7" customFormat="1" ht="33" customHeight="1">
      <c r="A49" s="92"/>
      <c r="B49" s="92" t="s">
        <v>26</v>
      </c>
      <c r="C49" s="92"/>
      <c r="D49" s="110" t="s">
        <v>25</v>
      </c>
      <c r="E49" s="112"/>
      <c r="F49" s="92" t="s">
        <v>27</v>
      </c>
      <c r="G49" s="92"/>
      <c r="H49" s="92"/>
      <c r="I49" s="92"/>
      <c r="J49" s="92"/>
      <c r="K49" s="92"/>
    </row>
    <row r="50" spans="1:12" s="7" customFormat="1" ht="33" customHeight="1">
      <c r="A50" s="92"/>
      <c r="B50" s="55" t="s">
        <v>18</v>
      </c>
      <c r="C50" s="55" t="s">
        <v>19</v>
      </c>
      <c r="D50" s="55" t="s">
        <v>18</v>
      </c>
      <c r="E50" s="55" t="s">
        <v>7</v>
      </c>
      <c r="F50" s="55" t="s">
        <v>22</v>
      </c>
      <c r="G50" s="55" t="s">
        <v>19</v>
      </c>
      <c r="H50" s="55" t="s">
        <v>28</v>
      </c>
      <c r="I50" s="55" t="s">
        <v>24</v>
      </c>
      <c r="J50" s="110" t="s">
        <v>50</v>
      </c>
      <c r="K50" s="112"/>
    </row>
    <row r="51" spans="1:12" s="6" customFormat="1" ht="15.75">
      <c r="A51" s="78">
        <v>2008</v>
      </c>
      <c r="B51" s="84">
        <v>3025</v>
      </c>
      <c r="C51" s="80">
        <f>+B51/365</f>
        <v>8.287671232876713</v>
      </c>
      <c r="D51" s="81">
        <f>+B51-F51</f>
        <v>395</v>
      </c>
      <c r="E51" s="86">
        <f>+D51/B51</f>
        <v>0.13057851239669421</v>
      </c>
      <c r="F51" s="81">
        <f>+F42</f>
        <v>2630</v>
      </c>
      <c r="G51" s="80">
        <f>+F51/365</f>
        <v>7.2054794520547949</v>
      </c>
      <c r="H51" s="81">
        <f>+H42</f>
        <v>1717.5</v>
      </c>
      <c r="I51" s="80">
        <f>+H51/365/Nodrosinajums!J14*1000</f>
        <v>77.139007410734351</v>
      </c>
      <c r="J51" s="87">
        <f>+J42</f>
        <v>912.5</v>
      </c>
      <c r="K51" s="88"/>
      <c r="L51" s="90"/>
    </row>
    <row r="52" spans="1:12" s="6" customFormat="1" ht="15.75">
      <c r="A52" s="78">
        <v>2009</v>
      </c>
      <c r="B52" s="84">
        <v>2743</v>
      </c>
      <c r="C52" s="80">
        <f t="shared" ref="C52:C53" si="28">+B52/365</f>
        <v>7.515068493150685</v>
      </c>
      <c r="D52" s="81">
        <f t="shared" ref="D52:D53" si="29">+B52-F52</f>
        <v>344</v>
      </c>
      <c r="E52" s="86">
        <f t="shared" ref="E52:E53" si="30">+D52/B52</f>
        <v>0.12541013488880787</v>
      </c>
      <c r="F52" s="81">
        <f t="shared" ref="F52:F53" si="31">+F43</f>
        <v>2399</v>
      </c>
      <c r="G52" s="80">
        <f t="shared" ref="G52:G53" si="32">+F52/365</f>
        <v>6.5726027397260278</v>
      </c>
      <c r="H52" s="81">
        <f t="shared" ref="H52:H53" si="33">+H43</f>
        <v>1486.5</v>
      </c>
      <c r="I52" s="80">
        <f>+H52/365/Nodrosinajums!J14*1000</f>
        <v>66.763979339770955</v>
      </c>
      <c r="J52" s="87">
        <f t="shared" ref="J52:J53" si="34">+J43</f>
        <v>912.5</v>
      </c>
      <c r="K52" s="88"/>
      <c r="L52" s="90"/>
    </row>
    <row r="53" spans="1:12" s="6" customFormat="1" ht="15.75">
      <c r="A53" s="78">
        <v>2010</v>
      </c>
      <c r="B53" s="84">
        <v>2920</v>
      </c>
      <c r="C53" s="80">
        <f t="shared" si="28"/>
        <v>8</v>
      </c>
      <c r="D53" s="81">
        <f t="shared" si="29"/>
        <v>560</v>
      </c>
      <c r="E53" s="86">
        <f t="shared" si="30"/>
        <v>0.19178082191780821</v>
      </c>
      <c r="F53" s="81">
        <f t="shared" si="31"/>
        <v>2360</v>
      </c>
      <c r="G53" s="80">
        <f t="shared" si="32"/>
        <v>6.4657534246575343</v>
      </c>
      <c r="H53" s="81">
        <f t="shared" si="33"/>
        <v>1447.5</v>
      </c>
      <c r="I53" s="80">
        <f>+H53/365/Nodrosinajums!J14*1000</f>
        <v>65.012351223894015</v>
      </c>
      <c r="J53" s="87">
        <f t="shared" si="34"/>
        <v>912.5</v>
      </c>
      <c r="K53" s="88"/>
      <c r="L53" s="90"/>
    </row>
    <row r="54" spans="1:12" s="24" customFormat="1" ht="18" customHeight="1">
      <c r="A54" s="21"/>
      <c r="B54" s="133"/>
      <c r="C54" s="134"/>
      <c r="D54" s="134"/>
      <c r="E54" s="134"/>
      <c r="F54" s="134"/>
      <c r="G54" s="134"/>
      <c r="H54" s="134"/>
      <c r="I54" s="134"/>
      <c r="J54" s="134"/>
      <c r="K54" s="134"/>
      <c r="L54" s="23"/>
    </row>
  </sheetData>
  <mergeCells count="45">
    <mergeCell ref="B54:K54"/>
    <mergeCell ref="A37:K37"/>
    <mergeCell ref="A22:A24"/>
    <mergeCell ref="B22:K22"/>
    <mergeCell ref="B23:C23"/>
    <mergeCell ref="J24:K24"/>
    <mergeCell ref="A11:K11"/>
    <mergeCell ref="D23:E23"/>
    <mergeCell ref="F23:K23"/>
    <mergeCell ref="J16:K16"/>
    <mergeCell ref="J17:K17"/>
    <mergeCell ref="J18:K18"/>
    <mergeCell ref="A31:A33"/>
    <mergeCell ref="B31:K31"/>
    <mergeCell ref="B32:C32"/>
    <mergeCell ref="D32:E32"/>
    <mergeCell ref="F32:K32"/>
    <mergeCell ref="J33:K33"/>
    <mergeCell ref="A13:A15"/>
    <mergeCell ref="A4:A6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J6:K6"/>
    <mergeCell ref="J15:K15"/>
    <mergeCell ref="J8:K8"/>
    <mergeCell ref="J9:K9"/>
    <mergeCell ref="A39:A41"/>
    <mergeCell ref="B39:K39"/>
    <mergeCell ref="B40:C40"/>
    <mergeCell ref="D40:E40"/>
    <mergeCell ref="F40:K40"/>
    <mergeCell ref="J41:K41"/>
    <mergeCell ref="A48:A50"/>
    <mergeCell ref="B48:K48"/>
    <mergeCell ref="B49:C49"/>
    <mergeCell ref="D49:E49"/>
    <mergeCell ref="F49:K49"/>
    <mergeCell ref="J50:K5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5"/>
  <sheetViews>
    <sheetView topLeftCell="A3" workbookViewId="0">
      <selection activeCell="D20" sqref="D20"/>
    </sheetView>
  </sheetViews>
  <sheetFormatPr defaultRowHeight="15.75"/>
  <cols>
    <col min="1" max="1" width="6.42578125" style="6" customWidth="1"/>
    <col min="2" max="2" width="13.28515625" style="6" customWidth="1"/>
    <col min="3" max="3" width="19" style="6" customWidth="1"/>
    <col min="4" max="4" width="15.7109375" style="6" customWidth="1"/>
    <col min="5" max="5" width="19" style="6" customWidth="1"/>
    <col min="6" max="6" width="20.28515625" style="6" customWidth="1"/>
    <col min="7" max="8" width="19" style="6" customWidth="1"/>
    <col min="9" max="16384" width="9.140625" style="6"/>
  </cols>
  <sheetData>
    <row r="1" spans="1:8" s="8" customFormat="1" ht="18.75">
      <c r="A1" s="91" t="s">
        <v>58</v>
      </c>
      <c r="B1" s="91"/>
      <c r="C1" s="91"/>
      <c r="D1" s="91"/>
      <c r="E1" s="91"/>
    </row>
    <row r="2" spans="1:8" s="8" customFormat="1" ht="18.75">
      <c r="A2" s="9" t="str">
        <f>+Nodrosinajums!A2</f>
        <v>Engures novads</v>
      </c>
      <c r="B2" s="45"/>
      <c r="C2" s="45"/>
      <c r="D2" s="45"/>
      <c r="E2" s="45"/>
    </row>
    <row r="3" spans="1:8" s="7" customFormat="1" ht="30" customHeight="1">
      <c r="A3" s="92" t="s">
        <v>0</v>
      </c>
      <c r="B3" s="92" t="s">
        <v>1</v>
      </c>
      <c r="C3" s="92" t="s">
        <v>51</v>
      </c>
      <c r="D3" s="92"/>
      <c r="E3" s="92"/>
      <c r="F3" s="92" t="s">
        <v>59</v>
      </c>
      <c r="G3" s="92"/>
      <c r="H3" s="92"/>
    </row>
    <row r="4" spans="1:8" s="8" customFormat="1" ht="21.75" customHeight="1">
      <c r="A4" s="96"/>
      <c r="B4" s="138"/>
      <c r="C4" s="92" t="s">
        <v>52</v>
      </c>
      <c r="D4" s="92" t="s">
        <v>53</v>
      </c>
      <c r="E4" s="92" t="s">
        <v>54</v>
      </c>
      <c r="F4" s="92" t="s">
        <v>55</v>
      </c>
      <c r="G4" s="92" t="s">
        <v>56</v>
      </c>
      <c r="H4" s="92" t="s">
        <v>57</v>
      </c>
    </row>
    <row r="5" spans="1:8" s="8" customFormat="1" ht="6" customHeight="1">
      <c r="A5" s="138"/>
      <c r="B5" s="138"/>
      <c r="C5" s="137"/>
      <c r="D5" s="137"/>
      <c r="E5" s="137"/>
      <c r="F5" s="137"/>
      <c r="G5" s="137"/>
      <c r="H5" s="137"/>
    </row>
    <row r="6" spans="1:8" s="8" customFormat="1" ht="126">
      <c r="A6" s="40">
        <v>1</v>
      </c>
      <c r="B6" s="39" t="str">
        <f>+Nodrosinajums!B6</f>
        <v>Engure</v>
      </c>
      <c r="C6" s="46" t="s">
        <v>85</v>
      </c>
      <c r="D6" s="56" t="s">
        <v>87</v>
      </c>
      <c r="E6" s="57" t="s">
        <v>86</v>
      </c>
      <c r="F6" s="57" t="s">
        <v>90</v>
      </c>
      <c r="G6" s="57" t="s">
        <v>89</v>
      </c>
      <c r="H6" s="57" t="str">
        <f>+H13</f>
        <v>Dūņas tiek izvestas uz SIA "Albatross" dūņu laukiem Ķesterciemā.</v>
      </c>
    </row>
    <row r="7" spans="1:8" s="8" customFormat="1">
      <c r="A7" s="40">
        <v>2</v>
      </c>
      <c r="B7" s="39" t="str">
        <f>+Nodrosinajums!B8</f>
        <v>Milzkalne</v>
      </c>
      <c r="C7" s="40"/>
      <c r="D7" s="39"/>
      <c r="E7" s="39"/>
      <c r="F7" s="39"/>
      <c r="G7" s="39"/>
      <c r="H7" s="39"/>
    </row>
    <row r="8" spans="1:8" s="8" customFormat="1" ht="32.25" hidden="1" customHeight="1">
      <c r="A8" s="40"/>
      <c r="B8" s="39"/>
      <c r="C8" s="40"/>
      <c r="D8" s="39"/>
      <c r="E8" s="39"/>
      <c r="F8" s="39"/>
      <c r="G8" s="39"/>
      <c r="H8" s="39"/>
    </row>
    <row r="9" spans="1:8" s="8" customFormat="1" hidden="1">
      <c r="A9" s="40"/>
      <c r="B9" s="39"/>
      <c r="C9" s="40"/>
      <c r="D9" s="39"/>
      <c r="E9" s="39"/>
      <c r="F9" s="39"/>
      <c r="G9" s="39"/>
      <c r="H9" s="39"/>
    </row>
    <row r="10" spans="1:8" s="8" customFormat="1" hidden="1">
      <c r="A10" s="40"/>
      <c r="B10" s="39"/>
      <c r="C10" s="40"/>
      <c r="D10" s="39"/>
      <c r="E10" s="39"/>
      <c r="F10" s="39"/>
      <c r="G10" s="39"/>
      <c r="H10" s="39"/>
    </row>
    <row r="11" spans="1:8" s="8" customFormat="1" hidden="1">
      <c r="A11" s="40"/>
      <c r="B11" s="39"/>
      <c r="C11" s="40"/>
      <c r="D11" s="40"/>
      <c r="E11" s="39"/>
      <c r="F11" s="39"/>
      <c r="G11" s="40"/>
      <c r="H11" s="39"/>
    </row>
    <row r="12" spans="1:8" s="8" customFormat="1" ht="33" hidden="1" customHeight="1">
      <c r="A12" s="40"/>
      <c r="B12" s="39"/>
      <c r="C12" s="40"/>
      <c r="D12" s="39"/>
      <c r="E12" s="39"/>
      <c r="F12" s="39"/>
      <c r="G12" s="39"/>
      <c r="H12" s="39"/>
    </row>
    <row r="13" spans="1:8" s="8" customFormat="1" ht="68.25" customHeight="1">
      <c r="A13" s="40">
        <v>8</v>
      </c>
      <c r="B13" s="39" t="str">
        <f>+Nodrosinajums!B14</f>
        <v>Ķesterciems</v>
      </c>
      <c r="C13" s="46" t="s">
        <v>102</v>
      </c>
      <c r="D13" s="56" t="s">
        <v>47</v>
      </c>
      <c r="E13" s="57" t="s">
        <v>103</v>
      </c>
      <c r="F13" s="57" t="s">
        <v>107</v>
      </c>
      <c r="G13" s="57" t="s">
        <v>109</v>
      </c>
      <c r="H13" s="57" t="s">
        <v>108</v>
      </c>
    </row>
    <row r="14" spans="1:8" s="35" customFormat="1" hidden="1">
      <c r="A14" s="34"/>
      <c r="B14" s="39"/>
      <c r="C14" s="34"/>
      <c r="D14" s="53"/>
      <c r="E14" s="53"/>
      <c r="F14" s="53"/>
      <c r="G14" s="53"/>
      <c r="H14" s="53"/>
    </row>
    <row r="15" spans="1:8" s="8" customFormat="1" ht="52.5" hidden="1" customHeight="1">
      <c r="A15" s="40"/>
      <c r="B15" s="39"/>
      <c r="C15" s="40"/>
      <c r="D15" s="39"/>
      <c r="E15" s="39"/>
      <c r="F15" s="39"/>
      <c r="G15" s="39"/>
      <c r="H15" s="39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tabSelected="1" topLeftCell="B4" workbookViewId="0">
      <selection activeCell="I6" sqref="I6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6" customWidth="1"/>
    <col min="9" max="9" width="26.85546875" style="71" customWidth="1"/>
    <col min="10" max="16384" width="9.140625" style="6"/>
  </cols>
  <sheetData>
    <row r="1" spans="1:9" s="8" customFormat="1" ht="18.75">
      <c r="A1" s="91" t="s">
        <v>60</v>
      </c>
      <c r="B1" s="91"/>
      <c r="C1" s="91"/>
      <c r="D1" s="91"/>
      <c r="E1" s="91"/>
      <c r="I1" s="70"/>
    </row>
    <row r="2" spans="1:9" s="8" customFormat="1" ht="18.75">
      <c r="A2" s="9" t="str">
        <f>+Nodrosinajums!A2</f>
        <v>Engures novads</v>
      </c>
      <c r="B2" s="45"/>
      <c r="C2" s="45"/>
      <c r="D2" s="45"/>
      <c r="E2" s="45"/>
      <c r="I2" s="70"/>
    </row>
    <row r="3" spans="1:9" s="7" customFormat="1" ht="30" customHeight="1">
      <c r="A3" s="92" t="s">
        <v>0</v>
      </c>
      <c r="B3" s="92" t="s">
        <v>1</v>
      </c>
      <c r="C3" s="92" t="s">
        <v>61</v>
      </c>
      <c r="D3" s="92"/>
      <c r="E3" s="92"/>
      <c r="F3" s="92" t="s">
        <v>62</v>
      </c>
      <c r="G3" s="92"/>
      <c r="H3" s="92"/>
      <c r="I3" s="139" t="s">
        <v>67</v>
      </c>
    </row>
    <row r="4" spans="1:9" s="8" customFormat="1" ht="21.75" customHeight="1">
      <c r="A4" s="96"/>
      <c r="B4" s="138"/>
      <c r="C4" s="92" t="s">
        <v>63</v>
      </c>
      <c r="D4" s="92" t="s">
        <v>53</v>
      </c>
      <c r="E4" s="92" t="s">
        <v>64</v>
      </c>
      <c r="F4" s="92" t="s">
        <v>65</v>
      </c>
      <c r="G4" s="92" t="s">
        <v>64</v>
      </c>
      <c r="H4" s="92" t="s">
        <v>66</v>
      </c>
      <c r="I4" s="140"/>
    </row>
    <row r="5" spans="1:9" s="8" customFormat="1" ht="6" customHeight="1">
      <c r="A5" s="138"/>
      <c r="B5" s="138"/>
      <c r="C5" s="137"/>
      <c r="D5" s="137"/>
      <c r="E5" s="137"/>
      <c r="F5" s="137"/>
      <c r="G5" s="137"/>
      <c r="H5" s="137"/>
      <c r="I5" s="140"/>
    </row>
    <row r="6" spans="1:9" s="8" customFormat="1" ht="299.25">
      <c r="A6" s="40">
        <v>1</v>
      </c>
      <c r="B6" s="39" t="str">
        <f>+Kvalitate!B6</f>
        <v>Engure</v>
      </c>
      <c r="C6" s="46" t="s">
        <v>91</v>
      </c>
      <c r="D6" s="46" t="s">
        <v>92</v>
      </c>
      <c r="E6" s="46" t="s">
        <v>93</v>
      </c>
      <c r="F6" s="46" t="s">
        <v>96</v>
      </c>
      <c r="G6" s="46" t="s">
        <v>94</v>
      </c>
      <c r="H6" s="46" t="s">
        <v>95</v>
      </c>
      <c r="I6" s="54" t="s">
        <v>97</v>
      </c>
    </row>
    <row r="7" spans="1:9" s="8" customFormat="1" ht="63">
      <c r="A7" s="40">
        <v>2</v>
      </c>
      <c r="B7" s="39" t="str">
        <f>+Kvalitate!B7</f>
        <v>Milzkalne</v>
      </c>
      <c r="C7" s="46"/>
      <c r="D7" s="46"/>
      <c r="E7" s="46"/>
      <c r="F7" s="46" t="s">
        <v>114</v>
      </c>
      <c r="G7" s="46" t="s">
        <v>29</v>
      </c>
      <c r="H7" s="46" t="s">
        <v>29</v>
      </c>
      <c r="I7" s="54"/>
    </row>
    <row r="8" spans="1:9" s="8" customFormat="1" ht="261" customHeight="1">
      <c r="A8" s="40">
        <v>8</v>
      </c>
      <c r="B8" s="39" t="str">
        <f>+Kvalitate!B13</f>
        <v>Ķesterciems</v>
      </c>
      <c r="C8" s="46" t="s">
        <v>104</v>
      </c>
      <c r="D8" s="46" t="s">
        <v>105</v>
      </c>
      <c r="E8" s="46" t="s">
        <v>106</v>
      </c>
      <c r="F8" s="46" t="s">
        <v>112</v>
      </c>
      <c r="G8" s="46" t="s">
        <v>110</v>
      </c>
      <c r="H8" s="46" t="s">
        <v>111</v>
      </c>
      <c r="I8" s="54" t="s">
        <v>113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2012-01-25T10:52:39Z</cp:lastPrinted>
  <dcterms:created xsi:type="dcterms:W3CDTF">2011-12-13T13:06:12Z</dcterms:created>
  <dcterms:modified xsi:type="dcterms:W3CDTF">2012-01-25T11:19:19Z</dcterms:modified>
</cp:coreProperties>
</file>