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B55" i="3"/>
  <c r="A2" i="4"/>
  <c r="A2" i="5"/>
  <c r="L18" i="3"/>
  <c r="L17"/>
  <c r="L16"/>
  <c r="H16" s="1"/>
  <c r="H17"/>
  <c r="F17" s="1"/>
  <c r="G17" s="1"/>
  <c r="H18"/>
  <c r="F18" s="1"/>
  <c r="G18" s="1"/>
  <c r="E17"/>
  <c r="E18"/>
  <c r="E16"/>
  <c r="F8"/>
  <c r="F9"/>
  <c r="F7"/>
  <c r="H8"/>
  <c r="H9"/>
  <c r="H7"/>
  <c r="L9"/>
  <c r="L8"/>
  <c r="L7"/>
  <c r="K6" i="1"/>
  <c r="M6"/>
  <c r="I6"/>
  <c r="L54" i="3"/>
  <c r="L53"/>
  <c r="H53" s="1"/>
  <c r="F53" s="1"/>
  <c r="G53" s="1"/>
  <c r="L52"/>
  <c r="K53"/>
  <c r="K54"/>
  <c r="K52"/>
  <c r="H54"/>
  <c r="H52"/>
  <c r="F52"/>
  <c r="G52" s="1"/>
  <c r="E53"/>
  <c r="E54"/>
  <c r="E52"/>
  <c r="L45"/>
  <c r="L44"/>
  <c r="L43"/>
  <c r="H43" s="1"/>
  <c r="H44"/>
  <c r="I44" s="1"/>
  <c r="I53" s="1"/>
  <c r="H45"/>
  <c r="F45" s="1"/>
  <c r="K43"/>
  <c r="K44"/>
  <c r="K45"/>
  <c r="I72"/>
  <c r="I73"/>
  <c r="I71"/>
  <c r="E72"/>
  <c r="E73"/>
  <c r="E71"/>
  <c r="K72"/>
  <c r="K73"/>
  <c r="K71"/>
  <c r="E62"/>
  <c r="E63"/>
  <c r="E61"/>
  <c r="M10" i="1"/>
  <c r="K10"/>
  <c r="I10"/>
  <c r="G10"/>
  <c r="G9"/>
  <c r="G6"/>
  <c r="I34" i="3"/>
  <c r="E34" s="1"/>
  <c r="J34"/>
  <c r="F34" s="1"/>
  <c r="K34"/>
  <c r="G34" s="1"/>
  <c r="L34"/>
  <c r="H34" s="1"/>
  <c r="I35"/>
  <c r="E35" s="1"/>
  <c r="J35"/>
  <c r="F35" s="1"/>
  <c r="K35"/>
  <c r="G35" s="1"/>
  <c r="L35"/>
  <c r="H35" s="1"/>
  <c r="I36"/>
  <c r="E36" s="1"/>
  <c r="J36"/>
  <c r="F36" s="1"/>
  <c r="K36"/>
  <c r="G36" s="1"/>
  <c r="L36"/>
  <c r="H36" s="1"/>
  <c r="B57"/>
  <c r="B39"/>
  <c r="B21"/>
  <c r="B3"/>
  <c r="B2"/>
  <c r="A2"/>
  <c r="B9" i="4"/>
  <c r="B9" i="5" s="1"/>
  <c r="B8" i="4"/>
  <c r="B8" i="5" s="1"/>
  <c r="B7" i="4"/>
  <c r="B7" i="5" s="1"/>
  <c r="B6" i="4"/>
  <c r="B6" i="5" s="1"/>
  <c r="I51" i="3"/>
  <c r="L9" i="1"/>
  <c r="H9"/>
  <c r="I18" i="3"/>
  <c r="I17"/>
  <c r="I15"/>
  <c r="B1"/>
  <c r="K18"/>
  <c r="K17"/>
  <c r="K16"/>
  <c r="K9"/>
  <c r="K8"/>
  <c r="K7"/>
  <c r="G8"/>
  <c r="E8"/>
  <c r="E7"/>
  <c r="L6" i="1"/>
  <c r="H11" i="2"/>
  <c r="I11" s="1"/>
  <c r="B11"/>
  <c r="B9"/>
  <c r="B7"/>
  <c r="B5"/>
  <c r="B18" i="1"/>
  <c r="B17"/>
  <c r="B16"/>
  <c r="B15"/>
  <c r="F16" i="3" l="1"/>
  <c r="G16" s="1"/>
  <c r="I16"/>
  <c r="G7"/>
  <c r="I43"/>
  <c r="I52" s="1"/>
  <c r="F44"/>
  <c r="F43"/>
  <c r="D34"/>
  <c r="I7"/>
  <c r="I9"/>
  <c r="I8"/>
  <c r="I45"/>
  <c r="C9" i="2"/>
  <c r="G44" i="3" l="1"/>
  <c r="G43"/>
  <c r="D36"/>
  <c r="D35"/>
  <c r="H5" i="2"/>
  <c r="I5" s="1"/>
  <c r="G45" i="3"/>
  <c r="E45"/>
  <c r="E44"/>
  <c r="E43"/>
  <c r="E9"/>
  <c r="A2" i="2"/>
  <c r="G9" i="3" l="1"/>
  <c r="M9" i="1" l="1"/>
  <c r="I9"/>
  <c r="K9"/>
  <c r="I54" i="3"/>
  <c r="F54" l="1"/>
  <c r="G54" s="1"/>
</calcChain>
</file>

<file path=xl/sharedStrings.xml><?xml version="1.0" encoding="utf-8"?>
<sst xmlns="http://schemas.openxmlformats.org/spreadsheetml/2006/main" count="352" uniqueCount="122">
  <si>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</si>
  <si>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</si>
  <si>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</si>
  <si>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</si>
  <si>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</si>
  <si>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</si>
  <si>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</si>
  <si>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</si>
  <si>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</si>
  <si>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</si>
  <si>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</si>
  <si>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</si>
  <si>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</si>
  <si>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</si>
  <si>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</si>
  <si>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</si>
  <si>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</si>
  <si>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</si>
  <si>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</si>
  <si>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</si>
  <si>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</si>
  <si>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</si>
  <si>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</si>
  <si>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</si>
  <si>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</si>
  <si>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</si>
  <si>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</si>
  <si>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</si>
  <si>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</si>
  <si>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</si>
  <si>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</si>
  <si>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</si>
  <si>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</si>
  <si>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</si>
  <si>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</si>
  <si>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</si>
  <si>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</si>
  <si>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</si>
  <si>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</si>
  <si>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</si>
  <si>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</si>
  <si>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</si>
  <si>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</si>
  <si>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</si>
  <si>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</si>
  <si>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</si>
  <si>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</si>
  <si>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</si>
  <si>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</si>
  <si>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</si>
  <si>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</si>
  <si>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</si>
  <si>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</si>
  <si>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</si>
  <si>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</si>
  <si>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</si>
  <si>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</si>
  <si>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</si>
  <si>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atbilst normat.</t>
  </si>
  <si>
    <t>Notekūdeņu un dūņu apsaimniekošanas kvalitāte</t>
  </si>
  <si>
    <t xml:space="preserve">Piezīme. Respondenti ir norādījuši piesārņojošo vietu esamību testēšanas paraugos, bet aizpildītajām veidlapām nav pievienoti testēšanas pārskati. 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</si>
  <si>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</si>
  <si>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</si>
  <si>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</si>
  <si>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</si>
  <si>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</si>
  <si>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</si>
  <si>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</si>
  <si>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</si>
  <si>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BIO-100, tehn.stāvoklis slikts</t>
  </si>
  <si>
    <t>Respondents</t>
  </si>
  <si>
    <t>Mētriena</t>
  </si>
  <si>
    <t>Sāviena</t>
  </si>
  <si>
    <t>Aiviekste</t>
  </si>
  <si>
    <t>Liezēre</t>
  </si>
  <si>
    <t>Kalsnavas pagasta pārvaldes vadītājs Artis Mūrmanis, tālr. 2037117</t>
  </si>
  <si>
    <t>Mētrinas pagasta pārvaldes vadītājs Andris Dzenovskis, tālr. 29425552</t>
  </si>
  <si>
    <t>Ļaudonas pagasta pārvaldes vadītāja Ilze Dreimane, tālr. 26577486</t>
  </si>
  <si>
    <t>Sāvienā nav pašvaldībai piederošu ūdenssaimniecības pamatlīdzekļu</t>
  </si>
  <si>
    <t>Liezeres pagasta pārvaldes vadītājs Jānis Sirmais , tālr. 29405847; Edvīns Birķis, tālr. 29472979</t>
  </si>
  <si>
    <t>U, K</t>
  </si>
  <si>
    <t>Liezēres pagasta pārvalde</t>
  </si>
  <si>
    <t>Pagasta pārvalde</t>
  </si>
  <si>
    <t>Ir pašvaldības lēmums</t>
  </si>
  <si>
    <t>Trūkst datu ūdens bilances sastādīšanai</t>
  </si>
  <si>
    <t>Dati nav patiesi, nav iekļauta infiltrācija</t>
  </si>
  <si>
    <t xml:space="preserve">atbilst normat. </t>
  </si>
  <si>
    <t>Kujas upe</t>
  </si>
  <si>
    <t>Ir dūņu lauks</t>
  </si>
  <si>
    <t>1 urbums, izbūvēts 1970.g., tehn.sta'voklis - ļoti slikts. Reģ Nr. VĢD OB6853</t>
  </si>
  <si>
    <t xml:space="preserve">L = 3,14 km; d = 20- 200 mm, tehn.stāvoklis - ļoti slikts. </t>
  </si>
  <si>
    <t>BIO DRY-S45, q = 45 m3/dnn, tehn.stāvoklis - labs</t>
  </si>
  <si>
    <t>Ir KSS (tehn.stāvoklis labs) un  spiedvads (L = 0,75 km), tehn.stāvoklis - slikts</t>
  </si>
  <si>
    <t>L = 2,8 km, materiāls - keramika. Tehn.stāvoklis labs</t>
  </si>
  <si>
    <t>Jauna urbuma izveide; ūdensapgādes tīklu rekonstrukcija (L = 3,14km); spiedvada rekonstrukcija (0,75 km); ūdenstorņa rekonstrukcija</t>
  </si>
  <si>
    <t>A/S "Sadales tīkls"</t>
  </si>
  <si>
    <t>A/S</t>
  </si>
  <si>
    <t>Ir līgums, ir Regulatora izsniegta licence un apstiprināti tarifi</t>
  </si>
  <si>
    <t>A/S "Latvenergo"</t>
  </si>
  <si>
    <t>atbilst normat. (Test.pārsk. Nr. 11/626)</t>
  </si>
  <si>
    <t>atbilst normat.(Test.pārsk. Nr. V1/4275.1-2011)</t>
  </si>
  <si>
    <t>Nav dūņu lauku</t>
  </si>
  <si>
    <t>atbils normat.</t>
  </si>
  <si>
    <t>2 gab. Eurowater NSB-80 ar kopējo jaudu 10 m3/h. Tehn.stāvoklis - idējs.</t>
  </si>
  <si>
    <t>Ķeta caurules Dn100 L =1507m stāvoklis vidējs; Polietilēna caurules D63 - D25 L = 2095m stāvoklis vidējs; Tērauda caurules Dn32; Dn40 L =82 m stāvoklis slikts.</t>
  </si>
  <si>
    <t>3 urbumi: AA1 "Centrālā Aiviekste -  1"; Nr.P600269, 2.2 l/sek.; AA2 "Aiviekste - 2"; AA3 "Austrumi" Nr.P600266, 0.4 l/sek.</t>
  </si>
  <si>
    <t>Keramikas caurules D150; D200; L = 2082 m. Tehn.stāvoklis slikts.</t>
  </si>
  <si>
    <t>Ir 3 KSS, divām KSS tehn.stāvoklis - slikts</t>
  </si>
  <si>
    <t>jauna urbuma izbūve, vecā urbuma tamponēšana; USS rekonstrukcija; ūdensapgādes tīklu rekonstrukcija ( L = 3684 m); kanalizācijas tīklu rekonstrukcija (L = 2000m); 2 KSS rekonstrukcija; jaunu NAI izbūve; ūdenstorņa rekonstrukcija; jaunu hidrantu izbūve</t>
  </si>
  <si>
    <t>Madonas novada pašvaldības aģentūra "Mētrienas komunālā saimniecība"</t>
  </si>
  <si>
    <t>Ir pašvaldības lēmums un saistošie noteikumi</t>
  </si>
  <si>
    <t>atbilst normat.(Test.pārskats Nr. 11/640)</t>
  </si>
  <si>
    <t>Joša</t>
  </si>
  <si>
    <t>atbilst normat (Test.pārsk. Nr. V1/4268.1-2011)</t>
  </si>
  <si>
    <t>L = 3584 m; materiāls - PE; d = 100 mm.</t>
  </si>
  <si>
    <t>1 urbums, P600659, q = 70m3/dnn</t>
  </si>
  <si>
    <t>BIO – DRY-SB-50, tehn.stāvoklis - slikts</t>
  </si>
  <si>
    <t>NAI būvkonstrukciju rekonstrukcija; kanalizācijas tīklu rekonstrukcija centra teritorijā</t>
  </si>
  <si>
    <t>Tīklu kogarums nav zināms, tehn.stāvoklis - slikts</t>
  </si>
  <si>
    <t>Madonas novads</t>
  </si>
  <si>
    <t>Madonas novada pašvaldības aģentūra</t>
  </si>
  <si>
    <t>Dati kanaliz.bilancei nav ticami, notekūdeņu daudzums uz cilvēku ir lielāks kā piegādātā ūdens daudzums.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</si>
</sst>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/>
    </xf>
    <xf numFmtId="0" fontId="2" fillId="0" borderId="6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0" fontId="0" fillId="0" borderId="8" xfId="0" applyFill="1" applyBorder="1" applyAlignment="1"/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0" fillId="0" borderId="0" xfId="0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left" wrapText="1"/>
    </xf>
    <xf numFmtId="0" fontId="0" fillId="0" borderId="8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K14" sqref="K14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7" t="s">
        <v>33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18.75">
      <c r="A2" s="9" t="s">
        <v>119</v>
      </c>
    </row>
    <row r="3" spans="1:13" s="7" customFormat="1" ht="36" customHeight="1">
      <c r="A3" s="68" t="s">
        <v>0</v>
      </c>
      <c r="B3" s="68" t="s">
        <v>1</v>
      </c>
      <c r="C3" s="68" t="s">
        <v>2</v>
      </c>
      <c r="D3" s="68"/>
      <c r="E3" s="68"/>
      <c r="F3" s="68" t="s">
        <v>3</v>
      </c>
      <c r="G3" s="68"/>
      <c r="H3" s="68"/>
      <c r="I3" s="68"/>
      <c r="J3" s="68" t="s">
        <v>8</v>
      </c>
      <c r="K3" s="68"/>
      <c r="L3" s="68"/>
      <c r="M3" s="68"/>
    </row>
    <row r="4" spans="1:13" ht="31.5" customHeight="1">
      <c r="A4" s="72"/>
      <c r="B4" s="95"/>
      <c r="C4" s="69" t="s">
        <v>30</v>
      </c>
      <c r="D4" s="69" t="s">
        <v>31</v>
      </c>
      <c r="E4" s="69" t="s">
        <v>32</v>
      </c>
      <c r="F4" s="69" t="s">
        <v>4</v>
      </c>
      <c r="G4" s="69"/>
      <c r="H4" s="70" t="s">
        <v>5</v>
      </c>
      <c r="I4" s="71"/>
      <c r="J4" s="69" t="s">
        <v>4</v>
      </c>
      <c r="K4" s="69"/>
      <c r="L4" s="70" t="s">
        <v>5</v>
      </c>
      <c r="M4" s="71"/>
    </row>
    <row r="5" spans="1:13">
      <c r="A5" s="95"/>
      <c r="B5" s="101"/>
      <c r="C5" s="102"/>
      <c r="D5" s="72"/>
      <c r="E5" s="72"/>
      <c r="F5" s="66" t="s">
        <v>6</v>
      </c>
      <c r="G5" s="66" t="s">
        <v>7</v>
      </c>
      <c r="H5" s="66" t="s">
        <v>6</v>
      </c>
      <c r="I5" s="66" t="s">
        <v>7</v>
      </c>
      <c r="J5" s="66" t="s">
        <v>6</v>
      </c>
      <c r="K5" s="66" t="s">
        <v>7</v>
      </c>
      <c r="L5" s="66" t="s">
        <v>6</v>
      </c>
      <c r="M5" s="66" t="s">
        <v>7</v>
      </c>
    </row>
    <row r="6" spans="1:13">
      <c r="A6" s="66">
        <v>1</v>
      </c>
      <c r="B6" s="99" t="s">
        <v>71</v>
      </c>
      <c r="C6" s="103">
        <v>407</v>
      </c>
      <c r="D6" s="100">
        <v>407</v>
      </c>
      <c r="E6" s="65">
        <v>330</v>
      </c>
      <c r="F6" s="65">
        <v>330</v>
      </c>
      <c r="G6" s="10">
        <f>+F6/D6</f>
        <v>0.81081081081081086</v>
      </c>
      <c r="H6" s="66">
        <v>330</v>
      </c>
      <c r="I6" s="10">
        <f>H6/D6</f>
        <v>0.81081081081081086</v>
      </c>
      <c r="J6" s="65">
        <v>283</v>
      </c>
      <c r="K6" s="10">
        <f>J6/D6</f>
        <v>0.69533169533169537</v>
      </c>
      <c r="L6" s="66">
        <f>+H6</f>
        <v>330</v>
      </c>
      <c r="M6" s="11">
        <f>L6/D6</f>
        <v>0.81081081081081086</v>
      </c>
    </row>
    <row r="7" spans="1:13" s="43" customFormat="1">
      <c r="A7" s="41">
        <v>2</v>
      </c>
      <c r="B7" s="104" t="s">
        <v>72</v>
      </c>
      <c r="C7" s="105">
        <v>315</v>
      </c>
      <c r="D7" s="106" t="s">
        <v>29</v>
      </c>
      <c r="E7" s="41" t="s">
        <v>47</v>
      </c>
      <c r="F7" s="41" t="s">
        <v>47</v>
      </c>
      <c r="G7" s="107" t="s">
        <v>47</v>
      </c>
      <c r="H7" s="41" t="s">
        <v>47</v>
      </c>
      <c r="I7" s="107" t="s">
        <v>47</v>
      </c>
      <c r="J7" s="41" t="s">
        <v>47</v>
      </c>
      <c r="K7" s="107" t="s">
        <v>47</v>
      </c>
      <c r="L7" s="41" t="s">
        <v>47</v>
      </c>
      <c r="M7" s="107" t="s">
        <v>47</v>
      </c>
    </row>
    <row r="8" spans="1:13" s="43" customFormat="1">
      <c r="A8" s="108"/>
      <c r="B8" s="109"/>
      <c r="C8" s="110"/>
      <c r="D8" s="111" t="s">
        <v>78</v>
      </c>
      <c r="E8" s="111"/>
      <c r="F8" s="111"/>
      <c r="G8" s="111"/>
      <c r="H8" s="111"/>
      <c r="I8" s="111"/>
      <c r="J8" s="111"/>
      <c r="K8" s="111"/>
      <c r="L8" s="111"/>
      <c r="M8" s="112"/>
    </row>
    <row r="9" spans="1:13">
      <c r="A9" s="66">
        <v>3</v>
      </c>
      <c r="B9" s="99" t="s">
        <v>73</v>
      </c>
      <c r="C9" s="103">
        <v>296</v>
      </c>
      <c r="D9" s="100">
        <v>296</v>
      </c>
      <c r="E9" s="65">
        <v>251</v>
      </c>
      <c r="F9" s="65">
        <v>251</v>
      </c>
      <c r="G9" s="10">
        <f>+F9/D9</f>
        <v>0.84797297297297303</v>
      </c>
      <c r="H9" s="66">
        <f>+F9</f>
        <v>251</v>
      </c>
      <c r="I9" s="10">
        <f t="shared" ref="I9" si="0">+H9/E9</f>
        <v>1</v>
      </c>
      <c r="J9" s="65">
        <v>200</v>
      </c>
      <c r="K9" s="10">
        <f t="shared" ref="K9" si="1">+J9/E9</f>
        <v>0.79681274900398402</v>
      </c>
      <c r="L9" s="66">
        <f>+J9</f>
        <v>200</v>
      </c>
      <c r="M9" s="11">
        <f t="shared" ref="M9" si="2">L9/E9</f>
        <v>0.79681274900398402</v>
      </c>
    </row>
    <row r="10" spans="1:13">
      <c r="A10" s="66">
        <v>4</v>
      </c>
      <c r="B10" s="99" t="s">
        <v>74</v>
      </c>
      <c r="C10" s="103">
        <v>230</v>
      </c>
      <c r="D10" s="100">
        <v>202</v>
      </c>
      <c r="E10" s="65">
        <v>135</v>
      </c>
      <c r="F10" s="65">
        <v>135</v>
      </c>
      <c r="G10" s="10">
        <f>+F10/D10</f>
        <v>0.66831683168316836</v>
      </c>
      <c r="H10" s="66">
        <v>135</v>
      </c>
      <c r="I10" s="10">
        <f>+H10/D10</f>
        <v>0.66831683168316836</v>
      </c>
      <c r="J10" s="65">
        <v>125</v>
      </c>
      <c r="K10" s="10">
        <f>+J10/D10</f>
        <v>0.61881188118811881</v>
      </c>
      <c r="L10" s="66">
        <v>125</v>
      </c>
      <c r="M10" s="11">
        <f>L10/D10</f>
        <v>0.61881188118811881</v>
      </c>
    </row>
    <row r="11" spans="1:13" ht="9" customHeight="1"/>
    <row r="12" spans="1:13" ht="35.25" customHeight="1">
      <c r="A12" s="68" t="s">
        <v>0</v>
      </c>
      <c r="B12" s="68" t="s">
        <v>1</v>
      </c>
      <c r="C12" s="69" t="s">
        <v>37</v>
      </c>
      <c r="D12" s="69"/>
      <c r="E12" s="69"/>
      <c r="F12" s="72"/>
      <c r="G12" s="70" t="s">
        <v>39</v>
      </c>
      <c r="H12" s="74"/>
      <c r="I12" s="71"/>
    </row>
    <row r="13" spans="1:13">
      <c r="A13" s="72"/>
      <c r="B13" s="95"/>
      <c r="C13" s="70" t="s">
        <v>10</v>
      </c>
      <c r="D13" s="71"/>
      <c r="E13" s="70" t="s">
        <v>11</v>
      </c>
      <c r="F13" s="98"/>
      <c r="G13" s="75" t="s">
        <v>45</v>
      </c>
      <c r="H13" s="75" t="s">
        <v>40</v>
      </c>
      <c r="I13" s="75" t="s">
        <v>46</v>
      </c>
    </row>
    <row r="14" spans="1:13" ht="47.25">
      <c r="A14" s="95"/>
      <c r="B14" s="95"/>
      <c r="C14" s="66" t="s">
        <v>38</v>
      </c>
      <c r="D14" s="66" t="s">
        <v>48</v>
      </c>
      <c r="E14" s="66" t="s">
        <v>38</v>
      </c>
      <c r="F14" s="66" t="s">
        <v>48</v>
      </c>
      <c r="G14" s="76"/>
      <c r="H14" s="76"/>
      <c r="I14" s="76"/>
    </row>
    <row r="15" spans="1:13">
      <c r="A15" s="66">
        <v>1</v>
      </c>
      <c r="B15" s="65" t="str">
        <f>+B6</f>
        <v>Mētriena</v>
      </c>
      <c r="C15" s="66">
        <v>4</v>
      </c>
      <c r="D15" s="66">
        <v>4</v>
      </c>
      <c r="E15" s="66">
        <v>4</v>
      </c>
      <c r="F15" s="66">
        <v>1</v>
      </c>
      <c r="G15" s="11">
        <v>0.05</v>
      </c>
      <c r="H15" s="11">
        <v>1</v>
      </c>
      <c r="I15" s="11">
        <v>1</v>
      </c>
      <c r="J15" s="12"/>
    </row>
    <row r="16" spans="1:13" hidden="1">
      <c r="A16" s="66">
        <v>2</v>
      </c>
      <c r="B16" s="65" t="str">
        <f>+B7</f>
        <v>Sāviena</v>
      </c>
      <c r="C16" s="66" t="s">
        <v>47</v>
      </c>
      <c r="D16" s="66" t="s">
        <v>47</v>
      </c>
      <c r="E16" s="66" t="s">
        <v>47</v>
      </c>
      <c r="F16" s="66" t="s">
        <v>47</v>
      </c>
      <c r="G16" s="11" t="s">
        <v>47</v>
      </c>
      <c r="H16" s="11" t="s">
        <v>47</v>
      </c>
      <c r="I16" s="11" t="s">
        <v>47</v>
      </c>
      <c r="J16" s="12"/>
    </row>
    <row r="17" spans="1:10">
      <c r="A17" s="66">
        <v>3</v>
      </c>
      <c r="B17" s="65" t="str">
        <f>+B9</f>
        <v>Aiviekste</v>
      </c>
      <c r="C17" s="66">
        <v>1</v>
      </c>
      <c r="D17" s="66">
        <v>2</v>
      </c>
      <c r="E17" s="66">
        <v>1</v>
      </c>
      <c r="F17" s="66">
        <v>2</v>
      </c>
      <c r="G17" s="11">
        <v>1</v>
      </c>
      <c r="H17" s="11">
        <v>1</v>
      </c>
      <c r="I17" s="11">
        <v>0.5</v>
      </c>
      <c r="J17" s="12"/>
    </row>
    <row r="18" spans="1:10">
      <c r="A18" s="66">
        <v>4</v>
      </c>
      <c r="B18" s="65" t="str">
        <f>+B10</f>
        <v>Liezēre</v>
      </c>
      <c r="C18" s="66">
        <v>2</v>
      </c>
      <c r="D18" s="66">
        <v>2</v>
      </c>
      <c r="E18" s="66">
        <v>2</v>
      </c>
      <c r="F18" s="66">
        <v>2</v>
      </c>
      <c r="G18" s="11" t="s">
        <v>29</v>
      </c>
      <c r="H18" s="11" t="s">
        <v>29</v>
      </c>
      <c r="I18" s="11" t="s">
        <v>29</v>
      </c>
      <c r="J18" s="12"/>
    </row>
  </sheetData>
  <mergeCells count="23"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D8:M8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topLeftCell="A3" workbookViewId="0">
      <selection activeCell="C13" sqref="C13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Madonas novads</v>
      </c>
    </row>
    <row r="3" spans="1:10" s="7" customFormat="1" ht="39.75" customHeight="1">
      <c r="A3" s="75" t="s">
        <v>0</v>
      </c>
      <c r="B3" s="75" t="s">
        <v>1</v>
      </c>
      <c r="C3" s="75"/>
      <c r="D3" s="82" t="s">
        <v>9</v>
      </c>
      <c r="E3" s="83"/>
      <c r="F3" s="79" t="s">
        <v>12</v>
      </c>
      <c r="G3" s="80"/>
      <c r="H3" s="80"/>
      <c r="I3" s="80"/>
      <c r="J3" s="81"/>
    </row>
    <row r="4" spans="1:10" ht="34.5" customHeight="1">
      <c r="A4" s="77"/>
      <c r="B4" s="78"/>
      <c r="C4" s="89"/>
      <c r="D4" s="84"/>
      <c r="E4" s="85"/>
      <c r="F4" s="39" t="s">
        <v>13</v>
      </c>
      <c r="G4" s="39" t="s">
        <v>35</v>
      </c>
      <c r="H4" s="39" t="s">
        <v>14</v>
      </c>
      <c r="I4" s="70" t="s">
        <v>15</v>
      </c>
      <c r="J4" s="73"/>
    </row>
    <row r="5" spans="1:10" s="43" customFormat="1" ht="99" customHeight="1">
      <c r="A5" s="41">
        <v>1</v>
      </c>
      <c r="B5" s="62" t="str">
        <f>+Nodrosinajums!B6</f>
        <v>Mētriena</v>
      </c>
      <c r="C5" s="62" t="s">
        <v>80</v>
      </c>
      <c r="D5" s="86" t="s">
        <v>109</v>
      </c>
      <c r="E5" s="87"/>
      <c r="F5" s="62" t="s">
        <v>120</v>
      </c>
      <c r="G5" s="62" t="s">
        <v>110</v>
      </c>
      <c r="H5" s="62" t="str">
        <f t="shared" ref="H5:H11" si="0">+D5</f>
        <v>Madonas novada pašvaldības aģentūra "Mētrienas komunālā saimniecība"</v>
      </c>
      <c r="I5" s="86" t="str">
        <f t="shared" ref="I5:I11" si="1">+H5</f>
        <v>Madonas novada pašvaldības aģentūra "Mētrienas komunālā saimniecība"</v>
      </c>
      <c r="J5" s="88"/>
    </row>
    <row r="6" spans="1:10" s="56" customFormat="1" ht="18" customHeight="1">
      <c r="A6" s="51"/>
      <c r="B6" s="52"/>
      <c r="C6" s="53" t="s">
        <v>70</v>
      </c>
      <c r="D6" s="54" t="s">
        <v>76</v>
      </c>
      <c r="E6" s="54"/>
      <c r="F6" s="54"/>
      <c r="G6" s="54"/>
      <c r="H6" s="54"/>
      <c r="I6" s="54"/>
      <c r="J6" s="55"/>
    </row>
    <row r="7" spans="1:10" s="43" customFormat="1" ht="17.25" customHeight="1">
      <c r="A7" s="41">
        <v>2</v>
      </c>
      <c r="B7" s="42" t="str">
        <f>+Nodrosinajums!B7</f>
        <v>Sāviena</v>
      </c>
      <c r="C7" s="113" t="s">
        <v>47</v>
      </c>
      <c r="D7" s="114" t="s">
        <v>47</v>
      </c>
      <c r="E7" s="115"/>
      <c r="F7" s="41" t="s">
        <v>47</v>
      </c>
      <c r="G7" s="41" t="s">
        <v>47</v>
      </c>
      <c r="H7" s="41" t="s">
        <v>47</v>
      </c>
      <c r="I7" s="114" t="s">
        <v>47</v>
      </c>
      <c r="J7" s="116"/>
    </row>
    <row r="8" spans="1:10" s="56" customFormat="1" ht="18" customHeight="1">
      <c r="A8" s="51"/>
      <c r="B8" s="52"/>
      <c r="C8" s="53" t="s">
        <v>70</v>
      </c>
      <c r="D8" s="54" t="s">
        <v>77</v>
      </c>
      <c r="E8" s="54"/>
      <c r="F8" s="54"/>
      <c r="G8" s="54"/>
      <c r="H8" s="54"/>
      <c r="I8" s="54"/>
      <c r="J8" s="55"/>
    </row>
    <row r="9" spans="1:10" s="43" customFormat="1" ht="35.25" customHeight="1">
      <c r="A9" s="41">
        <v>3</v>
      </c>
      <c r="B9" s="62" t="str">
        <f>+Nodrosinajums!B9</f>
        <v>Aiviekste</v>
      </c>
      <c r="C9" s="61" t="str">
        <f>+C11</f>
        <v>U, K</v>
      </c>
      <c r="D9" s="86" t="s">
        <v>95</v>
      </c>
      <c r="E9" s="87"/>
      <c r="F9" s="62" t="s">
        <v>96</v>
      </c>
      <c r="G9" s="62" t="s">
        <v>97</v>
      </c>
      <c r="H9" s="62" t="s">
        <v>98</v>
      </c>
      <c r="I9" s="86" t="s">
        <v>95</v>
      </c>
      <c r="J9" s="88"/>
    </row>
    <row r="10" spans="1:10" s="56" customFormat="1" ht="18" customHeight="1">
      <c r="A10" s="51"/>
      <c r="B10" s="52"/>
      <c r="C10" s="53" t="s">
        <v>70</v>
      </c>
      <c r="D10" s="54" t="s">
        <v>75</v>
      </c>
      <c r="E10" s="54"/>
      <c r="F10" s="54"/>
      <c r="G10" s="54"/>
      <c r="H10" s="54"/>
      <c r="I10" s="54"/>
      <c r="J10" s="55"/>
    </row>
    <row r="11" spans="1:10" s="43" customFormat="1" ht="36.75" customHeight="1">
      <c r="A11" s="41">
        <v>4</v>
      </c>
      <c r="B11" s="62" t="str">
        <f>+Nodrosinajums!B10</f>
        <v>Liezēre</v>
      </c>
      <c r="C11" s="61" t="s">
        <v>80</v>
      </c>
      <c r="D11" s="86" t="s">
        <v>81</v>
      </c>
      <c r="E11" s="87"/>
      <c r="F11" s="62" t="s">
        <v>82</v>
      </c>
      <c r="G11" s="62" t="s">
        <v>83</v>
      </c>
      <c r="H11" s="62" t="str">
        <f t="shared" si="0"/>
        <v>Liezēres pagasta pārvalde</v>
      </c>
      <c r="I11" s="86" t="str">
        <f t="shared" si="1"/>
        <v>Liezēres pagasta pārvalde</v>
      </c>
      <c r="J11" s="88"/>
    </row>
    <row r="12" spans="1:10" s="56" customFormat="1" ht="18" customHeight="1">
      <c r="A12" s="51"/>
      <c r="B12" s="52"/>
      <c r="C12" s="53" t="s">
        <v>70</v>
      </c>
      <c r="D12" s="54" t="s">
        <v>79</v>
      </c>
      <c r="E12" s="54"/>
      <c r="F12" s="54"/>
      <c r="G12" s="54"/>
      <c r="H12" s="54"/>
      <c r="I12" s="54"/>
      <c r="J12" s="55"/>
    </row>
  </sheetData>
  <mergeCells count="14">
    <mergeCell ref="I11:J11"/>
    <mergeCell ref="I9:J9"/>
    <mergeCell ref="I7:J7"/>
    <mergeCell ref="D7:E7"/>
    <mergeCell ref="D9:E9"/>
    <mergeCell ref="D11:E11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75"/>
  <sheetViews>
    <sheetView topLeftCell="B57" workbookViewId="0">
      <selection activeCell="F77" sqref="F7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36</v>
      </c>
      <c r="B1" s="45" t="str">
        <f>+A1</f>
        <v>Ūdensapgādes un kanalizācijas pakalpojumu daudzums</v>
      </c>
    </row>
    <row r="2" spans="1:13" s="1" customFormat="1" ht="24" customHeight="1">
      <c r="A2" s="1" t="str">
        <f>+Nodrosinajums!A2</f>
        <v>Madonas novads</v>
      </c>
      <c r="B2" s="45" t="str">
        <f>Nodrosinajums!A2</f>
        <v>Madonas novads</v>
      </c>
    </row>
    <row r="3" spans="1:13" s="1" customFormat="1" ht="28.5" customHeight="1">
      <c r="A3" s="1" t="s">
        <v>49</v>
      </c>
      <c r="B3" s="45" t="str">
        <f>Nodrosinajums!B6</f>
        <v>Mētriena</v>
      </c>
    </row>
    <row r="4" spans="1:13" s="7" customFormat="1" ht="15.75">
      <c r="A4" s="68" t="s">
        <v>1</v>
      </c>
      <c r="B4" s="68" t="s">
        <v>16</v>
      </c>
      <c r="C4" s="68"/>
      <c r="D4" s="117" t="s">
        <v>10</v>
      </c>
      <c r="E4" s="118"/>
      <c r="F4" s="118"/>
      <c r="G4" s="118"/>
      <c r="H4" s="119"/>
      <c r="I4" s="119"/>
      <c r="J4" s="119"/>
      <c r="K4" s="119"/>
      <c r="L4" s="119"/>
      <c r="M4" s="120"/>
    </row>
    <row r="5" spans="1:13" s="7" customFormat="1" ht="33" customHeight="1">
      <c r="A5" s="68"/>
      <c r="B5" s="68"/>
      <c r="C5" s="68"/>
      <c r="D5" s="68" t="s">
        <v>17</v>
      </c>
      <c r="E5" s="68"/>
      <c r="F5" s="79" t="s">
        <v>23</v>
      </c>
      <c r="G5" s="81"/>
      <c r="H5" s="68" t="s">
        <v>20</v>
      </c>
      <c r="I5" s="68"/>
      <c r="J5" s="68"/>
      <c r="K5" s="68"/>
      <c r="L5" s="68"/>
      <c r="M5" s="68"/>
    </row>
    <row r="6" spans="1:13" s="7" customFormat="1" ht="33" customHeight="1">
      <c r="A6" s="68"/>
      <c r="B6" s="68"/>
      <c r="C6" s="68"/>
      <c r="D6" s="64" t="s">
        <v>18</v>
      </c>
      <c r="E6" s="64" t="s">
        <v>19</v>
      </c>
      <c r="F6" s="64" t="s">
        <v>18</v>
      </c>
      <c r="G6" s="64" t="s">
        <v>7</v>
      </c>
      <c r="H6" s="64" t="s">
        <v>22</v>
      </c>
      <c r="I6" s="64" t="s">
        <v>19</v>
      </c>
      <c r="J6" s="64" t="s">
        <v>21</v>
      </c>
      <c r="K6" s="64" t="s">
        <v>24</v>
      </c>
      <c r="L6" s="79" t="s">
        <v>42</v>
      </c>
      <c r="M6" s="121"/>
    </row>
    <row r="7" spans="1:13" s="6" customFormat="1" ht="15.75">
      <c r="A7" s="122"/>
      <c r="B7" s="123">
        <v>2008</v>
      </c>
      <c r="C7" s="124"/>
      <c r="D7" s="124">
        <v>18698</v>
      </c>
      <c r="E7" s="125">
        <f t="shared" ref="E7:E9" si="0">+D7/365</f>
        <v>51.227397260273975</v>
      </c>
      <c r="F7" s="126">
        <f>D7-H7</f>
        <v>3368</v>
      </c>
      <c r="G7" s="127">
        <f t="shared" ref="G7:G9" si="1">+F7/D7</f>
        <v>0.18012621670766926</v>
      </c>
      <c r="H7" s="126">
        <f>J7+L7</f>
        <v>15330</v>
      </c>
      <c r="I7" s="125">
        <f>+H7/365</f>
        <v>42</v>
      </c>
      <c r="J7" s="126">
        <v>13870</v>
      </c>
      <c r="K7" s="125">
        <f>+J7/365/Nodrosinajums!$F$6*1000</f>
        <v>115.15151515151516</v>
      </c>
      <c r="L7" s="128">
        <f>1095+365</f>
        <v>1460</v>
      </c>
      <c r="M7" s="129"/>
    </row>
    <row r="8" spans="1:13" s="6" customFormat="1" ht="15.75">
      <c r="A8" s="130"/>
      <c r="B8" s="123">
        <v>2009</v>
      </c>
      <c r="C8" s="124"/>
      <c r="D8" s="124">
        <v>24927</v>
      </c>
      <c r="E8" s="125">
        <f t="shared" si="0"/>
        <v>68.293150684931504</v>
      </c>
      <c r="F8" s="126">
        <f t="shared" ref="F8:F9" si="2">D8-H8</f>
        <v>4852</v>
      </c>
      <c r="G8" s="127">
        <f t="shared" si="1"/>
        <v>0.19464837324988968</v>
      </c>
      <c r="H8" s="126">
        <f t="shared" ref="H8:H9" si="3">J8+L8</f>
        <v>20075</v>
      </c>
      <c r="I8" s="125">
        <f t="shared" ref="I8:I9" si="4">+H8/365</f>
        <v>55</v>
      </c>
      <c r="J8" s="126">
        <v>18615</v>
      </c>
      <c r="K8" s="125">
        <f>+J8/365/Nodrosinajums!$F$6*1000</f>
        <v>154.54545454545453</v>
      </c>
      <c r="L8" s="128">
        <f>1095+365</f>
        <v>1460</v>
      </c>
      <c r="M8" s="129"/>
    </row>
    <row r="9" spans="1:13" s="6" customFormat="1" ht="15.75">
      <c r="A9" s="131"/>
      <c r="B9" s="123">
        <v>2010</v>
      </c>
      <c r="C9" s="124"/>
      <c r="D9" s="132">
        <v>25374</v>
      </c>
      <c r="E9" s="125">
        <f t="shared" si="0"/>
        <v>69.517808219178079</v>
      </c>
      <c r="F9" s="126">
        <f t="shared" si="2"/>
        <v>5299</v>
      </c>
      <c r="G9" s="127">
        <f t="shared" si="1"/>
        <v>0.20883581618980057</v>
      </c>
      <c r="H9" s="126">
        <f t="shared" si="3"/>
        <v>20075</v>
      </c>
      <c r="I9" s="125">
        <f t="shared" si="4"/>
        <v>55</v>
      </c>
      <c r="J9" s="126">
        <v>18615</v>
      </c>
      <c r="K9" s="125">
        <f>+J9/365/Nodrosinajums!$F$6*1000</f>
        <v>154.54545454545453</v>
      </c>
      <c r="L9" s="128">
        <f>1095+365</f>
        <v>1460</v>
      </c>
      <c r="M9" s="129"/>
    </row>
    <row r="10" spans="1:13" s="26" customFormat="1" ht="5.25" customHeight="1">
      <c r="A10" s="22"/>
      <c r="B10" s="23"/>
      <c r="C10" s="24"/>
      <c r="D10" s="20"/>
      <c r="E10" s="27"/>
      <c r="F10" s="24"/>
      <c r="G10" s="28"/>
      <c r="H10" s="24"/>
      <c r="I10" s="24"/>
      <c r="J10" s="29"/>
      <c r="K10" s="27"/>
      <c r="L10" s="23"/>
      <c r="M10" s="23"/>
    </row>
    <row r="11" spans="1:13" s="4" customFormat="1" ht="33.75" hidden="1" customHeight="1">
      <c r="A11" s="15"/>
      <c r="B11" s="15"/>
      <c r="C11" s="32"/>
      <c r="D11" s="15"/>
      <c r="E11" s="31"/>
      <c r="F11" s="91"/>
      <c r="G11" s="92"/>
      <c r="H11" s="92"/>
      <c r="I11" s="92"/>
      <c r="J11" s="92"/>
      <c r="K11" s="92"/>
      <c r="L11" s="92"/>
      <c r="M11" s="92"/>
    </row>
    <row r="12" spans="1:13" s="6" customFormat="1" ht="5.25" customHeight="1">
      <c r="B12" s="5"/>
    </row>
    <row r="13" spans="1:13" s="7" customFormat="1" ht="15.75">
      <c r="A13" s="68" t="s">
        <v>1</v>
      </c>
      <c r="B13" s="68" t="s">
        <v>16</v>
      </c>
      <c r="C13" s="68"/>
      <c r="D13" s="117" t="s">
        <v>11</v>
      </c>
      <c r="E13" s="118"/>
      <c r="F13" s="118"/>
      <c r="G13" s="118"/>
      <c r="H13" s="119"/>
      <c r="I13" s="119"/>
      <c r="J13" s="119"/>
      <c r="K13" s="119"/>
      <c r="L13" s="119"/>
      <c r="M13" s="120"/>
    </row>
    <row r="14" spans="1:13" s="7" customFormat="1" ht="57.75" customHeight="1">
      <c r="A14" s="68"/>
      <c r="B14" s="68"/>
      <c r="C14" s="68"/>
      <c r="D14" s="68" t="s">
        <v>41</v>
      </c>
      <c r="E14" s="68"/>
      <c r="F14" s="79" t="s">
        <v>25</v>
      </c>
      <c r="G14" s="81"/>
      <c r="H14" s="68" t="s">
        <v>27</v>
      </c>
      <c r="I14" s="68"/>
      <c r="J14" s="68"/>
      <c r="K14" s="68"/>
      <c r="L14" s="68"/>
      <c r="M14" s="68"/>
    </row>
    <row r="15" spans="1:13" s="7" customFormat="1" ht="33" customHeight="1">
      <c r="A15" s="68"/>
      <c r="B15" s="68"/>
      <c r="C15" s="68"/>
      <c r="D15" s="64" t="s">
        <v>18</v>
      </c>
      <c r="E15" s="64" t="s">
        <v>19</v>
      </c>
      <c r="F15" s="64" t="s">
        <v>18</v>
      </c>
      <c r="G15" s="64" t="s">
        <v>7</v>
      </c>
      <c r="H15" s="64" t="s">
        <v>22</v>
      </c>
      <c r="I15" s="64" t="str">
        <f>+I6</f>
        <v>m3/dnn</v>
      </c>
      <c r="J15" s="64" t="s">
        <v>28</v>
      </c>
      <c r="K15" s="64" t="s">
        <v>24</v>
      </c>
      <c r="L15" s="79" t="s">
        <v>43</v>
      </c>
      <c r="M15" s="121"/>
    </row>
    <row r="16" spans="1:13" s="6" customFormat="1" ht="15.75">
      <c r="A16" s="122"/>
      <c r="B16" s="123">
        <v>2008</v>
      </c>
      <c r="C16" s="124"/>
      <c r="D16" s="133">
        <v>18132</v>
      </c>
      <c r="E16" s="153">
        <f>D16/365</f>
        <v>49.676712328767124</v>
      </c>
      <c r="F16" s="133">
        <f>D16-H16</f>
        <v>247</v>
      </c>
      <c r="G16" s="134">
        <f>F16/D16</f>
        <v>1.3622325170968454E-2</v>
      </c>
      <c r="H16" s="126">
        <f>J16+L16</f>
        <v>17885</v>
      </c>
      <c r="I16" s="125">
        <f>+H16/365</f>
        <v>49</v>
      </c>
      <c r="J16" s="126">
        <v>16425</v>
      </c>
      <c r="K16" s="125">
        <f>+J16/365/Nodrosinajums!$J$6*1000</f>
        <v>159.01060070671377</v>
      </c>
      <c r="L16" s="128">
        <f>365+1095</f>
        <v>1460</v>
      </c>
      <c r="M16" s="129"/>
    </row>
    <row r="17" spans="1:13" s="6" customFormat="1" ht="15.75">
      <c r="A17" s="130"/>
      <c r="B17" s="123">
        <v>2009</v>
      </c>
      <c r="C17" s="124"/>
      <c r="D17" s="133">
        <v>18200</v>
      </c>
      <c r="E17" s="153">
        <f t="shared" ref="E17:E18" si="5">D17/365</f>
        <v>49.863013698630134</v>
      </c>
      <c r="F17" s="133">
        <f t="shared" ref="F17:F18" si="6">D17-H17</f>
        <v>315</v>
      </c>
      <c r="G17" s="134">
        <f t="shared" ref="G17:G18" si="7">F17/D17</f>
        <v>1.7307692307692309E-2</v>
      </c>
      <c r="H17" s="126">
        <f t="shared" ref="H17:H18" si="8">J17+L17</f>
        <v>17885</v>
      </c>
      <c r="I17" s="125">
        <f t="shared" ref="I17:I18" si="9">+H17/365</f>
        <v>49</v>
      </c>
      <c r="J17" s="126">
        <v>16425</v>
      </c>
      <c r="K17" s="125">
        <f>+J17/365/Nodrosinajums!$J$6*1000</f>
        <v>159.01060070671377</v>
      </c>
      <c r="L17" s="128">
        <f>365+1095</f>
        <v>1460</v>
      </c>
      <c r="M17" s="129"/>
    </row>
    <row r="18" spans="1:13" s="6" customFormat="1" ht="15.75">
      <c r="A18" s="131"/>
      <c r="B18" s="123">
        <v>2010</v>
      </c>
      <c r="C18" s="124"/>
      <c r="D18" s="133">
        <v>18242</v>
      </c>
      <c r="E18" s="153">
        <f t="shared" si="5"/>
        <v>49.978082191780821</v>
      </c>
      <c r="F18" s="133">
        <f t="shared" si="6"/>
        <v>357</v>
      </c>
      <c r="G18" s="134">
        <f t="shared" si="7"/>
        <v>1.9570222563315427E-2</v>
      </c>
      <c r="H18" s="126">
        <f t="shared" si="8"/>
        <v>17885</v>
      </c>
      <c r="I18" s="125">
        <f t="shared" si="9"/>
        <v>49</v>
      </c>
      <c r="J18" s="126">
        <v>16425</v>
      </c>
      <c r="K18" s="125">
        <f>+J18/365/Nodrosinajums!$J$6*1000</f>
        <v>159.01060070671377</v>
      </c>
      <c r="L18" s="128">
        <f>365+1095</f>
        <v>1460</v>
      </c>
      <c r="M18" s="129"/>
    </row>
    <row r="19" spans="1:13" s="6" customFormat="1" ht="27.75" customHeight="1">
      <c r="A19" s="15"/>
      <c r="B19" s="154" t="s">
        <v>121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</row>
    <row r="20" spans="1:13" s="4" customFormat="1" ht="15.75" hidden="1">
      <c r="A20" s="15"/>
      <c r="B20" s="34"/>
      <c r="C20" s="32"/>
      <c r="D20" s="34"/>
      <c r="E20" s="31"/>
      <c r="F20" s="31"/>
      <c r="G20" s="34"/>
      <c r="H20" s="32"/>
      <c r="I20" s="32"/>
      <c r="J20" s="32"/>
      <c r="K20" s="35"/>
      <c r="L20" s="32"/>
      <c r="M20" s="32"/>
    </row>
    <row r="21" spans="1:13" s="6" customFormat="1" ht="30.75" hidden="1" customHeight="1">
      <c r="B21" s="45" t="str">
        <f>Nodrosinajums!B7</f>
        <v>Sāviena</v>
      </c>
    </row>
    <row r="22" spans="1:13" s="7" customFormat="1" ht="15.75" hidden="1">
      <c r="A22" s="68" t="s">
        <v>1</v>
      </c>
      <c r="B22" s="68" t="s">
        <v>16</v>
      </c>
      <c r="C22" s="68"/>
      <c r="D22" s="117" t="s">
        <v>10</v>
      </c>
      <c r="E22" s="118"/>
      <c r="F22" s="118"/>
      <c r="G22" s="118"/>
      <c r="H22" s="119"/>
      <c r="I22" s="119"/>
      <c r="J22" s="119"/>
      <c r="K22" s="119"/>
      <c r="L22" s="119"/>
      <c r="M22" s="120"/>
    </row>
    <row r="23" spans="1:13" s="7" customFormat="1" ht="33" hidden="1" customHeight="1">
      <c r="A23" s="68"/>
      <c r="B23" s="68"/>
      <c r="C23" s="68"/>
      <c r="D23" s="68" t="s">
        <v>17</v>
      </c>
      <c r="E23" s="68"/>
      <c r="F23" s="79" t="s">
        <v>23</v>
      </c>
      <c r="G23" s="81"/>
      <c r="H23" s="68" t="s">
        <v>20</v>
      </c>
      <c r="I23" s="68"/>
      <c r="J23" s="68"/>
      <c r="K23" s="68"/>
      <c r="L23" s="68"/>
      <c r="M23" s="68"/>
    </row>
    <row r="24" spans="1:13" s="7" customFormat="1" ht="33" hidden="1" customHeight="1">
      <c r="A24" s="68"/>
      <c r="B24" s="68"/>
      <c r="C24" s="68"/>
      <c r="D24" s="64" t="s">
        <v>18</v>
      </c>
      <c r="E24" s="64" t="s">
        <v>19</v>
      </c>
      <c r="F24" s="64" t="s">
        <v>18</v>
      </c>
      <c r="G24" s="64" t="s">
        <v>7</v>
      </c>
      <c r="H24" s="64" t="s">
        <v>22</v>
      </c>
      <c r="I24" s="64" t="s">
        <v>19</v>
      </c>
      <c r="J24" s="64" t="s">
        <v>21</v>
      </c>
      <c r="K24" s="64" t="s">
        <v>24</v>
      </c>
      <c r="L24" s="79" t="s">
        <v>44</v>
      </c>
      <c r="M24" s="121"/>
    </row>
    <row r="25" spans="1:13" s="6" customFormat="1" ht="15.75" hidden="1">
      <c r="A25" s="122"/>
      <c r="B25" s="123">
        <v>2008</v>
      </c>
      <c r="C25" s="124"/>
      <c r="D25" s="124" t="s">
        <v>47</v>
      </c>
      <c r="E25" s="124" t="s">
        <v>47</v>
      </c>
      <c r="F25" s="124" t="s">
        <v>47</v>
      </c>
      <c r="G25" s="124" t="s">
        <v>47</v>
      </c>
      <c r="H25" s="124" t="s">
        <v>47</v>
      </c>
      <c r="I25" s="124" t="s">
        <v>47</v>
      </c>
      <c r="J25" s="124" t="s">
        <v>47</v>
      </c>
      <c r="K25" s="124" t="s">
        <v>47</v>
      </c>
      <c r="L25" s="135" t="s">
        <v>47</v>
      </c>
      <c r="M25" s="136"/>
    </row>
    <row r="26" spans="1:13" s="6" customFormat="1" ht="15.75" hidden="1">
      <c r="A26" s="130"/>
      <c r="B26" s="123">
        <v>2009</v>
      </c>
      <c r="C26" s="124"/>
      <c r="D26" s="124" t="s">
        <v>47</v>
      </c>
      <c r="E26" s="124" t="s">
        <v>47</v>
      </c>
      <c r="F26" s="124" t="s">
        <v>47</v>
      </c>
      <c r="G26" s="124" t="s">
        <v>47</v>
      </c>
      <c r="H26" s="124" t="s">
        <v>47</v>
      </c>
      <c r="I26" s="124" t="s">
        <v>47</v>
      </c>
      <c r="J26" s="124" t="s">
        <v>47</v>
      </c>
      <c r="K26" s="124" t="s">
        <v>47</v>
      </c>
      <c r="L26" s="135" t="s">
        <v>47</v>
      </c>
      <c r="M26" s="136"/>
    </row>
    <row r="27" spans="1:13" s="6" customFormat="1" ht="15.75" hidden="1">
      <c r="A27" s="131"/>
      <c r="B27" s="123">
        <v>2010</v>
      </c>
      <c r="C27" s="124"/>
      <c r="D27" s="132" t="s">
        <v>47</v>
      </c>
      <c r="E27" s="132" t="s">
        <v>47</v>
      </c>
      <c r="F27" s="132" t="s">
        <v>47</v>
      </c>
      <c r="G27" s="132" t="s">
        <v>47</v>
      </c>
      <c r="H27" s="132" t="s">
        <v>47</v>
      </c>
      <c r="I27" s="132" t="s">
        <v>47</v>
      </c>
      <c r="J27" s="132" t="s">
        <v>47</v>
      </c>
      <c r="K27" s="132" t="s">
        <v>47</v>
      </c>
      <c r="L27" s="135" t="s">
        <v>47</v>
      </c>
      <c r="M27" s="137"/>
    </row>
    <row r="28" spans="1:13" s="6" customFormat="1" ht="18.75" hidden="1" customHeight="1">
      <c r="A28" s="15"/>
      <c r="B28" s="20"/>
      <c r="C28" s="16"/>
      <c r="D28" s="17"/>
      <c r="E28" s="18"/>
      <c r="F28" s="19"/>
      <c r="G28" s="21"/>
      <c r="H28" s="19"/>
      <c r="I28" s="19"/>
      <c r="J28" s="19"/>
      <c r="K28" s="18"/>
      <c r="L28" s="19"/>
      <c r="M28" s="30"/>
    </row>
    <row r="29" spans="1:13" s="4" customFormat="1" ht="15.75" hidden="1">
      <c r="A29" s="15"/>
      <c r="B29" s="32"/>
      <c r="C29" s="32"/>
      <c r="D29" s="32"/>
      <c r="E29" s="31"/>
      <c r="F29" s="33"/>
      <c r="G29" s="33"/>
      <c r="H29" s="32"/>
      <c r="I29" s="32"/>
      <c r="J29" s="32"/>
      <c r="K29" s="33"/>
      <c r="L29" s="32"/>
      <c r="M29" s="32"/>
    </row>
    <row r="30" spans="1:13" s="6" customFormat="1" ht="5.25" hidden="1" customHeight="1">
      <c r="B30" s="5"/>
    </row>
    <row r="31" spans="1:13" s="7" customFormat="1" ht="15.75" hidden="1">
      <c r="A31" s="68" t="s">
        <v>1</v>
      </c>
      <c r="B31" s="68" t="s">
        <v>16</v>
      </c>
      <c r="C31" s="68"/>
      <c r="D31" s="117" t="s">
        <v>11</v>
      </c>
      <c r="E31" s="118"/>
      <c r="F31" s="118"/>
      <c r="G31" s="118"/>
      <c r="H31" s="119"/>
      <c r="I31" s="119"/>
      <c r="J31" s="119"/>
      <c r="K31" s="119"/>
      <c r="L31" s="119"/>
      <c r="M31" s="120"/>
    </row>
    <row r="32" spans="1:13" s="7" customFormat="1" ht="33" hidden="1" customHeight="1">
      <c r="A32" s="68"/>
      <c r="B32" s="68"/>
      <c r="C32" s="68"/>
      <c r="D32" s="68" t="s">
        <v>26</v>
      </c>
      <c r="E32" s="68"/>
      <c r="F32" s="79" t="s">
        <v>25</v>
      </c>
      <c r="G32" s="81"/>
      <c r="H32" s="68" t="s">
        <v>27</v>
      </c>
      <c r="I32" s="68"/>
      <c r="J32" s="68"/>
      <c r="K32" s="68"/>
      <c r="L32" s="68"/>
      <c r="M32" s="68"/>
    </row>
    <row r="33" spans="1:14" s="7" customFormat="1" ht="33" hidden="1" customHeight="1">
      <c r="A33" s="68"/>
      <c r="B33" s="68"/>
      <c r="C33" s="68"/>
      <c r="D33" s="64" t="s">
        <v>18</v>
      </c>
      <c r="E33" s="64" t="s">
        <v>19</v>
      </c>
      <c r="F33" s="64" t="s">
        <v>18</v>
      </c>
      <c r="G33" s="64" t="s">
        <v>7</v>
      </c>
      <c r="H33" s="64" t="s">
        <v>22</v>
      </c>
      <c r="I33" s="64" t="s">
        <v>19</v>
      </c>
      <c r="J33" s="64" t="s">
        <v>28</v>
      </c>
      <c r="K33" s="64" t="s">
        <v>24</v>
      </c>
      <c r="L33" s="79" t="s">
        <v>43</v>
      </c>
      <c r="M33" s="81"/>
    </row>
    <row r="34" spans="1:14" s="6" customFormat="1" ht="15.75" hidden="1">
      <c r="A34" s="122"/>
      <c r="B34" s="123">
        <v>2008</v>
      </c>
      <c r="C34" s="124"/>
      <c r="D34" s="126">
        <f>+H34</f>
        <v>0</v>
      </c>
      <c r="E34" s="126">
        <f t="shared" ref="E34:L36" si="10">+I34</f>
        <v>0</v>
      </c>
      <c r="F34" s="126">
        <f t="shared" si="10"/>
        <v>0</v>
      </c>
      <c r="G34" s="126">
        <f t="shared" si="10"/>
        <v>0</v>
      </c>
      <c r="H34" s="126">
        <f t="shared" si="10"/>
        <v>0</v>
      </c>
      <c r="I34" s="126">
        <f t="shared" si="10"/>
        <v>0</v>
      </c>
      <c r="J34" s="126">
        <f t="shared" si="10"/>
        <v>0</v>
      </c>
      <c r="K34" s="126">
        <f t="shared" si="10"/>
        <v>0</v>
      </c>
      <c r="L34" s="128">
        <f t="shared" si="10"/>
        <v>0</v>
      </c>
      <c r="M34" s="138"/>
      <c r="N34" s="139"/>
    </row>
    <row r="35" spans="1:14" s="6" customFormat="1" ht="15.75" hidden="1">
      <c r="A35" s="130"/>
      <c r="B35" s="123">
        <v>2009</v>
      </c>
      <c r="C35" s="124"/>
      <c r="D35" s="126">
        <f t="shared" ref="D35:D36" si="11">+H35</f>
        <v>0</v>
      </c>
      <c r="E35" s="126">
        <f t="shared" si="10"/>
        <v>0</v>
      </c>
      <c r="F35" s="126">
        <f t="shared" si="10"/>
        <v>0</v>
      </c>
      <c r="G35" s="126">
        <f t="shared" si="10"/>
        <v>0</v>
      </c>
      <c r="H35" s="126">
        <f t="shared" si="10"/>
        <v>0</v>
      </c>
      <c r="I35" s="126">
        <f t="shared" si="10"/>
        <v>0</v>
      </c>
      <c r="J35" s="126">
        <f t="shared" si="10"/>
        <v>0</v>
      </c>
      <c r="K35" s="126">
        <f t="shared" si="10"/>
        <v>0</v>
      </c>
      <c r="L35" s="128">
        <f t="shared" si="10"/>
        <v>0</v>
      </c>
      <c r="M35" s="138"/>
      <c r="N35" s="139"/>
    </row>
    <row r="36" spans="1:14" s="6" customFormat="1" ht="15.75" hidden="1">
      <c r="A36" s="131"/>
      <c r="B36" s="123">
        <v>2010</v>
      </c>
      <c r="C36" s="124"/>
      <c r="D36" s="126">
        <f t="shared" si="11"/>
        <v>0</v>
      </c>
      <c r="E36" s="126">
        <f t="shared" si="10"/>
        <v>0</v>
      </c>
      <c r="F36" s="126">
        <f t="shared" si="10"/>
        <v>0</v>
      </c>
      <c r="G36" s="126">
        <f t="shared" si="10"/>
        <v>0</v>
      </c>
      <c r="H36" s="126">
        <f t="shared" si="10"/>
        <v>0</v>
      </c>
      <c r="I36" s="126">
        <f t="shared" si="10"/>
        <v>0</v>
      </c>
      <c r="J36" s="126">
        <f t="shared" si="10"/>
        <v>0</v>
      </c>
      <c r="K36" s="126">
        <f t="shared" si="10"/>
        <v>0</v>
      </c>
      <c r="L36" s="128">
        <f t="shared" si="10"/>
        <v>0</v>
      </c>
      <c r="M36" s="138"/>
      <c r="N36" s="139"/>
    </row>
    <row r="37" spans="1:14" s="26" customFormat="1" ht="23.25" hidden="1" customHeight="1">
      <c r="A37" s="22"/>
      <c r="B37" s="9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25"/>
    </row>
    <row r="38" spans="1:14" s="4" customFormat="1" ht="15.75" hidden="1">
      <c r="A38" s="15"/>
      <c r="B38" s="34"/>
      <c r="C38" s="32"/>
      <c r="D38" s="34"/>
      <c r="E38" s="31"/>
      <c r="F38" s="31"/>
      <c r="G38" s="34"/>
      <c r="H38" s="32"/>
      <c r="I38" s="32"/>
      <c r="J38" s="32"/>
      <c r="K38" s="35"/>
      <c r="L38" s="32"/>
      <c r="M38" s="32"/>
    </row>
    <row r="39" spans="1:14" ht="28.5" customHeight="1">
      <c r="B39" s="45" t="str">
        <f>Nodrosinajums!B9</f>
        <v>Aiviekste</v>
      </c>
    </row>
    <row r="40" spans="1:14" s="7" customFormat="1" ht="15.75">
      <c r="A40" s="68" t="s">
        <v>1</v>
      </c>
      <c r="B40" s="68" t="s">
        <v>16</v>
      </c>
      <c r="C40" s="68"/>
      <c r="D40" s="117" t="s">
        <v>10</v>
      </c>
      <c r="E40" s="118"/>
      <c r="F40" s="118"/>
      <c r="G40" s="118"/>
      <c r="H40" s="119"/>
      <c r="I40" s="119"/>
      <c r="J40" s="119"/>
      <c r="K40" s="119"/>
      <c r="L40" s="119"/>
      <c r="M40" s="120"/>
    </row>
    <row r="41" spans="1:14" s="7" customFormat="1" ht="33" customHeight="1">
      <c r="A41" s="68"/>
      <c r="B41" s="68"/>
      <c r="C41" s="68"/>
      <c r="D41" s="68" t="s">
        <v>17</v>
      </c>
      <c r="E41" s="68"/>
      <c r="F41" s="79" t="s">
        <v>23</v>
      </c>
      <c r="G41" s="81"/>
      <c r="H41" s="68" t="s">
        <v>20</v>
      </c>
      <c r="I41" s="68"/>
      <c r="J41" s="68"/>
      <c r="K41" s="68"/>
      <c r="L41" s="68"/>
      <c r="M41" s="68"/>
    </row>
    <row r="42" spans="1:14" s="7" customFormat="1" ht="33" customHeight="1">
      <c r="A42" s="68"/>
      <c r="B42" s="68"/>
      <c r="C42" s="68"/>
      <c r="D42" s="64" t="s">
        <v>18</v>
      </c>
      <c r="E42" s="64" t="s">
        <v>19</v>
      </c>
      <c r="F42" s="64" t="s">
        <v>18</v>
      </c>
      <c r="G42" s="64" t="s">
        <v>7</v>
      </c>
      <c r="H42" s="64" t="s">
        <v>22</v>
      </c>
      <c r="I42" s="64" t="s">
        <v>19</v>
      </c>
      <c r="J42" s="64" t="s">
        <v>21</v>
      </c>
      <c r="K42" s="64" t="s">
        <v>24</v>
      </c>
      <c r="L42" s="79" t="s">
        <v>44</v>
      </c>
      <c r="M42" s="121"/>
    </row>
    <row r="43" spans="1:14" s="6" customFormat="1" ht="15.75">
      <c r="A43" s="122"/>
      <c r="B43" s="123">
        <v>2008</v>
      </c>
      <c r="C43" s="124"/>
      <c r="D43" s="124">
        <v>20178</v>
      </c>
      <c r="E43" s="125">
        <f>+D43/365</f>
        <v>55.282191780821918</v>
      </c>
      <c r="F43" s="133">
        <f>D43-H43</f>
        <v>2000</v>
      </c>
      <c r="G43" s="141">
        <f t="shared" ref="G43:G45" si="12">+F43/D43</f>
        <v>9.911785112498761E-2</v>
      </c>
      <c r="H43" s="150">
        <f>J43+L43</f>
        <v>18178</v>
      </c>
      <c r="I43" s="125">
        <f t="shared" ref="I43:I44" si="13">+H43/365</f>
        <v>49.802739726027397</v>
      </c>
      <c r="J43" s="150">
        <v>11328</v>
      </c>
      <c r="K43" s="125">
        <f>+J43/365/Nodrosinajums!$F$9*1000</f>
        <v>123.64787425639906</v>
      </c>
      <c r="L43" s="135">
        <f>5892+958</f>
        <v>6850</v>
      </c>
      <c r="M43" s="136"/>
    </row>
    <row r="44" spans="1:14" s="6" customFormat="1" ht="15.75">
      <c r="A44" s="130"/>
      <c r="B44" s="123">
        <v>2009</v>
      </c>
      <c r="C44" s="124"/>
      <c r="D44" s="124">
        <v>20744</v>
      </c>
      <c r="E44" s="125">
        <f t="shared" ref="E44:E45" si="14">+D44/365</f>
        <v>56.832876712328769</v>
      </c>
      <c r="F44" s="133">
        <f t="shared" ref="F44:F45" si="15">D44-H44</f>
        <v>2000</v>
      </c>
      <c r="G44" s="141">
        <f t="shared" si="12"/>
        <v>9.6413420748168138E-2</v>
      </c>
      <c r="H44" s="150">
        <f t="shared" ref="H44:H45" si="16">J44+L44</f>
        <v>18744</v>
      </c>
      <c r="I44" s="125">
        <f t="shared" si="13"/>
        <v>51.353424657534248</v>
      </c>
      <c r="J44" s="150">
        <v>11173</v>
      </c>
      <c r="K44" s="125">
        <f>+J44/365/Nodrosinajums!$F$9*1000</f>
        <v>121.95601157015771</v>
      </c>
      <c r="L44" s="135">
        <f>6817+754</f>
        <v>7571</v>
      </c>
      <c r="M44" s="136"/>
    </row>
    <row r="45" spans="1:14" s="6" customFormat="1" ht="15.75">
      <c r="A45" s="131"/>
      <c r="B45" s="123">
        <v>2010</v>
      </c>
      <c r="C45" s="124"/>
      <c r="D45" s="132">
        <v>21332</v>
      </c>
      <c r="E45" s="125">
        <f t="shared" si="14"/>
        <v>58.443835616438356</v>
      </c>
      <c r="F45" s="133">
        <f t="shared" si="15"/>
        <v>2000</v>
      </c>
      <c r="G45" s="141">
        <f t="shared" si="12"/>
        <v>9.3755859741233821E-2</v>
      </c>
      <c r="H45" s="150">
        <f t="shared" si="16"/>
        <v>19332</v>
      </c>
      <c r="I45" s="125">
        <f>+H45/365</f>
        <v>52.964383561643835</v>
      </c>
      <c r="J45" s="150">
        <v>10472</v>
      </c>
      <c r="K45" s="125">
        <f>+J45/365/Nodrosinajums!$F$9*1000</f>
        <v>114.30442613109207</v>
      </c>
      <c r="L45" s="143">
        <f>8171+689</f>
        <v>8860</v>
      </c>
      <c r="M45" s="137"/>
    </row>
    <row r="46" spans="1:14" s="6" customFormat="1" ht="21" hidden="1" customHeight="1">
      <c r="A46" s="15"/>
      <c r="B46" s="20"/>
      <c r="C46" s="16"/>
      <c r="D46" s="17"/>
      <c r="E46" s="18"/>
      <c r="F46" s="19"/>
      <c r="G46" s="21"/>
      <c r="H46" s="19"/>
      <c r="I46" s="19"/>
      <c r="J46" s="19"/>
      <c r="K46" s="18"/>
      <c r="L46" s="19"/>
      <c r="M46" s="30"/>
    </row>
    <row r="47" spans="1:14" s="4" customFormat="1" ht="15.75">
      <c r="A47" s="15"/>
      <c r="B47" s="31"/>
      <c r="C47" s="32"/>
      <c r="D47" s="32"/>
      <c r="E47" s="31"/>
      <c r="F47" s="31"/>
      <c r="G47" s="33"/>
      <c r="H47" s="32"/>
      <c r="I47" s="32"/>
      <c r="J47" s="32"/>
      <c r="K47" s="33"/>
      <c r="L47" s="32"/>
      <c r="M47" s="32"/>
    </row>
    <row r="48" spans="1:14" s="6" customFormat="1" ht="5.25" customHeight="1">
      <c r="B48" s="5"/>
    </row>
    <row r="49" spans="1:14" s="7" customFormat="1" ht="15.75">
      <c r="A49" s="68" t="s">
        <v>1</v>
      </c>
      <c r="B49" s="68" t="s">
        <v>16</v>
      </c>
      <c r="C49" s="68"/>
      <c r="D49" s="117" t="s">
        <v>11</v>
      </c>
      <c r="E49" s="118"/>
      <c r="F49" s="118"/>
      <c r="G49" s="118"/>
      <c r="H49" s="119"/>
      <c r="I49" s="119"/>
      <c r="J49" s="119"/>
      <c r="K49" s="119"/>
      <c r="L49" s="119"/>
      <c r="M49" s="120"/>
    </row>
    <row r="50" spans="1:14" s="7" customFormat="1" ht="33" customHeight="1">
      <c r="A50" s="68"/>
      <c r="B50" s="68"/>
      <c r="C50" s="68"/>
      <c r="D50" s="68" t="s">
        <v>26</v>
      </c>
      <c r="E50" s="68"/>
      <c r="F50" s="79" t="s">
        <v>25</v>
      </c>
      <c r="G50" s="81"/>
      <c r="H50" s="68" t="s">
        <v>27</v>
      </c>
      <c r="I50" s="68"/>
      <c r="J50" s="68"/>
      <c r="K50" s="68"/>
      <c r="L50" s="68"/>
      <c r="M50" s="68"/>
    </row>
    <row r="51" spans="1:14" s="7" customFormat="1" ht="33" customHeight="1">
      <c r="A51" s="68"/>
      <c r="B51" s="68"/>
      <c r="C51" s="68"/>
      <c r="D51" s="64" t="s">
        <v>18</v>
      </c>
      <c r="E51" s="64" t="s">
        <v>19</v>
      </c>
      <c r="F51" s="64" t="s">
        <v>18</v>
      </c>
      <c r="G51" s="64" t="s">
        <v>7</v>
      </c>
      <c r="H51" s="64" t="s">
        <v>22</v>
      </c>
      <c r="I51" s="64" t="str">
        <f>+I42</f>
        <v>m3/dnn</v>
      </c>
      <c r="J51" s="64" t="s">
        <v>28</v>
      </c>
      <c r="K51" s="64" t="s">
        <v>24</v>
      </c>
      <c r="L51" s="79" t="s">
        <v>43</v>
      </c>
      <c r="M51" s="81"/>
    </row>
    <row r="52" spans="1:14" s="6" customFormat="1" ht="15.75">
      <c r="A52" s="122"/>
      <c r="B52" s="123">
        <v>2008</v>
      </c>
      <c r="C52" s="124"/>
      <c r="D52" s="142">
        <v>20178</v>
      </c>
      <c r="E52" s="149">
        <f>D52/365</f>
        <v>55.282191780821918</v>
      </c>
      <c r="F52" s="142">
        <f>D52-H52</f>
        <v>0</v>
      </c>
      <c r="G52" s="151">
        <f>F52/D52</f>
        <v>0</v>
      </c>
      <c r="H52" s="135">
        <f>J52+L52</f>
        <v>20178</v>
      </c>
      <c r="I52" s="152">
        <f t="shared" ref="I52" si="17">+I43</f>
        <v>49.802739726027397</v>
      </c>
      <c r="J52" s="135">
        <v>11328</v>
      </c>
      <c r="K52" s="142">
        <f>J52/365/Nodrosinajums!$J$9*1000</f>
        <v>155.17808219178085</v>
      </c>
      <c r="L52" s="135">
        <f>7892+958</f>
        <v>8850</v>
      </c>
      <c r="M52" s="136"/>
      <c r="N52" s="139"/>
    </row>
    <row r="53" spans="1:14" s="6" customFormat="1" ht="15.75">
      <c r="A53" s="130"/>
      <c r="B53" s="123">
        <v>2009</v>
      </c>
      <c r="C53" s="124"/>
      <c r="D53" s="142">
        <v>20744</v>
      </c>
      <c r="E53" s="149">
        <f t="shared" ref="E53:E54" si="18">D53/365</f>
        <v>56.832876712328769</v>
      </c>
      <c r="F53" s="142">
        <f t="shared" ref="F53:F54" si="19">D53-H53</f>
        <v>1347</v>
      </c>
      <c r="G53" s="151">
        <f t="shared" ref="G53:G54" si="20">F53/D53</f>
        <v>6.4934438873891248E-2</v>
      </c>
      <c r="H53" s="135">
        <f t="shared" ref="H53:H54" si="21">J53+L53</f>
        <v>19397</v>
      </c>
      <c r="I53" s="152">
        <f t="shared" ref="I53" si="22">+I44</f>
        <v>51.353424657534248</v>
      </c>
      <c r="J53" s="135">
        <v>9826</v>
      </c>
      <c r="K53" s="142">
        <f>J53/365/Nodrosinajums!$J$9*1000</f>
        <v>134.60273972602741</v>
      </c>
      <c r="L53" s="135">
        <f>8817+754</f>
        <v>9571</v>
      </c>
      <c r="M53" s="136"/>
      <c r="N53" s="139"/>
    </row>
    <row r="54" spans="1:14" s="6" customFormat="1" ht="15.75">
      <c r="A54" s="131"/>
      <c r="B54" s="123">
        <v>2010</v>
      </c>
      <c r="C54" s="124"/>
      <c r="D54" s="123">
        <v>21332</v>
      </c>
      <c r="E54" s="149">
        <f t="shared" si="18"/>
        <v>58.443835616438356</v>
      </c>
      <c r="F54" s="142">
        <f t="shared" si="19"/>
        <v>1153</v>
      </c>
      <c r="G54" s="151">
        <f t="shared" si="20"/>
        <v>5.4050253140821299E-2</v>
      </c>
      <c r="H54" s="135">
        <f t="shared" si="21"/>
        <v>20179</v>
      </c>
      <c r="I54" s="153">
        <f>+H54/365</f>
        <v>55.284931506849318</v>
      </c>
      <c r="J54" s="150">
        <v>9783</v>
      </c>
      <c r="K54" s="142">
        <f>J54/365/Nodrosinajums!$J$9*1000</f>
        <v>134.01369863013699</v>
      </c>
      <c r="L54" s="135">
        <f>9707+689</f>
        <v>10396</v>
      </c>
      <c r="M54" s="136"/>
      <c r="N54" s="139"/>
    </row>
    <row r="55" spans="1:14" s="26" customFormat="1" ht="28.5" customHeight="1">
      <c r="A55" s="22"/>
      <c r="B55" s="90" t="str">
        <f>+B19</f>
        <v>Dati kanaliz.bilancei nav ticami, notekūdeņu daudzums uz cilvēku ir lielāks kā piegādātā ūdens daudzums.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25"/>
    </row>
    <row r="56" spans="1:14" s="4" customFormat="1" ht="30.75" hidden="1" customHeight="1">
      <c r="A56" s="15"/>
      <c r="B56" s="44"/>
      <c r="C56" s="32"/>
      <c r="D56" s="34"/>
      <c r="E56" s="31"/>
      <c r="F56" s="31"/>
      <c r="G56" s="93"/>
      <c r="H56" s="144"/>
      <c r="I56" s="144"/>
      <c r="J56" s="144"/>
      <c r="K56" s="144"/>
      <c r="L56" s="144"/>
      <c r="M56" s="144"/>
    </row>
    <row r="57" spans="1:14" s="4" customFormat="1" ht="30" customHeight="1">
      <c r="A57" s="15"/>
      <c r="B57" s="46" t="str">
        <f>Nodrosinajums!B10</f>
        <v>Liezēre</v>
      </c>
      <c r="C57" s="32"/>
      <c r="D57" s="34"/>
      <c r="E57" s="31"/>
      <c r="F57" s="31"/>
      <c r="G57" s="34"/>
      <c r="H57" s="32"/>
      <c r="I57" s="32"/>
      <c r="J57" s="32"/>
      <c r="K57" s="35"/>
      <c r="L57" s="32"/>
      <c r="M57" s="32"/>
    </row>
    <row r="58" spans="1:14" s="7" customFormat="1" ht="15.75" customHeight="1">
      <c r="A58" s="68" t="s">
        <v>1</v>
      </c>
      <c r="B58" s="68" t="s">
        <v>16</v>
      </c>
      <c r="C58" s="68"/>
      <c r="D58" s="117" t="s">
        <v>10</v>
      </c>
      <c r="E58" s="118"/>
      <c r="F58" s="118"/>
      <c r="G58" s="118"/>
      <c r="H58" s="118"/>
      <c r="I58" s="118"/>
      <c r="J58" s="118"/>
      <c r="K58" s="118"/>
      <c r="L58" s="118"/>
      <c r="M58" s="145"/>
    </row>
    <row r="59" spans="1:14" s="7" customFormat="1" ht="33" customHeight="1">
      <c r="A59" s="68"/>
      <c r="B59" s="68"/>
      <c r="C59" s="68"/>
      <c r="D59" s="68" t="s">
        <v>17</v>
      </c>
      <c r="E59" s="68"/>
      <c r="F59" s="79" t="s">
        <v>23</v>
      </c>
      <c r="G59" s="81"/>
      <c r="H59" s="68" t="s">
        <v>20</v>
      </c>
      <c r="I59" s="68"/>
      <c r="J59" s="68"/>
      <c r="K59" s="68"/>
      <c r="L59" s="68"/>
      <c r="M59" s="68"/>
    </row>
    <row r="60" spans="1:14" s="7" customFormat="1" ht="33" customHeight="1">
      <c r="A60" s="68"/>
      <c r="B60" s="68"/>
      <c r="C60" s="68"/>
      <c r="D60" s="64" t="s">
        <v>18</v>
      </c>
      <c r="E60" s="64" t="s">
        <v>19</v>
      </c>
      <c r="F60" s="64" t="s">
        <v>18</v>
      </c>
      <c r="G60" s="64" t="s">
        <v>7</v>
      </c>
      <c r="H60" s="64" t="s">
        <v>22</v>
      </c>
      <c r="I60" s="64" t="s">
        <v>19</v>
      </c>
      <c r="J60" s="64" t="s">
        <v>21</v>
      </c>
      <c r="K60" s="64" t="s">
        <v>24</v>
      </c>
      <c r="L60" s="79" t="s">
        <v>44</v>
      </c>
      <c r="M60" s="121"/>
    </row>
    <row r="61" spans="1:14" s="6" customFormat="1" ht="15.75">
      <c r="A61" s="146"/>
      <c r="B61" s="123">
        <v>2008</v>
      </c>
      <c r="C61" s="124"/>
      <c r="D61" s="124">
        <v>11210</v>
      </c>
      <c r="E61" s="125">
        <f>D61/365</f>
        <v>30.712328767123289</v>
      </c>
      <c r="F61" s="133" t="s">
        <v>29</v>
      </c>
      <c r="G61" s="133" t="s">
        <v>29</v>
      </c>
      <c r="H61" s="133" t="s">
        <v>29</v>
      </c>
      <c r="I61" s="133" t="s">
        <v>29</v>
      </c>
      <c r="J61" s="133" t="s">
        <v>29</v>
      </c>
      <c r="K61" s="133" t="s">
        <v>29</v>
      </c>
      <c r="L61" s="142" t="s">
        <v>29</v>
      </c>
      <c r="M61" s="136"/>
    </row>
    <row r="62" spans="1:14" s="6" customFormat="1" ht="15.75">
      <c r="A62" s="147"/>
      <c r="B62" s="123">
        <v>2009</v>
      </c>
      <c r="C62" s="124"/>
      <c r="D62" s="124">
        <v>9510</v>
      </c>
      <c r="E62" s="125">
        <f t="shared" ref="E62:E63" si="23">D62/365</f>
        <v>26.054794520547944</v>
      </c>
      <c r="F62" s="133" t="s">
        <v>29</v>
      </c>
      <c r="G62" s="133" t="s">
        <v>29</v>
      </c>
      <c r="H62" s="133" t="s">
        <v>29</v>
      </c>
      <c r="I62" s="133" t="s">
        <v>29</v>
      </c>
      <c r="J62" s="133" t="s">
        <v>29</v>
      </c>
      <c r="K62" s="133" t="s">
        <v>29</v>
      </c>
      <c r="L62" s="142" t="s">
        <v>29</v>
      </c>
      <c r="M62" s="136"/>
    </row>
    <row r="63" spans="1:14" s="6" customFormat="1" ht="15.75">
      <c r="A63" s="148"/>
      <c r="B63" s="123">
        <v>2010</v>
      </c>
      <c r="C63" s="124"/>
      <c r="D63" s="132">
        <v>9210</v>
      </c>
      <c r="E63" s="125">
        <f t="shared" si="23"/>
        <v>25.232876712328768</v>
      </c>
      <c r="F63" s="133" t="s">
        <v>29</v>
      </c>
      <c r="G63" s="133" t="s">
        <v>29</v>
      </c>
      <c r="H63" s="133" t="s">
        <v>29</v>
      </c>
      <c r="I63" s="133" t="s">
        <v>29</v>
      </c>
      <c r="J63" s="133" t="s">
        <v>29</v>
      </c>
      <c r="K63" s="133" t="s">
        <v>29</v>
      </c>
      <c r="L63" s="142" t="s">
        <v>29</v>
      </c>
      <c r="M63" s="137"/>
    </row>
    <row r="64" spans="1:14" s="6" customFormat="1" ht="15.75">
      <c r="A64" s="15"/>
      <c r="B64" s="20" t="s">
        <v>84</v>
      </c>
      <c r="C64" s="16"/>
      <c r="D64" s="17"/>
      <c r="E64" s="18"/>
      <c r="F64" s="19"/>
      <c r="G64" s="21"/>
      <c r="H64" s="19"/>
      <c r="I64" s="19"/>
      <c r="J64" s="19"/>
      <c r="K64" s="18"/>
      <c r="L64" s="19"/>
      <c r="M64" s="30"/>
    </row>
    <row r="65" spans="1:14" s="26" customFormat="1" ht="3" customHeight="1">
      <c r="A65" s="22"/>
      <c r="B65" s="20"/>
      <c r="C65" s="24"/>
      <c r="D65" s="20"/>
      <c r="E65" s="27"/>
      <c r="F65" s="36"/>
      <c r="G65" s="37"/>
      <c r="H65" s="36"/>
      <c r="I65" s="36"/>
      <c r="J65" s="36"/>
      <c r="K65" s="27"/>
      <c r="L65" s="36"/>
      <c r="M65" s="38"/>
    </row>
    <row r="66" spans="1:14" s="4" customFormat="1" ht="15.75" hidden="1">
      <c r="A66" s="15"/>
      <c r="B66" s="32"/>
      <c r="C66" s="32"/>
      <c r="D66" s="32"/>
      <c r="E66" s="31"/>
      <c r="F66" s="33"/>
      <c r="G66" s="33"/>
      <c r="H66" s="32"/>
      <c r="I66" s="32"/>
      <c r="J66" s="32"/>
      <c r="K66" s="33"/>
      <c r="L66" s="32"/>
      <c r="M66" s="32"/>
    </row>
    <row r="67" spans="1:14" s="6" customFormat="1" ht="5.25" customHeight="1">
      <c r="B67" s="5"/>
    </row>
    <row r="68" spans="1:14" s="7" customFormat="1" ht="15.75">
      <c r="A68" s="68" t="s">
        <v>1</v>
      </c>
      <c r="B68" s="68" t="s">
        <v>16</v>
      </c>
      <c r="C68" s="68"/>
      <c r="D68" s="117" t="s">
        <v>11</v>
      </c>
      <c r="E68" s="118"/>
      <c r="F68" s="118"/>
      <c r="G68" s="118"/>
      <c r="H68" s="119"/>
      <c r="I68" s="119"/>
      <c r="J68" s="119"/>
      <c r="K68" s="119"/>
      <c r="L68" s="119"/>
      <c r="M68" s="120"/>
    </row>
    <row r="69" spans="1:14" s="7" customFormat="1" ht="33" customHeight="1">
      <c r="A69" s="68"/>
      <c r="B69" s="68"/>
      <c r="C69" s="68"/>
      <c r="D69" s="68" t="s">
        <v>26</v>
      </c>
      <c r="E69" s="68"/>
      <c r="F69" s="79" t="s">
        <v>25</v>
      </c>
      <c r="G69" s="81"/>
      <c r="H69" s="68" t="s">
        <v>27</v>
      </c>
      <c r="I69" s="68"/>
      <c r="J69" s="68"/>
      <c r="K69" s="68"/>
      <c r="L69" s="68"/>
      <c r="M69" s="68"/>
    </row>
    <row r="70" spans="1:14" s="7" customFormat="1" ht="33" customHeight="1">
      <c r="A70" s="68"/>
      <c r="B70" s="68"/>
      <c r="C70" s="68"/>
      <c r="D70" s="64" t="s">
        <v>18</v>
      </c>
      <c r="E70" s="64" t="s">
        <v>19</v>
      </c>
      <c r="F70" s="64" t="s">
        <v>18</v>
      </c>
      <c r="G70" s="64" t="s">
        <v>7</v>
      </c>
      <c r="H70" s="64" t="s">
        <v>22</v>
      </c>
      <c r="I70" s="64" t="s">
        <v>19</v>
      </c>
      <c r="J70" s="64" t="s">
        <v>28</v>
      </c>
      <c r="K70" s="64" t="s">
        <v>24</v>
      </c>
      <c r="L70" s="79" t="s">
        <v>43</v>
      </c>
      <c r="M70" s="81"/>
    </row>
    <row r="71" spans="1:14" s="6" customFormat="1" ht="15.75">
      <c r="A71" s="146"/>
      <c r="B71" s="123">
        <v>2008</v>
      </c>
      <c r="C71" s="124"/>
      <c r="D71" s="126">
        <v>5800</v>
      </c>
      <c r="E71" s="125">
        <f>D71/365</f>
        <v>15.890410958904109</v>
      </c>
      <c r="F71" s="133" t="s">
        <v>29</v>
      </c>
      <c r="G71" s="133" t="s">
        <v>29</v>
      </c>
      <c r="H71" s="126">
        <v>5800</v>
      </c>
      <c r="I71" s="125">
        <f>H71/365</f>
        <v>15.890410958904109</v>
      </c>
      <c r="J71" s="126">
        <v>5800</v>
      </c>
      <c r="K71" s="125">
        <f>J71/365/Nodrosinajums!$J$10*1000</f>
        <v>127.12328767123287</v>
      </c>
      <c r="L71" s="142" t="s">
        <v>47</v>
      </c>
      <c r="M71" s="136"/>
      <c r="N71" s="139"/>
    </row>
    <row r="72" spans="1:14" s="6" customFormat="1" ht="15.75">
      <c r="A72" s="147"/>
      <c r="B72" s="123">
        <v>2009</v>
      </c>
      <c r="C72" s="124"/>
      <c r="D72" s="126">
        <v>6900</v>
      </c>
      <c r="E72" s="125">
        <f t="shared" ref="E72:E73" si="24">D72/365</f>
        <v>18.904109589041095</v>
      </c>
      <c r="F72" s="133" t="s">
        <v>29</v>
      </c>
      <c r="G72" s="133" t="s">
        <v>29</v>
      </c>
      <c r="H72" s="126">
        <v>6900</v>
      </c>
      <c r="I72" s="125">
        <f t="shared" ref="I72:I73" si="25">H72/365</f>
        <v>18.904109589041095</v>
      </c>
      <c r="J72" s="126">
        <v>6900</v>
      </c>
      <c r="K72" s="125">
        <f>J72/365/Nodrosinajums!$J$10*1000</f>
        <v>151.23287671232876</v>
      </c>
      <c r="L72" s="142" t="s">
        <v>47</v>
      </c>
      <c r="M72" s="136"/>
      <c r="N72" s="139"/>
    </row>
    <row r="73" spans="1:14" s="6" customFormat="1" ht="15.75">
      <c r="A73" s="148"/>
      <c r="B73" s="123">
        <v>2010</v>
      </c>
      <c r="C73" s="124"/>
      <c r="D73" s="126">
        <v>7100</v>
      </c>
      <c r="E73" s="125">
        <f t="shared" si="24"/>
        <v>19.452054794520549</v>
      </c>
      <c r="F73" s="133" t="s">
        <v>29</v>
      </c>
      <c r="G73" s="133" t="s">
        <v>29</v>
      </c>
      <c r="H73" s="126">
        <v>7100</v>
      </c>
      <c r="I73" s="125">
        <f t="shared" si="25"/>
        <v>19.452054794520549</v>
      </c>
      <c r="J73" s="126">
        <v>7100</v>
      </c>
      <c r="K73" s="125">
        <f>J73/365/Nodrosinajums!$J$10*1000</f>
        <v>155.61643835616439</v>
      </c>
      <c r="L73" s="142" t="s">
        <v>47</v>
      </c>
      <c r="M73" s="136"/>
      <c r="N73" s="139"/>
    </row>
    <row r="74" spans="1:14" s="26" customFormat="1" ht="18" customHeight="1">
      <c r="A74" s="22"/>
      <c r="B74" s="90" t="s">
        <v>85</v>
      </c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25"/>
    </row>
    <row r="75" spans="1:14" s="4" customFormat="1" ht="15.75" hidden="1">
      <c r="A75" s="15"/>
      <c r="B75" s="34"/>
      <c r="C75" s="32"/>
      <c r="D75" s="34"/>
      <c r="E75" s="31"/>
      <c r="F75" s="31"/>
      <c r="G75" s="33"/>
      <c r="H75" s="32"/>
      <c r="I75" s="32"/>
      <c r="J75" s="32"/>
      <c r="K75" s="35"/>
      <c r="L75" s="32"/>
      <c r="M75" s="32"/>
    </row>
  </sheetData>
  <mergeCells count="87">
    <mergeCell ref="B74:M74"/>
    <mergeCell ref="G56:M56"/>
    <mergeCell ref="B37:M37"/>
    <mergeCell ref="A68:A70"/>
    <mergeCell ref="B68:B70"/>
    <mergeCell ref="C68:C70"/>
    <mergeCell ref="D68:M68"/>
    <mergeCell ref="D69:E69"/>
    <mergeCell ref="F69:G69"/>
    <mergeCell ref="H69:M69"/>
    <mergeCell ref="L70:M70"/>
    <mergeCell ref="A71:A73"/>
    <mergeCell ref="A58:A60"/>
    <mergeCell ref="B58:B60"/>
    <mergeCell ref="C58:C60"/>
    <mergeCell ref="D58:M58"/>
    <mergeCell ref="D59:E59"/>
    <mergeCell ref="F59:G59"/>
    <mergeCell ref="H59:M59"/>
    <mergeCell ref="L60:M60"/>
    <mergeCell ref="A61:A63"/>
    <mergeCell ref="A52:A54"/>
    <mergeCell ref="A49:A51"/>
    <mergeCell ref="A25:A27"/>
    <mergeCell ref="A34:A36"/>
    <mergeCell ref="A40:A42"/>
    <mergeCell ref="A31:A33"/>
    <mergeCell ref="A43:A45"/>
    <mergeCell ref="B40:B42"/>
    <mergeCell ref="C40:C42"/>
    <mergeCell ref="D40:M40"/>
    <mergeCell ref="D41:E41"/>
    <mergeCell ref="F41:G41"/>
    <mergeCell ref="H41:M41"/>
    <mergeCell ref="L42:M42"/>
    <mergeCell ref="B31:B33"/>
    <mergeCell ref="C31:C33"/>
    <mergeCell ref="D31:M31"/>
    <mergeCell ref="D32:E32"/>
    <mergeCell ref="F32:G32"/>
    <mergeCell ref="H32:M32"/>
    <mergeCell ref="L33:M33"/>
    <mergeCell ref="L34:M34"/>
    <mergeCell ref="L35:M35"/>
    <mergeCell ref="L36:M36"/>
    <mergeCell ref="L24:M24"/>
    <mergeCell ref="L6:M6"/>
    <mergeCell ref="L15:M15"/>
    <mergeCell ref="F11:M11"/>
    <mergeCell ref="L8:M8"/>
    <mergeCell ref="L9:M9"/>
    <mergeCell ref="B19:M19"/>
    <mergeCell ref="A4:A6"/>
    <mergeCell ref="A7:A9"/>
    <mergeCell ref="A13:A15"/>
    <mergeCell ref="B13:B15"/>
    <mergeCell ref="C13:C15"/>
    <mergeCell ref="B4:B6"/>
    <mergeCell ref="C4:C6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F23:G23"/>
    <mergeCell ref="H23:M23"/>
    <mergeCell ref="L16:M16"/>
    <mergeCell ref="L17:M17"/>
    <mergeCell ref="L18:M18"/>
    <mergeCell ref="B55:M55"/>
    <mergeCell ref="B49:B51"/>
    <mergeCell ref="C49:C51"/>
    <mergeCell ref="D49:M49"/>
    <mergeCell ref="D50:E50"/>
    <mergeCell ref="F50:G50"/>
    <mergeCell ref="H50:M50"/>
    <mergeCell ref="L51:M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3" manualBreakCount="3">
    <brk id="20" max="16383" man="1"/>
    <brk id="38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D11" sqref="D11"/>
    </sheetView>
  </sheetViews>
  <sheetFormatPr defaultRowHeight="15.75"/>
  <cols>
    <col min="1" max="1" width="6.42578125" style="48" customWidth="1"/>
    <col min="2" max="2" width="13.28515625" style="48" customWidth="1"/>
    <col min="3" max="8" width="19" style="48" customWidth="1"/>
    <col min="9" max="16384" width="9.140625" style="48"/>
  </cols>
  <sheetData>
    <row r="1" spans="1:8" s="8" customFormat="1" ht="18.75">
      <c r="A1" s="67" t="s">
        <v>57</v>
      </c>
      <c r="B1" s="67"/>
      <c r="C1" s="67"/>
      <c r="D1" s="67"/>
      <c r="E1" s="67"/>
    </row>
    <row r="2" spans="1:8" s="8" customFormat="1" ht="18.75">
      <c r="A2" s="9" t="str">
        <f>Nodrosinajums!A2</f>
        <v>Madonas novads</v>
      </c>
      <c r="B2" s="47"/>
      <c r="C2" s="47"/>
      <c r="D2" s="47"/>
      <c r="E2" s="47"/>
    </row>
    <row r="3" spans="1:8" s="7" customFormat="1" ht="30" customHeight="1">
      <c r="A3" s="68" t="s">
        <v>0</v>
      </c>
      <c r="B3" s="68" t="s">
        <v>1</v>
      </c>
      <c r="C3" s="68" t="s">
        <v>50</v>
      </c>
      <c r="D3" s="68"/>
      <c r="E3" s="68"/>
      <c r="F3" s="68" t="s">
        <v>59</v>
      </c>
      <c r="G3" s="68"/>
      <c r="H3" s="68"/>
    </row>
    <row r="4" spans="1:8" s="8" customFormat="1" ht="21.75" customHeight="1">
      <c r="A4" s="72"/>
      <c r="B4" s="95"/>
      <c r="C4" s="68" t="s">
        <v>51</v>
      </c>
      <c r="D4" s="68" t="s">
        <v>52</v>
      </c>
      <c r="E4" s="68" t="s">
        <v>53</v>
      </c>
      <c r="F4" s="68" t="s">
        <v>54</v>
      </c>
      <c r="G4" s="68" t="s">
        <v>55</v>
      </c>
      <c r="H4" s="68" t="s">
        <v>56</v>
      </c>
    </row>
    <row r="5" spans="1:8" s="8" customFormat="1" ht="6" customHeight="1">
      <c r="A5" s="95"/>
      <c r="B5" s="95"/>
      <c r="C5" s="94"/>
      <c r="D5" s="94"/>
      <c r="E5" s="94"/>
      <c r="F5" s="94"/>
      <c r="G5" s="94"/>
      <c r="H5" s="94"/>
    </row>
    <row r="6" spans="1:8" s="8" customFormat="1" ht="47.25">
      <c r="A6" s="60">
        <v>1</v>
      </c>
      <c r="B6" s="59" t="str">
        <f>+Nodrosinajums!B6</f>
        <v>Mētriena</v>
      </c>
      <c r="C6" s="60" t="s">
        <v>29</v>
      </c>
      <c r="D6" s="59" t="s">
        <v>29</v>
      </c>
      <c r="E6" s="59" t="s">
        <v>113</v>
      </c>
      <c r="F6" s="59" t="s">
        <v>111</v>
      </c>
      <c r="G6" s="59" t="s">
        <v>112</v>
      </c>
      <c r="H6" s="59" t="s">
        <v>29</v>
      </c>
    </row>
    <row r="7" spans="1:8" s="8" customFormat="1">
      <c r="A7" s="39">
        <v>2</v>
      </c>
      <c r="B7" s="40" t="str">
        <f>+Nodrosinajums!B7</f>
        <v>Sāviena</v>
      </c>
      <c r="C7" s="60" t="s">
        <v>47</v>
      </c>
      <c r="D7" s="59" t="s">
        <v>47</v>
      </c>
      <c r="E7" s="59" t="s">
        <v>47</v>
      </c>
      <c r="F7" s="59" t="s">
        <v>47</v>
      </c>
      <c r="G7" s="59" t="s">
        <v>47</v>
      </c>
      <c r="H7" s="59" t="s">
        <v>47</v>
      </c>
    </row>
    <row r="8" spans="1:8" s="8" customFormat="1" ht="63" customHeight="1">
      <c r="A8" s="60">
        <v>3</v>
      </c>
      <c r="B8" s="59" t="str">
        <f>+Nodrosinajums!B9</f>
        <v>Aiviekste</v>
      </c>
      <c r="C8" s="60" t="s">
        <v>102</v>
      </c>
      <c r="D8" s="59" t="s">
        <v>58</v>
      </c>
      <c r="E8" s="59" t="s">
        <v>100</v>
      </c>
      <c r="F8" s="59" t="s">
        <v>99</v>
      </c>
      <c r="G8" s="59" t="s">
        <v>73</v>
      </c>
      <c r="H8" s="59" t="s">
        <v>101</v>
      </c>
    </row>
    <row r="9" spans="1:8" s="8" customFormat="1">
      <c r="A9" s="60">
        <v>4</v>
      </c>
      <c r="B9" s="59" t="str">
        <f>+Nodrosinajums!B10</f>
        <v>Liezēre</v>
      </c>
      <c r="C9" s="60" t="s">
        <v>86</v>
      </c>
      <c r="D9" s="59" t="s">
        <v>58</v>
      </c>
      <c r="E9" s="59" t="s">
        <v>58</v>
      </c>
      <c r="F9" s="59" t="s">
        <v>86</v>
      </c>
      <c r="G9" s="59" t="s">
        <v>87</v>
      </c>
      <c r="H9" s="59" t="s">
        <v>88</v>
      </c>
    </row>
    <row r="10" spans="1:8">
      <c r="A10" s="48" t="s">
        <v>60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A3" sqref="A3:A5"/>
    </sheetView>
  </sheetViews>
  <sheetFormatPr defaultRowHeight="15.75" outlineLevelRow="1"/>
  <cols>
    <col min="1" max="1" width="6.42578125" style="48" customWidth="1"/>
    <col min="2" max="2" width="13.28515625" style="48" customWidth="1"/>
    <col min="3" max="8" width="16.140625" style="48" customWidth="1"/>
    <col min="9" max="9" width="26.85546875" style="58" customWidth="1"/>
    <col min="10" max="16384" width="9.140625" style="48"/>
  </cols>
  <sheetData>
    <row r="1" spans="1:9" s="8" customFormat="1" ht="18.75">
      <c r="A1" s="67" t="s">
        <v>61</v>
      </c>
      <c r="B1" s="67"/>
      <c r="C1" s="67"/>
      <c r="D1" s="67"/>
      <c r="E1" s="67"/>
      <c r="I1" s="57"/>
    </row>
    <row r="2" spans="1:9" s="8" customFormat="1" ht="18.75">
      <c r="A2" s="9" t="str">
        <f>Nodrosinajums!A2</f>
        <v>Madonas novads</v>
      </c>
      <c r="B2" s="47"/>
      <c r="C2" s="47"/>
      <c r="D2" s="47"/>
      <c r="E2" s="47"/>
      <c r="I2" s="57"/>
    </row>
    <row r="3" spans="1:9" s="7" customFormat="1" ht="30" customHeight="1">
      <c r="A3" s="68" t="s">
        <v>0</v>
      </c>
      <c r="B3" s="68" t="s">
        <v>1</v>
      </c>
      <c r="C3" s="68" t="s">
        <v>62</v>
      </c>
      <c r="D3" s="68"/>
      <c r="E3" s="68"/>
      <c r="F3" s="68" t="s">
        <v>63</v>
      </c>
      <c r="G3" s="68"/>
      <c r="H3" s="68"/>
      <c r="I3" s="96" t="s">
        <v>68</v>
      </c>
    </row>
    <row r="4" spans="1:9" s="8" customFormat="1" ht="21.75" customHeight="1">
      <c r="A4" s="72"/>
      <c r="B4" s="95"/>
      <c r="C4" s="68" t="s">
        <v>64</v>
      </c>
      <c r="D4" s="68" t="s">
        <v>52</v>
      </c>
      <c r="E4" s="68" t="s">
        <v>65</v>
      </c>
      <c r="F4" s="68" t="s">
        <v>66</v>
      </c>
      <c r="G4" s="68" t="s">
        <v>65</v>
      </c>
      <c r="H4" s="68" t="s">
        <v>67</v>
      </c>
      <c r="I4" s="97"/>
    </row>
    <row r="5" spans="1:9" s="8" customFormat="1" ht="6" customHeight="1">
      <c r="A5" s="95"/>
      <c r="B5" s="95"/>
      <c r="C5" s="94"/>
      <c r="D5" s="94"/>
      <c r="E5" s="94"/>
      <c r="F5" s="94"/>
      <c r="G5" s="94"/>
      <c r="H5" s="94"/>
      <c r="I5" s="97"/>
    </row>
    <row r="6" spans="1:9" s="8" customFormat="1" ht="63">
      <c r="A6" s="60">
        <v>1</v>
      </c>
      <c r="B6" s="59" t="str">
        <f>+Kvalitate!B6</f>
        <v>Mētriena</v>
      </c>
      <c r="C6" s="49" t="s">
        <v>115</v>
      </c>
      <c r="D6" s="49" t="s">
        <v>29</v>
      </c>
      <c r="E6" s="49" t="s">
        <v>114</v>
      </c>
      <c r="F6" s="49" t="s">
        <v>116</v>
      </c>
      <c r="G6" s="60" t="s">
        <v>118</v>
      </c>
      <c r="H6" s="60" t="s">
        <v>29</v>
      </c>
      <c r="I6" s="50" t="s">
        <v>117</v>
      </c>
    </row>
    <row r="7" spans="1:9" s="8" customFormat="1">
      <c r="A7" s="39">
        <v>2</v>
      </c>
      <c r="B7" s="40" t="str">
        <f>+Kvalitate!B7</f>
        <v>Sāviena</v>
      </c>
      <c r="C7" s="49" t="s">
        <v>47</v>
      </c>
      <c r="D7" s="49" t="s">
        <v>47</v>
      </c>
      <c r="E7" s="49" t="s">
        <v>47</v>
      </c>
      <c r="F7" s="49" t="s">
        <v>47</v>
      </c>
      <c r="G7" s="49" t="s">
        <v>47</v>
      </c>
      <c r="H7" s="49" t="s">
        <v>47</v>
      </c>
      <c r="I7" s="50" t="s">
        <v>47</v>
      </c>
    </row>
    <row r="8" spans="1:9" s="8" customFormat="1" ht="167.25" customHeight="1" outlineLevel="1">
      <c r="A8" s="60">
        <v>3</v>
      </c>
      <c r="B8" s="59" t="str">
        <f>+Kvalitate!B8</f>
        <v>Aiviekste</v>
      </c>
      <c r="C8" s="63" t="s">
        <v>105</v>
      </c>
      <c r="D8" s="63" t="s">
        <v>103</v>
      </c>
      <c r="E8" s="63" t="s">
        <v>104</v>
      </c>
      <c r="F8" s="49" t="s">
        <v>69</v>
      </c>
      <c r="G8" s="63" t="s">
        <v>106</v>
      </c>
      <c r="H8" s="49" t="s">
        <v>107</v>
      </c>
      <c r="I8" s="50" t="s">
        <v>108</v>
      </c>
    </row>
    <row r="9" spans="1:9" s="8" customFormat="1" ht="110.25">
      <c r="A9" s="60">
        <v>4</v>
      </c>
      <c r="B9" s="59" t="str">
        <f>+Kvalitate!B9</f>
        <v>Liezēre</v>
      </c>
      <c r="C9" s="49" t="s">
        <v>89</v>
      </c>
      <c r="D9" s="49" t="s">
        <v>29</v>
      </c>
      <c r="E9" s="49" t="s">
        <v>90</v>
      </c>
      <c r="F9" s="49" t="s">
        <v>91</v>
      </c>
      <c r="G9" s="49" t="s">
        <v>93</v>
      </c>
      <c r="H9" s="49" t="s">
        <v>92</v>
      </c>
      <c r="I9" s="50" t="s">
        <v>94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2012-01-26T15:29:07Z</cp:lastPrinted>
  <dcterms:created xsi:type="dcterms:W3CDTF">2011-12-13T13:06:12Z</dcterms:created>
  <dcterms:modified xsi:type="dcterms:W3CDTF">2012-01-26T15:29:13Z</dcterms:modified>
</cp:coreProperties>
</file>