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655" windowWidth="15480" windowHeight="5715" tabRatio="602"/>
  </bookViews>
  <sheets>
    <sheet name="Forma" sheetId="42" r:id="rId1"/>
  </sheets>
  <definedNames>
    <definedName name="_xlnm.Print_Area" localSheetId="0">Forma!$A$8:$AW$31</definedName>
  </definedNames>
  <calcPr calcId="125725"/>
</workbook>
</file>

<file path=xl/calcChain.xml><?xml version="1.0" encoding="utf-8"?>
<calcChain xmlns="http://schemas.openxmlformats.org/spreadsheetml/2006/main">
  <c r="AB18" i="42"/>
  <c r="AB13"/>
  <c r="T23"/>
  <c r="AT23"/>
  <c r="B23"/>
  <c r="B24"/>
  <c r="AV27"/>
  <c r="Y13"/>
  <c r="W13"/>
  <c r="P15"/>
  <c r="AF29"/>
  <c r="AE29"/>
  <c r="AD29"/>
  <c r="AC29"/>
  <c r="Z29"/>
  <c r="Y29"/>
  <c r="X29"/>
  <c r="W29"/>
  <c r="V29"/>
  <c r="U29"/>
  <c r="S29"/>
  <c r="R29"/>
  <c r="Q29"/>
  <c r="P29"/>
  <c r="O29"/>
  <c r="N29"/>
  <c r="M29"/>
  <c r="L29"/>
  <c r="K29"/>
  <c r="J29"/>
  <c r="I29"/>
  <c r="H29"/>
  <c r="H22"/>
  <c r="T28"/>
  <c r="AF28"/>
  <c r="AE28"/>
  <c r="AD28"/>
  <c r="AC28"/>
  <c r="Z28"/>
  <c r="Y28"/>
  <c r="X28"/>
  <c r="W28"/>
  <c r="V28"/>
  <c r="U28"/>
  <c r="S28"/>
  <c r="R28"/>
  <c r="Q28"/>
  <c r="P28"/>
  <c r="O28"/>
  <c r="N28"/>
  <c r="M28"/>
  <c r="L28"/>
  <c r="K28"/>
  <c r="J28"/>
  <c r="I28"/>
  <c r="H28"/>
  <c r="AF24"/>
  <c r="AE24"/>
  <c r="AD24"/>
  <c r="AC24"/>
  <c r="Z24"/>
  <c r="Y24"/>
  <c r="X24"/>
  <c r="W24"/>
  <c r="V24"/>
  <c r="U24"/>
  <c r="S24"/>
  <c r="R24"/>
  <c r="Q24"/>
  <c r="P24"/>
  <c r="O24"/>
  <c r="N24"/>
  <c r="M24"/>
  <c r="L24"/>
  <c r="K24"/>
  <c r="J24"/>
  <c r="I24"/>
  <c r="H24"/>
  <c r="AF23"/>
  <c r="AE23"/>
  <c r="AD23"/>
  <c r="AC23"/>
  <c r="Z23"/>
  <c r="Y23"/>
  <c r="X23"/>
  <c r="W23"/>
  <c r="V23"/>
  <c r="U23"/>
  <c r="S23"/>
  <c r="R23"/>
  <c r="Q23"/>
  <c r="P23"/>
  <c r="O23"/>
  <c r="N23"/>
  <c r="M23"/>
  <c r="L23"/>
  <c r="K23"/>
  <c r="J23"/>
  <c r="I23"/>
  <c r="H23"/>
  <c r="U13"/>
  <c r="S13"/>
  <c r="R13"/>
  <c r="Q13"/>
  <c r="P13"/>
  <c r="O13"/>
  <c r="O16" s="1"/>
  <c r="Y18"/>
  <c r="AB19"/>
  <c r="M13"/>
  <c r="H13"/>
  <c r="R18"/>
  <c r="T18"/>
  <c r="W19"/>
  <c r="O19"/>
  <c r="L19"/>
  <c r="U19"/>
  <c r="L18"/>
  <c r="O21"/>
  <c r="J20"/>
  <c r="J16"/>
  <c r="U8"/>
  <c r="AH8"/>
  <c r="AT8"/>
  <c r="AG8"/>
  <c r="T8"/>
  <c r="S21"/>
  <c r="P21"/>
  <c r="Q21"/>
  <c r="R21"/>
  <c r="U21"/>
  <c r="J21"/>
  <c r="H16"/>
  <c r="H21"/>
  <c r="I16"/>
  <c r="I21"/>
  <c r="K16"/>
  <c r="K21"/>
  <c r="L16"/>
  <c r="L21"/>
  <c r="M16"/>
  <c r="M21"/>
  <c r="N16"/>
  <c r="Q16"/>
  <c r="S16"/>
  <c r="V21"/>
  <c r="AB16" s="1"/>
  <c r="B27"/>
  <c r="AG27"/>
  <c r="AT27"/>
  <c r="X21"/>
  <c r="Z21"/>
  <c r="AA21"/>
  <c r="AA24" s="1"/>
  <c r="AB21"/>
  <c r="AB23" s="1"/>
  <c r="AC21"/>
  <c r="AD21"/>
  <c r="AE21"/>
  <c r="AF21"/>
  <c r="AH16"/>
  <c r="B21"/>
  <c r="T14"/>
  <c r="AG14"/>
  <c r="AT14"/>
  <c r="AG15"/>
  <c r="AT15"/>
  <c r="B16"/>
  <c r="B22"/>
  <c r="AX17"/>
  <c r="AG18"/>
  <c r="AT18"/>
  <c r="AG19"/>
  <c r="AT19"/>
  <c r="AV20"/>
  <c r="AX20"/>
  <c r="V16"/>
  <c r="Z16"/>
  <c r="AA16"/>
  <c r="AD16"/>
  <c r="AE16"/>
  <c r="AF16"/>
  <c r="AH21"/>
  <c r="AI21"/>
  <c r="AJ21"/>
  <c r="AK21"/>
  <c r="AL21"/>
  <c r="AM21"/>
  <c r="AN21"/>
  <c r="AO21"/>
  <c r="AP21"/>
  <c r="AQ21"/>
  <c r="AR21"/>
  <c r="AS21"/>
  <c r="T24"/>
  <c r="AT24"/>
  <c r="AX26"/>
  <c r="T27"/>
  <c r="AT28"/>
  <c r="AX30"/>
  <c r="T31"/>
  <c r="AG31"/>
  <c r="AT31"/>
  <c r="AT20"/>
  <c r="AG20"/>
  <c r="AH29"/>
  <c r="AI29"/>
  <c r="AJ29"/>
  <c r="AK29"/>
  <c r="AL29"/>
  <c r="AM29"/>
  <c r="AN29"/>
  <c r="AO29"/>
  <c r="AP29"/>
  <c r="AQ29"/>
  <c r="AR29"/>
  <c r="AS29"/>
  <c r="AI16"/>
  <c r="AK16"/>
  <c r="AL16"/>
  <c r="AM16"/>
  <c r="AN16"/>
  <c r="AO16"/>
  <c r="AP16"/>
  <c r="AQ16"/>
  <c r="AR16"/>
  <c r="AS16"/>
  <c r="T20"/>
  <c r="C13"/>
  <c r="C20"/>
  <c r="T19"/>
  <c r="AV19"/>
  <c r="AX19" s="1"/>
  <c r="AT29"/>
  <c r="AV31"/>
  <c r="AX31"/>
  <c r="C19"/>
  <c r="C18"/>
  <c r="Y16"/>
  <c r="AV29"/>
  <c r="AX29" s="1"/>
  <c r="N21"/>
  <c r="U16"/>
  <c r="C21"/>
  <c r="Y21"/>
  <c r="AG21" s="1"/>
  <c r="W21"/>
  <c r="AC16" s="1"/>
  <c r="AV14"/>
  <c r="AX14"/>
  <c r="B28"/>
  <c r="W16"/>
  <c r="T21"/>
  <c r="AV18"/>
  <c r="AV21" s="1"/>
  <c r="AT21"/>
  <c r="P16"/>
  <c r="I22"/>
  <c r="J22" s="1"/>
  <c r="K22" s="1"/>
  <c r="L22" s="1"/>
  <c r="M22" s="1"/>
  <c r="N22" s="1"/>
  <c r="T29"/>
  <c r="B29"/>
  <c r="T15"/>
  <c r="AV15" s="1"/>
  <c r="AX15" s="1"/>
  <c r="AX27"/>
  <c r="C14"/>
  <c r="C15"/>
  <c r="C16"/>
  <c r="AB24" l="1"/>
  <c r="AG24" s="1"/>
  <c r="AV24" s="1"/>
  <c r="AX24" s="1"/>
  <c r="AA23"/>
  <c r="H25"/>
  <c r="I25" s="1"/>
  <c r="J25" s="1"/>
  <c r="K25" s="1"/>
  <c r="L25" s="1"/>
  <c r="M25" s="1"/>
  <c r="N25" s="1"/>
  <c r="O25" s="1"/>
  <c r="P25" s="1"/>
  <c r="Q25" s="1"/>
  <c r="R25" s="1"/>
  <c r="S25" s="1"/>
  <c r="U25" s="1"/>
  <c r="V25" s="1"/>
  <c r="W25" s="1"/>
  <c r="O22"/>
  <c r="P22" s="1"/>
  <c r="Q22" s="1"/>
  <c r="AG13"/>
  <c r="X16"/>
  <c r="AG16" s="1"/>
  <c r="AW19"/>
  <c r="AX21"/>
  <c r="AW18"/>
  <c r="AW20"/>
  <c r="R16"/>
  <c r="T16" s="1"/>
  <c r="T13"/>
  <c r="AX18"/>
  <c r="AT13"/>
  <c r="AB28" l="1"/>
  <c r="AB29" s="1"/>
  <c r="AG23"/>
  <c r="AV23" s="1"/>
  <c r="AX23" s="1"/>
  <c r="AA28"/>
  <c r="X25"/>
  <c r="Y25" s="1"/>
  <c r="Z25" s="1"/>
  <c r="AV13"/>
  <c r="AW21"/>
  <c r="AJ16"/>
  <c r="AT16" s="1"/>
  <c r="R22"/>
  <c r="S22" s="1"/>
  <c r="T25"/>
  <c r="AV16"/>
  <c r="AW13" s="1"/>
  <c r="AX13"/>
  <c r="AA29" l="1"/>
  <c r="AG29" s="1"/>
  <c r="AG28"/>
  <c r="AV28" s="1"/>
  <c r="AX28" s="1"/>
  <c r="T22"/>
  <c r="U22"/>
  <c r="V22" s="1"/>
  <c r="W22" s="1"/>
  <c r="X22" s="1"/>
  <c r="Y22" s="1"/>
  <c r="Z22" s="1"/>
  <c r="AA22" s="1"/>
  <c r="AB22" s="1"/>
  <c r="AC22" s="1"/>
  <c r="AD22" s="1"/>
  <c r="AE22" s="1"/>
  <c r="AF22" s="1"/>
  <c r="AG22" s="1"/>
  <c r="AX16"/>
  <c r="AW14"/>
  <c r="AW15"/>
  <c r="AA25" l="1"/>
  <c r="AB25" s="1"/>
  <c r="AC25" s="1"/>
  <c r="AD25" s="1"/>
  <c r="AE25" s="1"/>
  <c r="AF25" s="1"/>
  <c r="AG25" s="1"/>
  <c r="AH22"/>
  <c r="AI22" s="1"/>
  <c r="AJ22" s="1"/>
  <c r="AK22" s="1"/>
  <c r="AL22" s="1"/>
  <c r="AM22" s="1"/>
  <c r="AN22" s="1"/>
  <c r="AO22" s="1"/>
  <c r="AP22" s="1"/>
  <c r="AQ22" s="1"/>
  <c r="AR22" s="1"/>
  <c r="AS22" s="1"/>
  <c r="AT22" s="1"/>
  <c r="AV22"/>
  <c r="AX22" s="1"/>
  <c r="AW16"/>
  <c r="AH25" l="1"/>
  <c r="AI25" s="1"/>
  <c r="AJ25" s="1"/>
  <c r="AK25" s="1"/>
  <c r="AL25" s="1"/>
  <c r="AM25" s="1"/>
  <c r="AN25" s="1"/>
  <c r="AO25" s="1"/>
  <c r="AP25" s="1"/>
  <c r="AQ25" s="1"/>
  <c r="AR25" s="1"/>
  <c r="AS25" s="1"/>
  <c r="AT25" s="1"/>
  <c r="AV25"/>
  <c r="AX25" s="1"/>
</calcChain>
</file>

<file path=xl/sharedStrings.xml><?xml version="1.0" encoding="utf-8"?>
<sst xmlns="http://schemas.openxmlformats.org/spreadsheetml/2006/main" count="86" uniqueCount="52">
  <si>
    <t>Jan</t>
  </si>
  <si>
    <t>Feb</t>
  </si>
  <si>
    <t>Mar</t>
  </si>
  <si>
    <t>Apr</t>
  </si>
  <si>
    <t>Aug</t>
  </si>
  <si>
    <t>Sep</t>
  </si>
  <si>
    <t>Nov</t>
  </si>
  <si>
    <t>Dec</t>
  </si>
  <si>
    <t>Mai</t>
  </si>
  <si>
    <t>Jūn</t>
  </si>
  <si>
    <t>Jūl</t>
  </si>
  <si>
    <t>Okt</t>
  </si>
  <si>
    <t>Budžeta  struktūra</t>
  </si>
  <si>
    <t>KOPĀ</t>
  </si>
  <si>
    <t>Maksājumu pieprasījumi</t>
  </si>
  <si>
    <t>Attiecināmie izdevumi kopā</t>
  </si>
  <si>
    <t>Attiecināmo izdevumu bilance</t>
  </si>
  <si>
    <t>Kopējā BILANCE</t>
  </si>
  <si>
    <t>Papildus finansējums</t>
  </si>
  <si>
    <t>neattiecināmo izdevumu segšanai</t>
  </si>
  <si>
    <t>Papildus finansējums kopā</t>
  </si>
  <si>
    <t>Papildus finansējuma avoti:</t>
  </si>
  <si>
    <t>Valsts budžets</t>
  </si>
  <si>
    <t xml:space="preserve">Pieejamais finansejums attiecināmajiem izdevumiem </t>
  </si>
  <si>
    <t>Pieejamais finansejums attiecināmajiem izdevumiem kopā</t>
  </si>
  <si>
    <t>attiec. izdevumu segšanai</t>
  </si>
  <si>
    <t>Apstipri- nātā budžeta  struktūra, %</t>
  </si>
  <si>
    <t>Budžeta struktūra pēc līgumu noslēgšanas  , %</t>
  </si>
  <si>
    <t>Grozītā budžeta struktūra, %</t>
  </si>
  <si>
    <t>x</t>
  </si>
  <si>
    <t>Līgums 1. Būvdarbi</t>
  </si>
  <si>
    <t>Līgums 2. Būvuzraudzība (Pakalpojumi)</t>
  </si>
  <si>
    <t>Līgums 3. TEP sagatavošana</t>
  </si>
  <si>
    <t>Apstipri-nātais budžets,tūkst.  LVL</t>
  </si>
  <si>
    <t>KF</t>
  </si>
  <si>
    <t>Grozītais budžets, tūkst. LVL</t>
  </si>
  <si>
    <t>Budžets pēc līgumu noslēgšanas, tūkst. LVL</t>
  </si>
  <si>
    <t>Neattiecināmie izdevumi (PVN) - ja ir</t>
  </si>
  <si>
    <t>Projekta naudas plūsmas prognoze X projektam</t>
  </si>
  <si>
    <t>Attiecināmie izdevumi (ar neatgūstāmo PVN)</t>
  </si>
  <si>
    <t>Finansējuma saņēmējs</t>
  </si>
  <si>
    <t>Svarīgākie pieņēmumi</t>
  </si>
  <si>
    <t>Noslēguma maksājums ir minimāli 10%</t>
  </si>
  <si>
    <t>Līgumu idevumu plānošana</t>
  </si>
  <si>
    <t>Atmaksu biežums - reizi mēnesī</t>
  </si>
  <si>
    <t>Plāno provizoriski, ņemot vērā līguma izpildes specifiku. Ievēro, ka ziemā būvdarbu līgumu izpilde būs mazāka</t>
  </si>
  <si>
    <t>KF līdzekļi</t>
  </si>
  <si>
    <t>Avansa maksājums līdz 20% no ES fonda daļas</t>
  </si>
  <si>
    <t>Atmaksa jāplāno minimāli 2 mēnešu laikā</t>
  </si>
  <si>
    <t>Pārējie neattiecināmie izdevumi (t.sk. izmaksas, kura snav juridiski attiecināmās)</t>
  </si>
  <si>
    <t>Apgrozāmie līdzekļi</t>
  </si>
  <si>
    <t>Nepieciešami tad, ja būvdarbu progress ir straujš - sk. 2010.gada septemrbi NPP</t>
  </si>
</sst>
</file>

<file path=xl/styles.xml><?xml version="1.0" encoding="utf-8"?>
<styleSheet xmlns="http://schemas.openxmlformats.org/spreadsheetml/2006/main">
  <numFmts count="4">
    <numFmt numFmtId="180" formatCode="mmm"/>
    <numFmt numFmtId="186" formatCode="#,##0.000"/>
    <numFmt numFmtId="192" formatCode="#,##0.00\ &quot;Ls&quot;"/>
    <numFmt numFmtId="205" formatCode="#,##0.0000000000000000"/>
  </numFmts>
  <fonts count="24">
    <font>
      <sz val="10"/>
      <name val="Times New Roman"/>
      <charset val="186"/>
    </font>
    <font>
      <sz val="10"/>
      <name val="Times New Roman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indexed="2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0"/>
      <color indexed="12"/>
      <name val="Times New Roman"/>
      <family val="1"/>
      <charset val="186"/>
    </font>
    <font>
      <sz val="20"/>
      <name val="Times New Roman"/>
      <family val="1"/>
    </font>
    <font>
      <b/>
      <sz val="10"/>
      <name val="Times New Roman"/>
      <family val="1"/>
    </font>
    <font>
      <b/>
      <i/>
      <sz val="10"/>
      <color indexed="12"/>
      <name val="Times New Roman"/>
      <family val="1"/>
      <charset val="186"/>
    </font>
    <font>
      <sz val="10"/>
      <name val="Times New Roman"/>
      <family val="1"/>
    </font>
    <font>
      <sz val="9"/>
      <name val="Times New Roman"/>
      <family val="1"/>
    </font>
    <font>
      <sz val="10"/>
      <color indexed="48"/>
      <name val="Times New Roman"/>
      <family val="1"/>
      <charset val="186"/>
    </font>
    <font>
      <sz val="10"/>
      <color indexed="16"/>
      <name val="Times New Roman"/>
      <family val="1"/>
      <charset val="186"/>
    </font>
    <font>
      <b/>
      <i/>
      <sz val="10"/>
      <color indexed="2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Helv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4" fillId="2" borderId="0" xfId="0" applyFont="1" applyFill="1"/>
    <xf numFmtId="0" fontId="2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3" fillId="2" borderId="0" xfId="0" applyFont="1" applyFill="1"/>
    <xf numFmtId="0" fontId="10" fillId="2" borderId="0" xfId="0" applyFont="1" applyFill="1"/>
    <xf numFmtId="0" fontId="3" fillId="2" borderId="0" xfId="0" applyFont="1" applyFill="1" applyAlignment="1">
      <alignment vertical="center"/>
    </xf>
    <xf numFmtId="49" fontId="9" fillId="2" borderId="0" xfId="0" applyNumberFormat="1" applyFont="1" applyFill="1" applyBorder="1"/>
    <xf numFmtId="0" fontId="12" fillId="0" borderId="0" xfId="0" applyFont="1"/>
    <xf numFmtId="180" fontId="3" fillId="2" borderId="1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180" fontId="3" fillId="2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13" fillId="2" borderId="0" xfId="0" applyFont="1" applyFill="1" applyAlignment="1">
      <alignment horizontal="left"/>
    </xf>
    <xf numFmtId="0" fontId="16" fillId="2" borderId="0" xfId="0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3" fontId="3" fillId="2" borderId="13" xfId="0" applyNumberFormat="1" applyFont="1" applyFill="1" applyBorder="1"/>
    <xf numFmtId="0" fontId="3" fillId="2" borderId="14" xfId="0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3" fillId="2" borderId="19" xfId="0" applyNumberFormat="1" applyFont="1" applyFill="1" applyBorder="1"/>
    <xf numFmtId="3" fontId="3" fillId="2" borderId="20" xfId="0" applyNumberFormat="1" applyFont="1" applyFill="1" applyBorder="1"/>
    <xf numFmtId="3" fontId="3" fillId="2" borderId="21" xfId="0" applyNumberFormat="1" applyFont="1" applyFill="1" applyBorder="1"/>
    <xf numFmtId="3" fontId="2" fillId="2" borderId="19" xfId="0" applyNumberFormat="1" applyFont="1" applyFill="1" applyBorder="1"/>
    <xf numFmtId="3" fontId="2" fillId="2" borderId="6" xfId="0" applyNumberFormat="1" applyFont="1" applyFill="1" applyBorder="1"/>
    <xf numFmtId="3" fontId="3" fillId="2" borderId="7" xfId="0" applyNumberFormat="1" applyFont="1" applyFill="1" applyBorder="1"/>
    <xf numFmtId="3" fontId="3" fillId="2" borderId="9" xfId="0" applyNumberFormat="1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3" fontId="3" fillId="2" borderId="12" xfId="0" applyNumberFormat="1" applyFont="1" applyFill="1" applyBorder="1"/>
    <xf numFmtId="3" fontId="3" fillId="2" borderId="22" xfId="0" applyNumberFormat="1" applyFont="1" applyFill="1" applyBorder="1"/>
    <xf numFmtId="3" fontId="3" fillId="2" borderId="23" xfId="0" applyNumberFormat="1" applyFont="1" applyFill="1" applyBorder="1"/>
    <xf numFmtId="3" fontId="3" fillId="2" borderId="24" xfId="0" applyNumberFormat="1" applyFont="1" applyFill="1" applyBorder="1"/>
    <xf numFmtId="3" fontId="3" fillId="2" borderId="25" xfId="0" applyNumberFormat="1" applyFont="1" applyFill="1" applyBorder="1"/>
    <xf numFmtId="3" fontId="3" fillId="2" borderId="1" xfId="0" applyNumberFormat="1" applyFont="1" applyFill="1" applyBorder="1"/>
    <xf numFmtId="3" fontId="2" fillId="3" borderId="26" xfId="0" applyNumberFormat="1" applyFont="1" applyFill="1" applyBorder="1"/>
    <xf numFmtId="3" fontId="2" fillId="3" borderId="27" xfId="0" applyNumberFormat="1" applyFont="1" applyFill="1" applyBorder="1"/>
    <xf numFmtId="3" fontId="2" fillId="3" borderId="28" xfId="0" applyNumberFormat="1" applyFont="1" applyFill="1" applyBorder="1"/>
    <xf numFmtId="3" fontId="2" fillId="3" borderId="29" xfId="0" applyNumberFormat="1" applyFont="1" applyFill="1" applyBorder="1"/>
    <xf numFmtId="3" fontId="2" fillId="3" borderId="30" xfId="0" applyNumberFormat="1" applyFont="1" applyFill="1" applyBorder="1"/>
    <xf numFmtId="3" fontId="2" fillId="3" borderId="31" xfId="0" applyNumberFormat="1" applyFont="1" applyFill="1" applyBorder="1"/>
    <xf numFmtId="9" fontId="3" fillId="3" borderId="32" xfId="2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3" fillId="2" borderId="33" xfId="0" applyFont="1" applyFill="1" applyBorder="1"/>
    <xf numFmtId="3" fontId="2" fillId="2" borderId="34" xfId="0" applyNumberFormat="1" applyFont="1" applyFill="1" applyBorder="1"/>
    <xf numFmtId="9" fontId="2" fillId="3" borderId="35" xfId="2" applyFont="1" applyFill="1" applyBorder="1"/>
    <xf numFmtId="3" fontId="6" fillId="4" borderId="26" xfId="0" applyNumberFormat="1" applyFont="1" applyFill="1" applyBorder="1"/>
    <xf numFmtId="0" fontId="7" fillId="4" borderId="35" xfId="0" applyFont="1" applyFill="1" applyBorder="1"/>
    <xf numFmtId="3" fontId="7" fillId="4" borderId="27" xfId="0" applyNumberFormat="1" applyFont="1" applyFill="1" applyBorder="1"/>
    <xf numFmtId="3" fontId="7" fillId="4" borderId="29" xfId="0" applyNumberFormat="1" applyFont="1" applyFill="1" applyBorder="1"/>
    <xf numFmtId="3" fontId="7" fillId="4" borderId="30" xfId="0" applyNumberFormat="1" applyFont="1" applyFill="1" applyBorder="1"/>
    <xf numFmtId="3" fontId="6" fillId="4" borderId="35" xfId="0" applyNumberFormat="1" applyFont="1" applyFill="1" applyBorder="1"/>
    <xf numFmtId="3" fontId="8" fillId="2" borderId="5" xfId="0" applyNumberFormat="1" applyFont="1" applyFill="1" applyBorder="1"/>
    <xf numFmtId="0" fontId="8" fillId="2" borderId="5" xfId="0" applyFont="1" applyFill="1" applyBorder="1"/>
    <xf numFmtId="3" fontId="19" fillId="2" borderId="36" xfId="0" applyNumberFormat="1" applyFont="1" applyFill="1" applyBorder="1"/>
    <xf numFmtId="3" fontId="7" fillId="2" borderId="19" xfId="0" applyNumberFormat="1" applyFont="1" applyFill="1" applyBorder="1"/>
    <xf numFmtId="0" fontId="7" fillId="2" borderId="6" xfId="0" applyFont="1" applyFill="1" applyBorder="1"/>
    <xf numFmtId="3" fontId="7" fillId="2" borderId="20" xfId="0" applyNumberFormat="1" applyFont="1" applyFill="1" applyBorder="1"/>
    <xf numFmtId="3" fontId="7" fillId="2" borderId="37" xfId="0" applyNumberFormat="1" applyFont="1" applyFill="1" applyBorder="1"/>
    <xf numFmtId="3" fontId="6" fillId="2" borderId="6" xfId="0" applyNumberFormat="1" applyFont="1" applyFill="1" applyBorder="1"/>
    <xf numFmtId="0" fontId="3" fillId="2" borderId="34" xfId="0" applyFont="1" applyFill="1" applyBorder="1"/>
    <xf numFmtId="3" fontId="6" fillId="2" borderId="34" xfId="0" applyNumberFormat="1" applyFont="1" applyFill="1" applyBorder="1"/>
    <xf numFmtId="3" fontId="6" fillId="5" borderId="38" xfId="0" applyNumberFormat="1" applyFont="1" applyFill="1" applyBorder="1"/>
    <xf numFmtId="3" fontId="6" fillId="5" borderId="27" xfId="0" applyNumberFormat="1" applyFont="1" applyFill="1" applyBorder="1"/>
    <xf numFmtId="3" fontId="6" fillId="5" borderId="28" xfId="0" applyNumberFormat="1" applyFont="1" applyFill="1" applyBorder="1"/>
    <xf numFmtId="3" fontId="6" fillId="5" borderId="29" xfId="0" applyNumberFormat="1" applyFont="1" applyFill="1" applyBorder="1"/>
    <xf numFmtId="3" fontId="6" fillId="5" borderId="30" xfId="0" applyNumberFormat="1" applyFont="1" applyFill="1" applyBorder="1"/>
    <xf numFmtId="3" fontId="6" fillId="5" borderId="39" xfId="0" applyNumberFormat="1" applyFont="1" applyFill="1" applyBorder="1"/>
    <xf numFmtId="3" fontId="6" fillId="2" borderId="40" xfId="0" applyNumberFormat="1" applyFont="1" applyFill="1" applyBorder="1"/>
    <xf numFmtId="3" fontId="6" fillId="2" borderId="36" xfId="0" applyNumberFormat="1" applyFont="1" applyFill="1" applyBorder="1"/>
    <xf numFmtId="0" fontId="6" fillId="2" borderId="6" xfId="0" applyFont="1" applyFill="1" applyBorder="1"/>
    <xf numFmtId="3" fontId="6" fillId="2" borderId="20" xfId="0" applyNumberFormat="1" applyFont="1" applyFill="1" applyBorder="1"/>
    <xf numFmtId="3" fontId="6" fillId="2" borderId="37" xfId="0" applyNumberFormat="1" applyFont="1" applyFill="1" applyBorder="1"/>
    <xf numFmtId="0" fontId="6" fillId="2" borderId="41" xfId="0" applyFont="1" applyFill="1" applyBorder="1"/>
    <xf numFmtId="3" fontId="6" fillId="2" borderId="7" xfId="0" applyNumberFormat="1" applyFont="1" applyFill="1" applyBorder="1"/>
    <xf numFmtId="3" fontId="6" fillId="2" borderId="5" xfId="0" applyNumberFormat="1" applyFont="1" applyFill="1" applyBorder="1"/>
    <xf numFmtId="0" fontId="6" fillId="2" borderId="5" xfId="0" applyFont="1" applyFill="1" applyBorder="1"/>
    <xf numFmtId="3" fontId="6" fillId="5" borderId="26" xfId="0" applyNumberFormat="1" applyFont="1" applyFill="1" applyBorder="1"/>
    <xf numFmtId="0" fontId="6" fillId="5" borderId="35" xfId="0" applyFont="1" applyFill="1" applyBorder="1"/>
    <xf numFmtId="0" fontId="20" fillId="2" borderId="0" xfId="0" applyFont="1" applyFill="1"/>
    <xf numFmtId="0" fontId="9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quotePrefix="1" applyFont="1" applyFill="1" applyAlignment="1">
      <alignment horizontal="left"/>
    </xf>
    <xf numFmtId="0" fontId="9" fillId="2" borderId="0" xfId="0" quotePrefix="1" applyFont="1" applyFill="1" applyBorder="1" applyAlignment="1">
      <alignment horizontal="left"/>
    </xf>
    <xf numFmtId="0" fontId="20" fillId="2" borderId="0" xfId="0" applyFont="1" applyFill="1" applyBorder="1"/>
    <xf numFmtId="0" fontId="21" fillId="2" borderId="0" xfId="0" applyFont="1" applyFill="1"/>
    <xf numFmtId="0" fontId="9" fillId="2" borderId="0" xfId="0" quotePrefix="1" applyFont="1" applyFill="1"/>
    <xf numFmtId="0" fontId="0" fillId="2" borderId="0" xfId="0" applyFill="1" applyAlignment="1"/>
    <xf numFmtId="0" fontId="21" fillId="2" borderId="0" xfId="0" applyFont="1" applyFill="1" applyAlignment="1"/>
    <xf numFmtId="0" fontId="9" fillId="2" borderId="0" xfId="0" quotePrefix="1" applyFont="1" applyFill="1" applyAlignment="1"/>
    <xf numFmtId="0" fontId="9" fillId="2" borderId="0" xfId="0" applyFont="1" applyFill="1" applyAlignment="1">
      <alignment horizontal="left" indent="3"/>
    </xf>
    <xf numFmtId="0" fontId="11" fillId="2" borderId="9" xfId="0" applyFont="1" applyFill="1" applyBorder="1" applyAlignment="1">
      <alignment horizontal="center"/>
    </xf>
    <xf numFmtId="3" fontId="6" fillId="5" borderId="42" xfId="0" applyNumberFormat="1" applyFont="1" applyFill="1" applyBorder="1"/>
    <xf numFmtId="3" fontId="3" fillId="2" borderId="10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9" fontId="3" fillId="2" borderId="8" xfId="2" applyFont="1" applyFill="1" applyBorder="1" applyAlignment="1">
      <alignment horizontal="right" vertical="center"/>
    </xf>
    <xf numFmtId="3" fontId="11" fillId="2" borderId="9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17" fillId="2" borderId="9" xfId="0" applyNumberFormat="1" applyFont="1" applyFill="1" applyBorder="1" applyAlignment="1">
      <alignment horizontal="right" vertical="center"/>
    </xf>
    <xf numFmtId="3" fontId="18" fillId="2" borderId="9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 vertical="center"/>
    </xf>
    <xf numFmtId="3" fontId="3" fillId="0" borderId="7" xfId="0" applyNumberFormat="1" applyFont="1" applyBorder="1"/>
    <xf numFmtId="3" fontId="0" fillId="0" borderId="43" xfId="0" applyNumberFormat="1" applyBorder="1"/>
    <xf numFmtId="0" fontId="9" fillId="2" borderId="0" xfId="0" applyFont="1" applyFill="1" applyAlignment="1">
      <alignment horizontal="left" indent="13"/>
    </xf>
    <xf numFmtId="0" fontId="9" fillId="2" borderId="0" xfId="0" quotePrefix="1" applyFont="1" applyFill="1" applyAlignment="1">
      <alignment horizontal="left" indent="13"/>
    </xf>
    <xf numFmtId="0" fontId="3" fillId="0" borderId="0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/>
    <xf numFmtId="3" fontId="3" fillId="2" borderId="0" xfId="0" applyNumberFormat="1" applyFont="1" applyFill="1" applyBorder="1"/>
    <xf numFmtId="3" fontId="7" fillId="2" borderId="0" xfId="0" applyNumberFormat="1" applyFont="1" applyFill="1" applyBorder="1"/>
    <xf numFmtId="0" fontId="3" fillId="2" borderId="44" xfId="0" applyFont="1" applyFill="1" applyBorder="1"/>
    <xf numFmtId="0" fontId="2" fillId="2" borderId="44" xfId="0" applyFont="1" applyFill="1" applyBorder="1"/>
    <xf numFmtId="205" fontId="3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/>
    <xf numFmtId="9" fontId="2" fillId="2" borderId="8" xfId="0" applyNumberFormat="1" applyFont="1" applyFill="1" applyBorder="1"/>
    <xf numFmtId="3" fontId="2" fillId="2" borderId="45" xfId="0" applyNumberFormat="1" applyFont="1" applyFill="1" applyBorder="1"/>
    <xf numFmtId="3" fontId="3" fillId="2" borderId="46" xfId="0" applyNumberFormat="1" applyFont="1" applyFill="1" applyBorder="1"/>
    <xf numFmtId="9" fontId="0" fillId="2" borderId="0" xfId="0" applyNumberFormat="1" applyFill="1"/>
    <xf numFmtId="9" fontId="2" fillId="3" borderId="35" xfId="0" applyNumberFormat="1" applyFont="1" applyFill="1" applyBorder="1"/>
    <xf numFmtId="3" fontId="3" fillId="2" borderId="47" xfId="0" applyNumberFormat="1" applyFont="1" applyFill="1" applyBorder="1"/>
    <xf numFmtId="3" fontId="1" fillId="2" borderId="12" xfId="0" applyNumberFormat="1" applyFont="1" applyFill="1" applyBorder="1"/>
    <xf numFmtId="3" fontId="1" fillId="2" borderId="11" xfId="0" applyNumberFormat="1" applyFont="1" applyFill="1" applyBorder="1"/>
    <xf numFmtId="3" fontId="10" fillId="2" borderId="0" xfId="0" applyNumberFormat="1" applyFont="1" applyFill="1"/>
    <xf numFmtId="3" fontId="9" fillId="2" borderId="0" xfId="0" applyNumberFormat="1" applyFont="1" applyFill="1"/>
    <xf numFmtId="3" fontId="9" fillId="2" borderId="0" xfId="0" applyNumberFormat="1" applyFont="1" applyFill="1" applyBorder="1"/>
    <xf numFmtId="3" fontId="3" fillId="2" borderId="5" xfId="0" applyNumberFormat="1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0" xfId="0" applyNumberFormat="1" applyFill="1"/>
    <xf numFmtId="3" fontId="16" fillId="2" borderId="0" xfId="0" applyNumberFormat="1" applyFont="1" applyFill="1"/>
    <xf numFmtId="3" fontId="3" fillId="2" borderId="0" xfId="0" applyNumberFormat="1" applyFont="1" applyFill="1"/>
    <xf numFmtId="186" fontId="3" fillId="2" borderId="21" xfId="0" applyNumberFormat="1" applyFont="1" applyFill="1" applyBorder="1"/>
    <xf numFmtId="186" fontId="3" fillId="2" borderId="37" xfId="0" applyNumberFormat="1" applyFont="1" applyFill="1" applyBorder="1"/>
    <xf numFmtId="186" fontId="3" fillId="2" borderId="20" xfId="0" applyNumberFormat="1" applyFont="1" applyFill="1" applyBorder="1"/>
    <xf numFmtId="186" fontId="3" fillId="2" borderId="48" xfId="0" applyNumberFormat="1" applyFont="1" applyFill="1" applyBorder="1"/>
    <xf numFmtId="3" fontId="3" fillId="2" borderId="0" xfId="0" applyNumberFormat="1" applyFont="1" applyFill="1" applyBorder="1" applyAlignment="1">
      <alignment horizontal="right" vertical="center"/>
    </xf>
    <xf numFmtId="0" fontId="9" fillId="2" borderId="0" xfId="1" applyFont="1" applyFill="1"/>
    <xf numFmtId="3" fontId="3" fillId="2" borderId="49" xfId="0" applyNumberFormat="1" applyFont="1" applyFill="1" applyBorder="1"/>
    <xf numFmtId="0" fontId="9" fillId="0" borderId="0" xfId="0" applyFont="1" applyFill="1"/>
    <xf numFmtId="0" fontId="20" fillId="0" borderId="0" xfId="0" applyFont="1" applyFill="1" applyBorder="1"/>
    <xf numFmtId="0" fontId="3" fillId="2" borderId="50" xfId="0" applyFont="1" applyFill="1" applyBorder="1"/>
    <xf numFmtId="0" fontId="3" fillId="2" borderId="51" xfId="0" applyFont="1" applyFill="1" applyBorder="1"/>
    <xf numFmtId="0" fontId="3" fillId="2" borderId="52" xfId="0" applyFont="1" applyFill="1" applyBorder="1"/>
    <xf numFmtId="9" fontId="3" fillId="2" borderId="50" xfId="2" applyFont="1" applyFill="1" applyBorder="1" applyAlignment="1">
      <alignment horizontal="right" vertical="center"/>
    </xf>
    <xf numFmtId="9" fontId="2" fillId="3" borderId="53" xfId="2" applyFont="1" applyFill="1" applyBorder="1"/>
    <xf numFmtId="9" fontId="3" fillId="2" borderId="50" xfId="0" applyNumberFormat="1" applyFont="1" applyFill="1" applyBorder="1"/>
    <xf numFmtId="0" fontId="7" fillId="4" borderId="53" xfId="0" applyFont="1" applyFill="1" applyBorder="1"/>
    <xf numFmtId="0" fontId="3" fillId="2" borderId="54" xfId="0" applyFont="1" applyFill="1" applyBorder="1"/>
    <xf numFmtId="0" fontId="7" fillId="2" borderId="52" xfId="0" applyFont="1" applyFill="1" applyBorder="1"/>
    <xf numFmtId="0" fontId="3" fillId="2" borderId="55" xfId="0" applyFont="1" applyFill="1" applyBorder="1"/>
    <xf numFmtId="0" fontId="6" fillId="5" borderId="53" xfId="0" applyFont="1" applyFill="1" applyBorder="1"/>
    <xf numFmtId="0" fontId="6" fillId="2" borderId="52" xfId="0" applyFont="1" applyFill="1" applyBorder="1"/>
    <xf numFmtId="0" fontId="3" fillId="2" borderId="9" xfId="0" applyFont="1" applyFill="1" applyBorder="1"/>
    <xf numFmtId="0" fontId="2" fillId="2" borderId="9" xfId="0" applyFont="1" applyFill="1" applyBorder="1"/>
    <xf numFmtId="3" fontId="3" fillId="0" borderId="9" xfId="0" applyNumberFormat="1" applyFont="1" applyBorder="1"/>
    <xf numFmtId="0" fontId="3" fillId="2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wrapText="1"/>
    </xf>
    <xf numFmtId="3" fontId="2" fillId="3" borderId="9" xfId="0" applyNumberFormat="1" applyFont="1" applyFill="1" applyBorder="1"/>
    <xf numFmtId="192" fontId="3" fillId="2" borderId="9" xfId="0" applyNumberFormat="1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3" fontId="6" fillId="4" borderId="9" xfId="0" applyNumberFormat="1" applyFont="1" applyFill="1" applyBorder="1"/>
    <xf numFmtId="0" fontId="15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4" borderId="9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3" fontId="8" fillId="2" borderId="9" xfId="0" applyNumberFormat="1" applyFont="1" applyFill="1" applyBorder="1"/>
    <xf numFmtId="0" fontId="3" fillId="2" borderId="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0" fontId="14" fillId="2" borderId="9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3" fontId="1" fillId="7" borderId="12" xfId="0" applyNumberFormat="1" applyFont="1" applyFill="1" applyBorder="1"/>
    <xf numFmtId="3" fontId="7" fillId="7" borderId="9" xfId="0" applyNumberFormat="1" applyFont="1" applyFill="1" applyBorder="1"/>
    <xf numFmtId="3" fontId="3" fillId="7" borderId="9" xfId="0" applyNumberFormat="1" applyFont="1" applyFill="1" applyBorder="1"/>
    <xf numFmtId="3" fontId="6" fillId="7" borderId="9" xfId="0" applyNumberFormat="1" applyFont="1" applyFill="1" applyBorder="1"/>
    <xf numFmtId="3" fontId="3" fillId="7" borderId="9" xfId="0" applyNumberFormat="1" applyFont="1" applyFill="1" applyBorder="1" applyAlignment="1">
      <alignment horizontal="right" vertical="center"/>
    </xf>
    <xf numFmtId="3" fontId="3" fillId="7" borderId="10" xfId="0" applyNumberFormat="1" applyFont="1" applyFill="1" applyBorder="1" applyAlignment="1">
      <alignment horizontal="right" vertical="center"/>
    </xf>
    <xf numFmtId="3" fontId="11" fillId="7" borderId="9" xfId="0" applyNumberFormat="1" applyFont="1" applyFill="1" applyBorder="1" applyAlignment="1">
      <alignment horizontal="right" vertical="center"/>
    </xf>
    <xf numFmtId="3" fontId="17" fillId="7" borderId="9" xfId="0" applyNumberFormat="1" applyFont="1" applyFill="1" applyBorder="1" applyAlignment="1">
      <alignment horizontal="right" vertical="center"/>
    </xf>
    <xf numFmtId="3" fontId="18" fillId="7" borderId="9" xfId="0" applyNumberFormat="1" applyFont="1" applyFill="1" applyBorder="1" applyAlignment="1">
      <alignment horizontal="right" vertical="center"/>
    </xf>
    <xf numFmtId="3" fontId="3" fillId="7" borderId="12" xfId="0" applyNumberFormat="1" applyFont="1" applyFill="1" applyBorder="1"/>
    <xf numFmtId="3" fontId="3" fillId="7" borderId="10" xfId="0" applyNumberFormat="1" applyFont="1" applyFill="1" applyBorder="1"/>
    <xf numFmtId="3" fontId="11" fillId="7" borderId="0" xfId="0" applyNumberFormat="1" applyFont="1" applyFill="1" applyBorder="1" applyAlignment="1">
      <alignment horizontal="right" vertical="center"/>
    </xf>
    <xf numFmtId="3" fontId="3" fillId="7" borderId="12" xfId="0" applyNumberFormat="1" applyFont="1" applyFill="1" applyBorder="1" applyAlignment="1">
      <alignment horizontal="right" vertical="center"/>
    </xf>
    <xf numFmtId="0" fontId="1" fillId="2" borderId="12" xfId="0" applyNumberFormat="1" applyFont="1" applyFill="1" applyBorder="1"/>
    <xf numFmtId="0" fontId="20" fillId="2" borderId="0" xfId="0" applyFont="1" applyFill="1" applyAlignment="1">
      <alignment horizontal="left"/>
    </xf>
    <xf numFmtId="0" fontId="9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7" borderId="6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13" fillId="0" borderId="6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/>
    </xf>
    <xf numFmtId="186" fontId="3" fillId="2" borderId="20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3" fillId="2" borderId="0" xfId="0" applyFont="1" applyFill="1" applyBorder="1"/>
  </cellXfs>
  <cellStyles count="3">
    <cellStyle name="Normal" xfId="0" builtinId="0"/>
    <cellStyle name="Normal_Austrumlatvija 3(invest)_25-12-04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BA71"/>
  <sheetViews>
    <sheetView tabSelected="1" topLeftCell="A16" zoomScale="85" zoomScaleNormal="85" zoomScaleSheetLayoutView="70" workbookViewId="0">
      <pane xSplit="3" topLeftCell="H1" activePane="topRight" state="frozen"/>
      <selection pane="topRight" activeCell="A48" sqref="A48"/>
    </sheetView>
  </sheetViews>
  <sheetFormatPr defaultRowHeight="12.75" outlineLevelCol="1"/>
  <cols>
    <col min="1" max="1" width="45" style="8" customWidth="1"/>
    <col min="2" max="2" width="21" style="8" customWidth="1"/>
    <col min="3" max="3" width="9.5" style="8" customWidth="1"/>
    <col min="4" max="4" width="15.1640625" style="8" hidden="1" customWidth="1"/>
    <col min="5" max="5" width="9.5" style="8" hidden="1" customWidth="1"/>
    <col min="6" max="6" width="13.5" style="8" hidden="1" customWidth="1"/>
    <col min="7" max="7" width="9.5" style="8" hidden="1" customWidth="1"/>
    <col min="8" max="8" width="12.1640625" style="8" customWidth="1" outlineLevel="1"/>
    <col min="9" max="9" width="8.5" style="8" customWidth="1" outlineLevel="1"/>
    <col min="10" max="10" width="8.6640625" style="8" customWidth="1" outlineLevel="1"/>
    <col min="11" max="11" width="8.6640625" style="155" customWidth="1" outlineLevel="1"/>
    <col min="12" max="13" width="8.5" style="8" customWidth="1" outlineLevel="1"/>
    <col min="14" max="14" width="10" style="8" customWidth="1" outlineLevel="1"/>
    <col min="15" max="15" width="10.5" style="8" customWidth="1" outlineLevel="1"/>
    <col min="16" max="16" width="10.83203125" style="8" customWidth="1" outlineLevel="1"/>
    <col min="17" max="17" width="11.6640625" style="8" customWidth="1" outlineLevel="1"/>
    <col min="18" max="19" width="8.6640625" style="8" customWidth="1" outlineLevel="1"/>
    <col min="20" max="20" width="12.6640625" style="8" bestFit="1" customWidth="1"/>
    <col min="21" max="21" width="15" style="8" customWidth="1" outlineLevel="1"/>
    <col min="22" max="22" width="10.33203125" style="155" customWidth="1" outlineLevel="1"/>
    <col min="23" max="23" width="10.5" style="8" bestFit="1" customWidth="1" outlineLevel="1"/>
    <col min="24" max="24" width="11.5" style="8" customWidth="1" outlineLevel="1"/>
    <col min="25" max="25" width="10.6640625" style="8" customWidth="1" outlineLevel="1"/>
    <col min="26" max="27" width="10.5" style="8" bestFit="1" customWidth="1" outlineLevel="1"/>
    <col min="28" max="28" width="11.6640625" style="8" customWidth="1" outlineLevel="1"/>
    <col min="29" max="29" width="8.5" style="8" customWidth="1" outlineLevel="1"/>
    <col min="30" max="30" width="11" style="8" customWidth="1" outlineLevel="1"/>
    <col min="31" max="32" width="8.5" style="8" customWidth="1" outlineLevel="1"/>
    <col min="33" max="33" width="13.5" style="8" bestFit="1" customWidth="1"/>
    <col min="34" max="34" width="8.6640625" style="8" hidden="1" customWidth="1" outlineLevel="1"/>
    <col min="35" max="35" width="9.83203125" style="155" hidden="1" customWidth="1" outlineLevel="1"/>
    <col min="36" max="36" width="9.6640625" style="8" hidden="1" customWidth="1" outlineLevel="1"/>
    <col min="37" max="37" width="11.33203125" style="8" hidden="1" customWidth="1" outlineLevel="1"/>
    <col min="38" max="38" width="9.6640625" style="8" hidden="1" customWidth="1" outlineLevel="1"/>
    <col min="39" max="39" width="9.83203125" style="8" hidden="1" customWidth="1" outlineLevel="1"/>
    <col min="40" max="40" width="10.33203125" style="8" hidden="1" customWidth="1" outlineLevel="1"/>
    <col min="41" max="41" width="13.5" style="8" hidden="1" customWidth="1" outlineLevel="1"/>
    <col min="42" max="42" width="10.33203125" style="8" hidden="1" customWidth="1" outlineLevel="1"/>
    <col min="43" max="43" width="9.83203125" style="8" hidden="1" customWidth="1" outlineLevel="1"/>
    <col min="44" max="45" width="10" style="8" hidden="1" customWidth="1" outlineLevel="1"/>
    <col min="46" max="46" width="13.5" style="8" bestFit="1" customWidth="1" collapsed="1"/>
    <col min="47" max="47" width="3.5" style="8" customWidth="1"/>
    <col min="48" max="48" width="16" style="8" customWidth="1"/>
    <col min="49" max="49" width="9.83203125" style="8" bestFit="1" customWidth="1"/>
    <col min="50" max="50" width="29.1640625" style="8" customWidth="1"/>
    <col min="51" max="16384" width="9.33203125" style="8"/>
  </cols>
  <sheetData>
    <row r="1" spans="1:53" s="9" customFormat="1" ht="26.25">
      <c r="A1" s="12"/>
      <c r="C1" s="1"/>
      <c r="E1" s="1"/>
      <c r="G1" s="1"/>
      <c r="K1" s="146"/>
      <c r="V1" s="146"/>
      <c r="AI1" s="146"/>
    </row>
    <row r="2" spans="1:53" s="101" customFormat="1" ht="14.25" customHeight="1">
      <c r="A2" s="99"/>
      <c r="C2" s="163"/>
      <c r="E2" s="99"/>
      <c r="G2" s="99"/>
      <c r="K2" s="147"/>
      <c r="V2" s="147"/>
      <c r="AI2" s="147"/>
    </row>
    <row r="3" spans="1:53" s="101" customFormat="1" ht="14.25" customHeight="1">
      <c r="A3" s="99"/>
      <c r="E3" s="18"/>
      <c r="G3" s="18"/>
      <c r="H3" s="5"/>
      <c r="I3" s="5"/>
      <c r="J3" s="5"/>
      <c r="K3" s="148"/>
      <c r="L3" s="5"/>
      <c r="M3" s="5"/>
      <c r="N3" s="5"/>
      <c r="O3" s="5"/>
      <c r="P3" s="5"/>
      <c r="Q3" s="5"/>
      <c r="R3" s="5"/>
      <c r="S3" s="5"/>
      <c r="T3" s="5"/>
      <c r="U3" s="5"/>
      <c r="V3" s="148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148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3" s="101" customFormat="1" ht="14.25" customHeight="1">
      <c r="A4" s="99"/>
      <c r="K4" s="147"/>
      <c r="V4" s="147"/>
      <c r="AI4" s="147"/>
    </row>
    <row r="5" spans="1:53" s="101" customFormat="1" ht="14.25" customHeight="1">
      <c r="A5" s="164"/>
      <c r="B5" s="163"/>
      <c r="D5" s="153"/>
      <c r="E5" s="18"/>
      <c r="G5" s="18"/>
      <c r="H5" s="5"/>
      <c r="I5" s="5"/>
      <c r="J5" s="5"/>
      <c r="K5" s="148"/>
      <c r="L5" s="5"/>
      <c r="M5" s="5"/>
      <c r="N5" s="5"/>
      <c r="O5" s="5"/>
      <c r="P5" s="5"/>
      <c r="Q5" s="5"/>
      <c r="R5" s="5"/>
      <c r="S5" s="5"/>
      <c r="T5" s="5"/>
      <c r="U5" s="5"/>
      <c r="V5" s="148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48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3" s="101" customFormat="1" ht="31.5" customHeight="1">
      <c r="A6" s="217"/>
      <c r="B6" s="217"/>
      <c r="D6" s="141"/>
      <c r="E6" s="18"/>
      <c r="F6" s="18"/>
      <c r="G6" s="18"/>
      <c r="H6" s="5"/>
      <c r="I6" s="5"/>
      <c r="J6" s="5"/>
      <c r="K6" s="148"/>
      <c r="L6" s="5"/>
      <c r="M6" s="5"/>
      <c r="N6" s="5"/>
      <c r="O6" s="5"/>
      <c r="P6" s="5"/>
      <c r="Q6" s="5"/>
      <c r="R6" s="5"/>
      <c r="S6" s="5"/>
      <c r="T6" s="5"/>
      <c r="U6" s="5"/>
      <c r="V6" s="148"/>
      <c r="W6" s="5"/>
      <c r="X6" s="5"/>
      <c r="Y6" s="148"/>
      <c r="Z6" s="5"/>
      <c r="AA6" s="5"/>
      <c r="AB6" s="5"/>
      <c r="AC6" s="5"/>
      <c r="AD6" s="5"/>
      <c r="AE6" s="5"/>
      <c r="AF6" s="5"/>
      <c r="AG6" s="5"/>
      <c r="AH6" s="5"/>
      <c r="AI6" s="148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3" s="6" customFormat="1" ht="15.75" customHeight="1" thickBot="1">
      <c r="A7" s="2"/>
      <c r="H7" s="21"/>
      <c r="I7" s="21"/>
      <c r="J7" s="21"/>
      <c r="K7" s="149"/>
      <c r="L7" s="21"/>
      <c r="M7" s="21"/>
      <c r="N7" s="21"/>
      <c r="O7" s="21"/>
      <c r="P7" s="21"/>
      <c r="Q7" s="21"/>
      <c r="R7" s="21"/>
      <c r="S7" s="21"/>
      <c r="T7" s="134"/>
      <c r="U7" s="21"/>
      <c r="V7" s="149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34"/>
      <c r="AH7" s="21"/>
      <c r="AI7" s="149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134"/>
      <c r="AV7" s="135"/>
      <c r="AW7" s="135"/>
    </row>
    <row r="8" spans="1:53" ht="13.5" customHeight="1" thickTop="1">
      <c r="A8" s="219" t="s">
        <v>38</v>
      </c>
      <c r="B8" s="218" t="s">
        <v>33</v>
      </c>
      <c r="C8" s="215" t="s">
        <v>26</v>
      </c>
      <c r="D8" s="213" t="s">
        <v>36</v>
      </c>
      <c r="E8" s="215" t="s">
        <v>27</v>
      </c>
      <c r="F8" s="213" t="s">
        <v>35</v>
      </c>
      <c r="G8" s="215" t="s">
        <v>28</v>
      </c>
      <c r="H8" s="223">
        <v>2010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5"/>
      <c r="T8" s="221">
        <f>H8</f>
        <v>2010</v>
      </c>
      <c r="U8" s="230">
        <f>H8+1</f>
        <v>2011</v>
      </c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5"/>
      <c r="AG8" s="221">
        <f>U8</f>
        <v>2011</v>
      </c>
      <c r="AH8" s="230">
        <f>U8+1</f>
        <v>2012</v>
      </c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5"/>
      <c r="AT8" s="221">
        <f>AH8</f>
        <v>2012</v>
      </c>
      <c r="AV8" s="226" t="s">
        <v>13</v>
      </c>
      <c r="AW8" s="228" t="s">
        <v>12</v>
      </c>
    </row>
    <row r="9" spans="1:53" s="10" customFormat="1" ht="49.5" customHeight="1" thickBot="1">
      <c r="A9" s="220"/>
      <c r="B9" s="218"/>
      <c r="C9" s="216"/>
      <c r="D9" s="214"/>
      <c r="E9" s="216"/>
      <c r="F9" s="214"/>
      <c r="G9" s="216"/>
      <c r="H9" s="13" t="s">
        <v>0</v>
      </c>
      <c r="I9" s="14" t="s">
        <v>1</v>
      </c>
      <c r="J9" s="14" t="s">
        <v>2</v>
      </c>
      <c r="K9" s="150" t="s">
        <v>3</v>
      </c>
      <c r="L9" s="14" t="s">
        <v>8</v>
      </c>
      <c r="M9" s="14" t="s">
        <v>9</v>
      </c>
      <c r="N9" s="14" t="s">
        <v>10</v>
      </c>
      <c r="O9" s="14" t="s">
        <v>4</v>
      </c>
      <c r="P9" s="14" t="s">
        <v>5</v>
      </c>
      <c r="Q9" s="14" t="s">
        <v>11</v>
      </c>
      <c r="R9" s="14" t="s">
        <v>6</v>
      </c>
      <c r="S9" s="15" t="s">
        <v>7</v>
      </c>
      <c r="T9" s="222"/>
      <c r="U9" s="16" t="s">
        <v>0</v>
      </c>
      <c r="V9" s="150" t="s">
        <v>1</v>
      </c>
      <c r="W9" s="14" t="s">
        <v>2</v>
      </c>
      <c r="X9" s="14" t="s">
        <v>3</v>
      </c>
      <c r="Y9" s="14" t="s">
        <v>8</v>
      </c>
      <c r="Z9" s="14" t="s">
        <v>9</v>
      </c>
      <c r="AA9" s="14" t="s">
        <v>10</v>
      </c>
      <c r="AB9" s="14" t="s">
        <v>4</v>
      </c>
      <c r="AC9" s="14" t="s">
        <v>5</v>
      </c>
      <c r="AD9" s="14" t="s">
        <v>11</v>
      </c>
      <c r="AE9" s="14" t="s">
        <v>6</v>
      </c>
      <c r="AF9" s="15" t="s">
        <v>7</v>
      </c>
      <c r="AG9" s="222"/>
      <c r="AH9" s="16" t="s">
        <v>0</v>
      </c>
      <c r="AI9" s="150" t="s">
        <v>1</v>
      </c>
      <c r="AJ9" s="14" t="s">
        <v>2</v>
      </c>
      <c r="AK9" s="14" t="s">
        <v>3</v>
      </c>
      <c r="AL9" s="14" t="s">
        <v>8</v>
      </c>
      <c r="AM9" s="14" t="s">
        <v>9</v>
      </c>
      <c r="AN9" s="14" t="s">
        <v>10</v>
      </c>
      <c r="AO9" s="14" t="s">
        <v>4</v>
      </c>
      <c r="AP9" s="14" t="s">
        <v>5</v>
      </c>
      <c r="AQ9" s="14" t="s">
        <v>11</v>
      </c>
      <c r="AR9" s="14" t="s">
        <v>6</v>
      </c>
      <c r="AS9" s="15" t="s">
        <v>7</v>
      </c>
      <c r="AT9" s="222"/>
      <c r="AV9" s="227"/>
      <c r="AW9" s="229"/>
    </row>
    <row r="10" spans="1:53" s="6" customFormat="1">
      <c r="A10" s="177" t="s">
        <v>14</v>
      </c>
      <c r="B10" s="177"/>
      <c r="C10" s="165"/>
      <c r="D10" s="23"/>
      <c r="E10" s="24"/>
      <c r="F10" s="23"/>
      <c r="G10" s="24"/>
      <c r="H10" s="25"/>
      <c r="I10" s="112"/>
      <c r="J10" s="25"/>
      <c r="K10" s="151" t="s">
        <v>29</v>
      </c>
      <c r="L10" s="25"/>
      <c r="M10" s="25" t="s">
        <v>29</v>
      </c>
      <c r="N10" s="25" t="s">
        <v>29</v>
      </c>
      <c r="O10" s="25" t="s">
        <v>29</v>
      </c>
      <c r="P10" s="25" t="s">
        <v>29</v>
      </c>
      <c r="Q10" s="25" t="s">
        <v>29</v>
      </c>
      <c r="R10" s="25" t="s">
        <v>29</v>
      </c>
      <c r="S10" s="26"/>
      <c r="T10" s="27"/>
      <c r="U10" s="28" t="s">
        <v>29</v>
      </c>
      <c r="V10" s="151"/>
      <c r="W10" s="25" t="s">
        <v>29</v>
      </c>
      <c r="X10" s="25"/>
      <c r="Y10" s="25"/>
      <c r="Z10" s="25" t="s">
        <v>29</v>
      </c>
      <c r="AA10" s="25"/>
      <c r="AB10" s="25"/>
      <c r="AC10" s="25"/>
      <c r="AD10" s="25"/>
      <c r="AE10" s="25"/>
      <c r="AF10" s="26"/>
      <c r="AG10" s="27"/>
      <c r="AH10" s="28"/>
      <c r="AI10" s="151"/>
      <c r="AJ10" s="25"/>
      <c r="AK10" s="25"/>
      <c r="AL10" s="25"/>
      <c r="AM10" s="25"/>
      <c r="AN10" s="25"/>
      <c r="AO10" s="25"/>
      <c r="AP10" s="25"/>
      <c r="AQ10" s="25"/>
      <c r="AR10" s="25"/>
      <c r="AS10" s="26"/>
      <c r="AT10" s="27"/>
      <c r="AV10" s="29"/>
      <c r="AW10" s="30"/>
    </row>
    <row r="11" spans="1:53" s="6" customFormat="1" ht="6" customHeight="1">
      <c r="A11" s="177"/>
      <c r="B11" s="45"/>
      <c r="C11" s="166"/>
      <c r="D11" s="31"/>
      <c r="E11" s="32"/>
      <c r="F11" s="31"/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  <c r="T11" s="35"/>
      <c r="U11" s="36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4"/>
      <c r="AG11" s="35"/>
      <c r="AH11" s="36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4"/>
      <c r="AT11" s="35"/>
      <c r="AV11" s="37"/>
      <c r="AW11" s="38"/>
    </row>
    <row r="12" spans="1:53" s="6" customFormat="1">
      <c r="A12" s="178" t="s">
        <v>23</v>
      </c>
      <c r="B12" s="45"/>
      <c r="C12" s="167"/>
      <c r="D12" s="39"/>
      <c r="E12" s="22"/>
      <c r="F12" s="39"/>
      <c r="G12" s="22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9"/>
      <c r="T12" s="156"/>
      <c r="U12" s="157"/>
      <c r="V12" s="158"/>
      <c r="W12" s="40"/>
      <c r="X12" s="158"/>
      <c r="Y12" s="158"/>
      <c r="Z12" s="158"/>
      <c r="AA12" s="158"/>
      <c r="AB12" s="231"/>
      <c r="AC12" s="158"/>
      <c r="AD12" s="232"/>
      <c r="AE12" s="158"/>
      <c r="AF12" s="159"/>
      <c r="AG12" s="156"/>
      <c r="AH12" s="157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9"/>
      <c r="AT12" s="156"/>
      <c r="AV12" s="42"/>
      <c r="AW12" s="43"/>
    </row>
    <row r="13" spans="1:53" s="122" customFormat="1" ht="12.75" customHeight="1">
      <c r="A13" s="195" t="s">
        <v>34</v>
      </c>
      <c r="B13" s="179">
        <v>4080</v>
      </c>
      <c r="C13" s="168">
        <f>B13/$B$16</f>
        <v>0.85</v>
      </c>
      <c r="D13" s="126"/>
      <c r="E13" s="116"/>
      <c r="F13" s="126"/>
      <c r="G13" s="116"/>
      <c r="H13" s="200">
        <f>B13*0.2</f>
        <v>816</v>
      </c>
      <c r="I13" s="200"/>
      <c r="J13" s="200"/>
      <c r="K13" s="200"/>
      <c r="L13" s="200"/>
      <c r="M13" s="200">
        <f>SUM(J21:K21)*C13</f>
        <v>42.5</v>
      </c>
      <c r="N13" s="200"/>
      <c r="O13" s="200">
        <f>SUM(K21:M21)*C13</f>
        <v>403.75</v>
      </c>
      <c r="P13" s="200">
        <f>0.85*N21</f>
        <v>255</v>
      </c>
      <c r="Q13" s="200">
        <f>0.85*O21</f>
        <v>734.4</v>
      </c>
      <c r="R13" s="200">
        <f>0.85*P21</f>
        <v>510</v>
      </c>
      <c r="S13" s="201">
        <f>0.85*Q21</f>
        <v>510</v>
      </c>
      <c r="T13" s="121">
        <f>SUM(H13:S13)</f>
        <v>3271.65</v>
      </c>
      <c r="U13" s="125">
        <f>0.85*R21</f>
        <v>193.375</v>
      </c>
      <c r="V13" s="117"/>
      <c r="W13" s="202">
        <f>0.85*U21</f>
        <v>25.5</v>
      </c>
      <c r="X13" s="202"/>
      <c r="Y13" s="207">
        <f>0.85*W21-124.52</f>
        <v>181.48000000000002</v>
      </c>
      <c r="Z13" s="118"/>
      <c r="AA13" s="117"/>
      <c r="AB13" s="118">
        <f>B13*0.1</f>
        <v>408</v>
      </c>
      <c r="AC13" s="120"/>
      <c r="AD13" s="118"/>
      <c r="AE13" s="118"/>
      <c r="AF13" s="114"/>
      <c r="AG13" s="121">
        <f>SUM(U13:AF13)</f>
        <v>808.35500000000002</v>
      </c>
      <c r="AH13" s="125"/>
      <c r="AI13" s="117"/>
      <c r="AJ13" s="117"/>
      <c r="AK13" s="117"/>
      <c r="AL13" s="160"/>
      <c r="AM13" s="118"/>
      <c r="AN13" s="117"/>
      <c r="AO13" s="118"/>
      <c r="AP13" s="120"/>
      <c r="AQ13" s="118"/>
      <c r="AR13" s="118"/>
      <c r="AS13" s="114"/>
      <c r="AT13" s="121">
        <f>SUM(AH13:AS13)</f>
        <v>0</v>
      </c>
      <c r="AV13" s="115">
        <f>T13+AG13+AT13</f>
        <v>4080.0050000000001</v>
      </c>
      <c r="AW13" s="116">
        <f>AV13/$AV$16</f>
        <v>0.85000015624983727</v>
      </c>
      <c r="AX13" s="136">
        <f t="shared" ref="AX13:AX31" si="0">B13-AV13</f>
        <v>-5.0000000001091394E-3</v>
      </c>
      <c r="AY13" s="123"/>
      <c r="BA13" s="124"/>
    </row>
    <row r="14" spans="1:53" s="122" customFormat="1" ht="12.75" hidden="1" customHeight="1">
      <c r="A14" s="180" t="s">
        <v>22</v>
      </c>
      <c r="B14" s="179">
        <v>0</v>
      </c>
      <c r="C14" s="168">
        <f>B14/$B$16</f>
        <v>0</v>
      </c>
      <c r="D14" s="115"/>
      <c r="E14" s="116"/>
      <c r="F14" s="115"/>
      <c r="G14" s="116"/>
      <c r="H14" s="200"/>
      <c r="I14" s="200"/>
      <c r="J14" s="202"/>
      <c r="K14" s="202"/>
      <c r="L14" s="200"/>
      <c r="M14" s="203"/>
      <c r="N14" s="202"/>
      <c r="O14" s="200"/>
      <c r="P14" s="204"/>
      <c r="Q14" s="200"/>
      <c r="R14" s="200"/>
      <c r="S14" s="201"/>
      <c r="T14" s="121">
        <f>SUM(H14:S14)</f>
        <v>0</v>
      </c>
      <c r="U14" s="208"/>
      <c r="V14" s="117"/>
      <c r="W14" s="202"/>
      <c r="X14" s="202"/>
      <c r="Y14" s="200"/>
      <c r="Z14" s="118"/>
      <c r="AA14" s="117"/>
      <c r="AB14" s="118"/>
      <c r="AC14" s="120"/>
      <c r="AD14" s="118"/>
      <c r="AE14" s="118"/>
      <c r="AF14" s="114"/>
      <c r="AG14" s="121">
        <f>SUM(U14:AF14)</f>
        <v>0</v>
      </c>
      <c r="AH14" s="125"/>
      <c r="AI14" s="117"/>
      <c r="AJ14" s="117"/>
      <c r="AK14" s="117"/>
      <c r="AL14" s="118"/>
      <c r="AM14" s="118"/>
      <c r="AN14" s="117"/>
      <c r="AO14" s="118"/>
      <c r="AP14" s="120"/>
      <c r="AQ14" s="118"/>
      <c r="AR14" s="118"/>
      <c r="AS14" s="114"/>
      <c r="AT14" s="121">
        <f>SUM(AH14:AS14)</f>
        <v>0</v>
      </c>
      <c r="AV14" s="115">
        <f>T14+AG14+AT14</f>
        <v>0</v>
      </c>
      <c r="AW14" s="116">
        <f>AV14/$AV$16</f>
        <v>0</v>
      </c>
      <c r="AX14" s="136">
        <f t="shared" si="0"/>
        <v>0</v>
      </c>
      <c r="AY14" s="123"/>
      <c r="BA14" s="124"/>
    </row>
    <row r="15" spans="1:53" s="122" customFormat="1" ht="12.75" customHeight="1" thickBot="1">
      <c r="A15" s="180" t="s">
        <v>40</v>
      </c>
      <c r="B15" s="179">
        <v>720</v>
      </c>
      <c r="C15" s="168">
        <f>B15/$B$16</f>
        <v>0.15</v>
      </c>
      <c r="D15" s="127"/>
      <c r="E15" s="116"/>
      <c r="F15" s="127"/>
      <c r="G15" s="116"/>
      <c r="H15" s="118"/>
      <c r="I15" s="118"/>
      <c r="J15" s="117"/>
      <c r="K15" s="117"/>
      <c r="L15" s="118"/>
      <c r="M15" s="119"/>
      <c r="N15" s="202"/>
      <c r="O15" s="118">
        <v>427</v>
      </c>
      <c r="P15" s="120">
        <f>B15-O15</f>
        <v>293</v>
      </c>
      <c r="Q15" s="118"/>
      <c r="R15" s="118"/>
      <c r="S15" s="114"/>
      <c r="T15" s="121">
        <f>SUM(H15:S15)</f>
        <v>720</v>
      </c>
      <c r="U15" s="208"/>
      <c r="V15" s="118"/>
      <c r="W15" s="117"/>
      <c r="X15" s="117"/>
      <c r="Y15" s="118"/>
      <c r="Z15" s="118"/>
      <c r="AA15" s="117"/>
      <c r="AB15" s="118"/>
      <c r="AC15" s="120"/>
      <c r="AD15" s="118"/>
      <c r="AE15" s="118"/>
      <c r="AF15" s="114"/>
      <c r="AG15" s="121">
        <f>SUM(U15:AF15)</f>
        <v>0</v>
      </c>
      <c r="AH15" s="125"/>
      <c r="AI15" s="117"/>
      <c r="AJ15" s="117"/>
      <c r="AK15" s="117"/>
      <c r="AL15" s="118"/>
      <c r="AM15" s="118"/>
      <c r="AN15" s="117"/>
      <c r="AO15" s="118"/>
      <c r="AP15" s="120"/>
      <c r="AQ15" s="118"/>
      <c r="AR15" s="118"/>
      <c r="AS15" s="114"/>
      <c r="AT15" s="121">
        <f>SUM(AH15:AS15)</f>
        <v>0</v>
      </c>
      <c r="AV15" s="115">
        <f>T15+AG15+AT15</f>
        <v>720</v>
      </c>
      <c r="AW15" s="116">
        <f>AV15/$AV$16</f>
        <v>0.14999984375016276</v>
      </c>
      <c r="AX15" s="136">
        <f t="shared" si="0"/>
        <v>0</v>
      </c>
      <c r="AY15" s="123"/>
      <c r="BA15" s="124"/>
    </row>
    <row r="16" spans="1:53" s="2" customFormat="1" ht="26.25" customHeight="1" thickBot="1">
      <c r="A16" s="181" t="s">
        <v>24</v>
      </c>
      <c r="B16" s="182">
        <f>SUM(B13:B15)</f>
        <v>4800</v>
      </c>
      <c r="C16" s="169">
        <f>SUM(C13:C15)</f>
        <v>1</v>
      </c>
      <c r="D16" s="59"/>
      <c r="E16" s="60"/>
      <c r="F16" s="59"/>
      <c r="G16" s="60"/>
      <c r="H16" s="55">
        <f t="shared" ref="H16:S16" si="1">SUM(H13:H15)</f>
        <v>816</v>
      </c>
      <c r="I16" s="55">
        <f t="shared" si="1"/>
        <v>0</v>
      </c>
      <c r="J16" s="55">
        <f t="shared" si="1"/>
        <v>0</v>
      </c>
      <c r="K16" s="55">
        <f t="shared" si="1"/>
        <v>0</v>
      </c>
      <c r="L16" s="55">
        <f t="shared" si="1"/>
        <v>0</v>
      </c>
      <c r="M16" s="55">
        <f t="shared" si="1"/>
        <v>42.5</v>
      </c>
      <c r="N16" s="55">
        <f t="shared" si="1"/>
        <v>0</v>
      </c>
      <c r="O16" s="55">
        <f t="shared" si="1"/>
        <v>830.75</v>
      </c>
      <c r="P16" s="55">
        <f t="shared" si="1"/>
        <v>548</v>
      </c>
      <c r="Q16" s="55">
        <f t="shared" si="1"/>
        <v>734.4</v>
      </c>
      <c r="R16" s="55">
        <f t="shared" si="1"/>
        <v>510</v>
      </c>
      <c r="S16" s="56">
        <f t="shared" si="1"/>
        <v>510</v>
      </c>
      <c r="T16" s="57">
        <f>SUM(H16:S16)</f>
        <v>3991.65</v>
      </c>
      <c r="U16" s="58">
        <f t="shared" ref="U16:AF16" si="2">SUM(U13:U15)</f>
        <v>193.375</v>
      </c>
      <c r="V16" s="55">
        <f t="shared" si="2"/>
        <v>0</v>
      </c>
      <c r="W16" s="55">
        <f t="shared" si="2"/>
        <v>25.5</v>
      </c>
      <c r="X16" s="55">
        <f t="shared" si="2"/>
        <v>0</v>
      </c>
      <c r="Y16" s="55">
        <f t="shared" si="2"/>
        <v>181.48000000000002</v>
      </c>
      <c r="Z16" s="55">
        <f t="shared" si="2"/>
        <v>0</v>
      </c>
      <c r="AA16" s="55">
        <f t="shared" si="2"/>
        <v>0</v>
      </c>
      <c r="AB16" s="55">
        <f t="shared" si="2"/>
        <v>408</v>
      </c>
      <c r="AC16" s="55">
        <f t="shared" si="2"/>
        <v>0</v>
      </c>
      <c r="AD16" s="55">
        <f t="shared" si="2"/>
        <v>0</v>
      </c>
      <c r="AE16" s="55">
        <f t="shared" si="2"/>
        <v>0</v>
      </c>
      <c r="AF16" s="56">
        <f t="shared" si="2"/>
        <v>0</v>
      </c>
      <c r="AG16" s="57">
        <f>SUM(U16:AF16)</f>
        <v>808.35500000000002</v>
      </c>
      <c r="AH16" s="58">
        <f t="shared" ref="AH16:AS16" si="3">SUM(AH13:AH15)</f>
        <v>0</v>
      </c>
      <c r="AI16" s="55">
        <f t="shared" si="3"/>
        <v>0</v>
      </c>
      <c r="AJ16" s="55">
        <f t="shared" si="3"/>
        <v>0</v>
      </c>
      <c r="AK16" s="55">
        <f t="shared" si="3"/>
        <v>0</v>
      </c>
      <c r="AL16" s="55">
        <f t="shared" si="3"/>
        <v>0</v>
      </c>
      <c r="AM16" s="55">
        <f t="shared" si="3"/>
        <v>0</v>
      </c>
      <c r="AN16" s="55">
        <f t="shared" si="3"/>
        <v>0</v>
      </c>
      <c r="AO16" s="55">
        <f t="shared" si="3"/>
        <v>0</v>
      </c>
      <c r="AP16" s="55">
        <f t="shared" si="3"/>
        <v>0</v>
      </c>
      <c r="AQ16" s="55">
        <f t="shared" si="3"/>
        <v>0</v>
      </c>
      <c r="AR16" s="55">
        <f t="shared" si="3"/>
        <v>0</v>
      </c>
      <c r="AS16" s="56">
        <f t="shared" si="3"/>
        <v>0</v>
      </c>
      <c r="AT16" s="57">
        <f>SUM(AH16:AS16)</f>
        <v>0</v>
      </c>
      <c r="AV16" s="59">
        <f>SUM(AV13:AV15)</f>
        <v>4800.0050000000001</v>
      </c>
      <c r="AW16" s="60">
        <f>SUM(AW13:AW15)</f>
        <v>1</v>
      </c>
      <c r="AX16" s="136">
        <f t="shared" si="0"/>
        <v>-5.0000000001091394E-3</v>
      </c>
    </row>
    <row r="17" spans="1:50" s="6" customFormat="1" ht="12.75" customHeight="1">
      <c r="A17" s="178" t="s">
        <v>39</v>
      </c>
      <c r="B17" s="45"/>
      <c r="C17" s="165"/>
      <c r="D17" s="39"/>
      <c r="E17" s="24"/>
      <c r="F17" s="39"/>
      <c r="G17" s="24"/>
      <c r="H17" s="205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206"/>
      <c r="T17" s="143"/>
      <c r="U17" s="48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6"/>
      <c r="AG17" s="143"/>
      <c r="AH17" s="48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6"/>
      <c r="AT17" s="143"/>
      <c r="AV17" s="61"/>
      <c r="AW17" s="62"/>
      <c r="AX17" s="136">
        <f t="shared" si="0"/>
        <v>0</v>
      </c>
    </row>
    <row r="18" spans="1:50" s="6" customFormat="1" ht="18" customHeight="1">
      <c r="A18" s="183" t="s">
        <v>30</v>
      </c>
      <c r="B18" s="45">
        <v>4550</v>
      </c>
      <c r="C18" s="170">
        <f>B18/B21</f>
        <v>0.94791666666666663</v>
      </c>
      <c r="D18" s="44"/>
      <c r="E18" s="24"/>
      <c r="F18" s="44"/>
      <c r="G18" s="24"/>
      <c r="H18" s="196"/>
      <c r="I18" s="196"/>
      <c r="J18" s="196"/>
      <c r="K18" s="196"/>
      <c r="L18" s="196">
        <f>B18*0.1</f>
        <v>455</v>
      </c>
      <c r="M18" s="196"/>
      <c r="N18" s="196">
        <v>300</v>
      </c>
      <c r="O18" s="196">
        <v>800</v>
      </c>
      <c r="P18" s="196">
        <v>600</v>
      </c>
      <c r="Q18" s="196">
        <v>600</v>
      </c>
      <c r="R18" s="196">
        <f>B18*0.05</f>
        <v>227.5</v>
      </c>
      <c r="S18" s="196"/>
      <c r="T18" s="145">
        <f>SUM(H18:S18)</f>
        <v>2982.5</v>
      </c>
      <c r="U18" s="209"/>
      <c r="V18" s="144"/>
      <c r="W18" s="144">
        <v>300</v>
      </c>
      <c r="X18" s="144">
        <v>300</v>
      </c>
      <c r="Y18" s="144">
        <f>513-0.5</f>
        <v>512.5</v>
      </c>
      <c r="Z18" s="144"/>
      <c r="AA18" s="144"/>
      <c r="AB18" s="144">
        <f>0.1*B18</f>
        <v>455</v>
      </c>
      <c r="AC18" s="144"/>
      <c r="AD18" s="144">
        <v>0</v>
      </c>
      <c r="AE18" s="144">
        <v>0</v>
      </c>
      <c r="AF18" s="144">
        <v>0</v>
      </c>
      <c r="AG18" s="145">
        <f>SUM(U18:AF18)</f>
        <v>1567.5</v>
      </c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5">
        <f>SUM(AH18:AS18)</f>
        <v>0</v>
      </c>
      <c r="AV18" s="44">
        <f>T18+AG18+AT18</f>
        <v>4550</v>
      </c>
      <c r="AW18" s="138">
        <f>AV18/$AV$21</f>
        <v>0.94791666666666663</v>
      </c>
      <c r="AX18" s="136">
        <f t="shared" si="0"/>
        <v>0</v>
      </c>
    </row>
    <row r="19" spans="1:50" s="6" customFormat="1" ht="18" customHeight="1">
      <c r="A19" s="183" t="s">
        <v>31</v>
      </c>
      <c r="B19" s="45">
        <v>200</v>
      </c>
      <c r="C19" s="170">
        <f>B19/$B$21</f>
        <v>4.1666666666666664E-2</v>
      </c>
      <c r="D19" s="44"/>
      <c r="E19" s="24"/>
      <c r="F19" s="44"/>
      <c r="G19" s="24"/>
      <c r="H19" s="196"/>
      <c r="I19" s="196"/>
      <c r="J19" s="196"/>
      <c r="K19" s="196"/>
      <c r="L19" s="196">
        <f>B19*0.1</f>
        <v>20</v>
      </c>
      <c r="M19" s="196"/>
      <c r="N19" s="196"/>
      <c r="O19" s="196">
        <f>B19*0.32</f>
        <v>64</v>
      </c>
      <c r="P19" s="196"/>
      <c r="Q19" s="196"/>
      <c r="R19" s="196"/>
      <c r="S19" s="196"/>
      <c r="T19" s="145">
        <f>SUM(H19:S19)</f>
        <v>84</v>
      </c>
      <c r="U19" s="144">
        <f>B19*0.15</f>
        <v>30</v>
      </c>
      <c r="V19" s="144"/>
      <c r="W19" s="144">
        <f>B19*0.3</f>
        <v>60</v>
      </c>
      <c r="X19" s="144"/>
      <c r="Y19" s="144"/>
      <c r="Z19" s="144"/>
      <c r="AA19" s="144"/>
      <c r="AB19" s="144">
        <f>B19*0.13</f>
        <v>26</v>
      </c>
      <c r="AC19" s="144">
        <v>0</v>
      </c>
      <c r="AD19" s="144"/>
      <c r="AE19" s="144">
        <v>0</v>
      </c>
      <c r="AF19" s="144">
        <v>0</v>
      </c>
      <c r="AG19" s="145">
        <f>SUM(U19:AF19)</f>
        <v>116</v>
      </c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5">
        <f>SUM(AH19:AS19)</f>
        <v>0</v>
      </c>
      <c r="AV19" s="44">
        <f>T19+AG19+AT19</f>
        <v>200</v>
      </c>
      <c r="AW19" s="138">
        <f>AV19/$AV$21</f>
        <v>4.1666666666666664E-2</v>
      </c>
      <c r="AX19" s="136">
        <f t="shared" si="0"/>
        <v>0</v>
      </c>
    </row>
    <row r="20" spans="1:50" s="6" customFormat="1" ht="18" customHeight="1" thickBot="1">
      <c r="A20" s="183" t="s">
        <v>32</v>
      </c>
      <c r="B20" s="45">
        <v>50</v>
      </c>
      <c r="C20" s="170">
        <f>B20/$B$21</f>
        <v>1.0416666666666666E-2</v>
      </c>
      <c r="D20" s="44"/>
      <c r="E20" s="24"/>
      <c r="F20" s="44"/>
      <c r="G20" s="24"/>
      <c r="H20" s="196"/>
      <c r="I20" s="196"/>
      <c r="J20" s="196">
        <f>B20</f>
        <v>50</v>
      </c>
      <c r="K20" s="196"/>
      <c r="L20" s="196"/>
      <c r="M20" s="196"/>
      <c r="N20" s="196"/>
      <c r="O20" s="196"/>
      <c r="P20" s="196">
        <v>0</v>
      </c>
      <c r="Q20" s="196">
        <v>0</v>
      </c>
      <c r="R20" s="196">
        <v>0</v>
      </c>
      <c r="S20" s="196">
        <v>0</v>
      </c>
      <c r="T20" s="145">
        <f>SUM(H20:S20)</f>
        <v>50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5">
        <f>SUM(U20:AF20)</f>
        <v>0</v>
      </c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5">
        <f>SUM(AH20:AS20)</f>
        <v>0</v>
      </c>
      <c r="AV20" s="44">
        <f>B20</f>
        <v>50</v>
      </c>
      <c r="AW20" s="138">
        <f>AV20/$AV$21</f>
        <v>1.0416666666666666E-2</v>
      </c>
      <c r="AX20" s="136">
        <f t="shared" si="0"/>
        <v>0</v>
      </c>
    </row>
    <row r="21" spans="1:50" s="2" customFormat="1" ht="19.5" customHeight="1" thickBot="1">
      <c r="A21" s="181" t="s">
        <v>15</v>
      </c>
      <c r="B21" s="182">
        <f>SUM(B18:B20)</f>
        <v>4800</v>
      </c>
      <c r="C21" s="169">
        <f>SUM(C18:C20)</f>
        <v>0.99999999999999989</v>
      </c>
      <c r="D21" s="54"/>
      <c r="E21" s="65"/>
      <c r="F21" s="54"/>
      <c r="G21" s="65"/>
      <c r="H21" s="55">
        <f t="shared" ref="H21:S21" si="4">SUM(H18:H20)</f>
        <v>0</v>
      </c>
      <c r="I21" s="55">
        <f t="shared" si="4"/>
        <v>0</v>
      </c>
      <c r="J21" s="55">
        <f t="shared" si="4"/>
        <v>50</v>
      </c>
      <c r="K21" s="55">
        <f>SUM(K18:K20)</f>
        <v>0</v>
      </c>
      <c r="L21" s="55">
        <f t="shared" si="4"/>
        <v>475</v>
      </c>
      <c r="M21" s="55">
        <f t="shared" si="4"/>
        <v>0</v>
      </c>
      <c r="N21" s="55">
        <f t="shared" si="4"/>
        <v>300</v>
      </c>
      <c r="O21" s="55">
        <f t="shared" si="4"/>
        <v>864</v>
      </c>
      <c r="P21" s="55">
        <f t="shared" si="4"/>
        <v>600</v>
      </c>
      <c r="Q21" s="55">
        <f t="shared" si="4"/>
        <v>600</v>
      </c>
      <c r="R21" s="55">
        <f t="shared" si="4"/>
        <v>227.5</v>
      </c>
      <c r="S21" s="55">
        <f t="shared" si="4"/>
        <v>0</v>
      </c>
      <c r="T21" s="55">
        <f>SUM(H21:S21)</f>
        <v>3116.5</v>
      </c>
      <c r="U21" s="55">
        <f t="shared" ref="U21:AF21" si="5">SUM(U18:U20)</f>
        <v>30</v>
      </c>
      <c r="V21" s="55">
        <f t="shared" si="5"/>
        <v>0</v>
      </c>
      <c r="W21" s="55">
        <f t="shared" si="5"/>
        <v>360</v>
      </c>
      <c r="X21" s="55">
        <f t="shared" si="5"/>
        <v>300</v>
      </c>
      <c r="Y21" s="55">
        <f t="shared" si="5"/>
        <v>512.5</v>
      </c>
      <c r="Z21" s="55">
        <f t="shared" si="5"/>
        <v>0</v>
      </c>
      <c r="AA21" s="55">
        <f t="shared" si="5"/>
        <v>0</v>
      </c>
      <c r="AB21" s="55">
        <f t="shared" si="5"/>
        <v>481</v>
      </c>
      <c r="AC21" s="55">
        <f t="shared" si="5"/>
        <v>0</v>
      </c>
      <c r="AD21" s="55">
        <f t="shared" si="5"/>
        <v>0</v>
      </c>
      <c r="AE21" s="55">
        <f t="shared" si="5"/>
        <v>0</v>
      </c>
      <c r="AF21" s="55">
        <f t="shared" si="5"/>
        <v>0</v>
      </c>
      <c r="AG21" s="57">
        <f>SUM(U21:AF21)</f>
        <v>1683.5</v>
      </c>
      <c r="AH21" s="55">
        <f t="shared" ref="AH21:AS21" si="6">SUM(AH18:AH20)</f>
        <v>0</v>
      </c>
      <c r="AI21" s="55">
        <f t="shared" si="6"/>
        <v>0</v>
      </c>
      <c r="AJ21" s="55">
        <f t="shared" si="6"/>
        <v>0</v>
      </c>
      <c r="AK21" s="55">
        <f t="shared" si="6"/>
        <v>0</v>
      </c>
      <c r="AL21" s="55">
        <f t="shared" si="6"/>
        <v>0</v>
      </c>
      <c r="AM21" s="55">
        <f t="shared" si="6"/>
        <v>0</v>
      </c>
      <c r="AN21" s="55">
        <f t="shared" si="6"/>
        <v>0</v>
      </c>
      <c r="AO21" s="55">
        <f t="shared" si="6"/>
        <v>0</v>
      </c>
      <c r="AP21" s="55">
        <f t="shared" si="6"/>
        <v>0</v>
      </c>
      <c r="AQ21" s="55">
        <f t="shared" si="6"/>
        <v>0</v>
      </c>
      <c r="AR21" s="55">
        <f t="shared" si="6"/>
        <v>0</v>
      </c>
      <c r="AS21" s="55">
        <f t="shared" si="6"/>
        <v>0</v>
      </c>
      <c r="AT21" s="57">
        <f>SUM(AH21:AS21)</f>
        <v>0</v>
      </c>
      <c r="AV21" s="54">
        <f>SUM(AV18:AV20)</f>
        <v>4800</v>
      </c>
      <c r="AW21" s="142">
        <f>SUM(AW18:AW20)</f>
        <v>0.99999999999999989</v>
      </c>
      <c r="AX21" s="136">
        <f t="shared" si="0"/>
        <v>0</v>
      </c>
    </row>
    <row r="22" spans="1:50" s="4" customFormat="1" ht="19.5" customHeight="1" thickBot="1">
      <c r="A22" s="184" t="s">
        <v>16</v>
      </c>
      <c r="B22" s="185">
        <f>B16-B21</f>
        <v>0</v>
      </c>
      <c r="C22" s="171"/>
      <c r="D22" s="66"/>
      <c r="E22" s="67"/>
      <c r="F22" s="66"/>
      <c r="G22" s="67"/>
      <c r="H22" s="68">
        <f>H16-H21+H27</f>
        <v>816</v>
      </c>
      <c r="I22" s="68">
        <f>H22+I27+I16-I21</f>
        <v>816</v>
      </c>
      <c r="J22" s="68">
        <f>I22+J27+J16-J21</f>
        <v>766</v>
      </c>
      <c r="K22" s="68">
        <f t="shared" ref="K22:S22" si="7">J22+K27+K16-K21</f>
        <v>766</v>
      </c>
      <c r="L22" s="68">
        <f t="shared" si="7"/>
        <v>291</v>
      </c>
      <c r="M22" s="68">
        <f t="shared" si="7"/>
        <v>333.5</v>
      </c>
      <c r="N22" s="68">
        <f t="shared" si="7"/>
        <v>33.5</v>
      </c>
      <c r="O22" s="68">
        <f t="shared" si="7"/>
        <v>0.25</v>
      </c>
      <c r="P22" s="68">
        <f t="shared" si="7"/>
        <v>0.25</v>
      </c>
      <c r="Q22" s="68">
        <f t="shared" si="7"/>
        <v>82.649999999999977</v>
      </c>
      <c r="R22" s="68">
        <f t="shared" si="7"/>
        <v>365.15</v>
      </c>
      <c r="S22" s="68">
        <f t="shared" si="7"/>
        <v>875.15</v>
      </c>
      <c r="T22" s="68">
        <f>S22+T27+T16-T21</f>
        <v>1750.3000000000002</v>
      </c>
      <c r="U22" s="68">
        <f>S22+U27+U16-U21</f>
        <v>1038.5250000000001</v>
      </c>
      <c r="V22" s="68">
        <f t="shared" ref="V22:AT22" si="8">U22+V27+V16-V21</f>
        <v>1038.5250000000001</v>
      </c>
      <c r="W22" s="68">
        <f t="shared" si="8"/>
        <v>704.02500000000009</v>
      </c>
      <c r="X22" s="68">
        <f t="shared" si="8"/>
        <v>404.02500000000009</v>
      </c>
      <c r="Y22" s="68">
        <f t="shared" si="8"/>
        <v>73.005000000000109</v>
      </c>
      <c r="Z22" s="68">
        <f t="shared" si="8"/>
        <v>73.005000000000109</v>
      </c>
      <c r="AA22" s="68">
        <f t="shared" si="8"/>
        <v>73.005000000000109</v>
      </c>
      <c r="AB22" s="68">
        <f t="shared" si="8"/>
        <v>5.0000000001091394E-3</v>
      </c>
      <c r="AC22" s="68">
        <f t="shared" si="8"/>
        <v>5.0000000001091394E-3</v>
      </c>
      <c r="AD22" s="68">
        <f t="shared" si="8"/>
        <v>5.0000000001091394E-3</v>
      </c>
      <c r="AE22" s="68">
        <f t="shared" si="8"/>
        <v>5.0000000001091394E-3</v>
      </c>
      <c r="AF22" s="68">
        <f t="shared" si="8"/>
        <v>5.0000000001091394E-3</v>
      </c>
      <c r="AG22" s="68">
        <f>AF22</f>
        <v>5.0000000001091394E-3</v>
      </c>
      <c r="AH22" s="68">
        <f t="shared" si="8"/>
        <v>5.0000000001091394E-3</v>
      </c>
      <c r="AI22" s="68">
        <f t="shared" si="8"/>
        <v>5.0000000001091394E-3</v>
      </c>
      <c r="AJ22" s="68">
        <f t="shared" si="8"/>
        <v>5.0000000001091394E-3</v>
      </c>
      <c r="AK22" s="68">
        <f t="shared" si="8"/>
        <v>5.0000000001091394E-3</v>
      </c>
      <c r="AL22" s="68">
        <f t="shared" si="8"/>
        <v>5.0000000001091394E-3</v>
      </c>
      <c r="AM22" s="68">
        <f t="shared" si="8"/>
        <v>5.0000000001091394E-3</v>
      </c>
      <c r="AN22" s="68">
        <f t="shared" si="8"/>
        <v>5.0000000001091394E-3</v>
      </c>
      <c r="AO22" s="68">
        <f t="shared" si="8"/>
        <v>5.0000000001091394E-3</v>
      </c>
      <c r="AP22" s="68">
        <f t="shared" si="8"/>
        <v>5.0000000001091394E-3</v>
      </c>
      <c r="AQ22" s="68">
        <f t="shared" si="8"/>
        <v>5.0000000001091394E-3</v>
      </c>
      <c r="AR22" s="68">
        <f t="shared" si="8"/>
        <v>5.0000000001091394E-3</v>
      </c>
      <c r="AS22" s="68">
        <f t="shared" si="8"/>
        <v>5.0000000001091394E-3</v>
      </c>
      <c r="AT22" s="68">
        <f t="shared" si="8"/>
        <v>5.0000000001091394E-3</v>
      </c>
      <c r="AV22" s="66">
        <f>AG22</f>
        <v>5.0000000001091394E-3</v>
      </c>
      <c r="AW22" s="71"/>
      <c r="AX22" s="136">
        <f t="shared" si="0"/>
        <v>-5.0000000001091394E-3</v>
      </c>
    </row>
    <row r="23" spans="1:50" s="6" customFormat="1" ht="18" customHeight="1">
      <c r="A23" s="186" t="s">
        <v>37</v>
      </c>
      <c r="B23" s="45">
        <f>B21*0.21</f>
        <v>1008</v>
      </c>
      <c r="C23" s="165"/>
      <c r="D23" s="44"/>
      <c r="E23" s="24"/>
      <c r="F23" s="44"/>
      <c r="G23" s="24"/>
      <c r="H23" s="48">
        <f>H21*(0.21)</f>
        <v>0</v>
      </c>
      <c r="I23" s="48">
        <f t="shared" ref="I23:S23" si="9">I21*(0.21)</f>
        <v>0</v>
      </c>
      <c r="J23" s="48">
        <f t="shared" si="9"/>
        <v>10.5</v>
      </c>
      <c r="K23" s="48">
        <f t="shared" si="9"/>
        <v>0</v>
      </c>
      <c r="L23" s="48">
        <f t="shared" si="9"/>
        <v>99.75</v>
      </c>
      <c r="M23" s="48">
        <f t="shared" si="9"/>
        <v>0</v>
      </c>
      <c r="N23" s="48">
        <f t="shared" si="9"/>
        <v>63</v>
      </c>
      <c r="O23" s="48">
        <f t="shared" si="9"/>
        <v>181.44</v>
      </c>
      <c r="P23" s="48">
        <f t="shared" si="9"/>
        <v>126</v>
      </c>
      <c r="Q23" s="48">
        <f t="shared" si="9"/>
        <v>126</v>
      </c>
      <c r="R23" s="48">
        <f t="shared" si="9"/>
        <v>47.774999999999999</v>
      </c>
      <c r="S23" s="48">
        <f t="shared" si="9"/>
        <v>0</v>
      </c>
      <c r="T23" s="47">
        <f>SUM(H23:S23)</f>
        <v>654.46500000000003</v>
      </c>
      <c r="U23" s="48">
        <f t="shared" ref="U23:AF23" si="10">U21*(0.21)</f>
        <v>6.3</v>
      </c>
      <c r="V23" s="48">
        <f t="shared" si="10"/>
        <v>0</v>
      </c>
      <c r="W23" s="48">
        <f t="shared" si="10"/>
        <v>75.599999999999994</v>
      </c>
      <c r="X23" s="48">
        <f t="shared" si="10"/>
        <v>63</v>
      </c>
      <c r="Y23" s="48">
        <f t="shared" si="10"/>
        <v>107.625</v>
      </c>
      <c r="Z23" s="48">
        <f t="shared" si="10"/>
        <v>0</v>
      </c>
      <c r="AA23" s="48">
        <f t="shared" si="10"/>
        <v>0</v>
      </c>
      <c r="AB23" s="48">
        <f t="shared" si="10"/>
        <v>101.00999999999999</v>
      </c>
      <c r="AC23" s="48">
        <f t="shared" si="10"/>
        <v>0</v>
      </c>
      <c r="AD23" s="48">
        <f t="shared" si="10"/>
        <v>0</v>
      </c>
      <c r="AE23" s="48">
        <f t="shared" si="10"/>
        <v>0</v>
      </c>
      <c r="AF23" s="48">
        <f t="shared" si="10"/>
        <v>0</v>
      </c>
      <c r="AG23" s="47">
        <f>SUM(U23:AF23)</f>
        <v>353.53499999999997</v>
      </c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140"/>
      <c r="AT23" s="47">
        <f>SUM(AH23:AS23)</f>
        <v>0</v>
      </c>
      <c r="AU23" s="132"/>
      <c r="AV23" s="162">
        <f>SUM(T23+AG23+AT23)</f>
        <v>1008</v>
      </c>
      <c r="AW23" s="139"/>
      <c r="AX23" s="136">
        <f t="shared" si="0"/>
        <v>0</v>
      </c>
    </row>
    <row r="24" spans="1:50" s="6" customFormat="1" ht="31.5" customHeight="1" thickBot="1">
      <c r="A24" s="187" t="s">
        <v>49</v>
      </c>
      <c r="B24" s="45">
        <f>B21*0.1</f>
        <v>480</v>
      </c>
      <c r="C24" s="172"/>
      <c r="D24" s="49"/>
      <c r="E24" s="63"/>
      <c r="F24" s="49"/>
      <c r="G24" s="63"/>
      <c r="H24" s="48">
        <f>0.1*H21</f>
        <v>0</v>
      </c>
      <c r="I24" s="48">
        <f t="shared" ref="I24:S24" si="11">0.1*I21</f>
        <v>0</v>
      </c>
      <c r="J24" s="48">
        <f t="shared" si="11"/>
        <v>5</v>
      </c>
      <c r="K24" s="48">
        <f t="shared" si="11"/>
        <v>0</v>
      </c>
      <c r="L24" s="48">
        <f t="shared" si="11"/>
        <v>47.5</v>
      </c>
      <c r="M24" s="48">
        <f t="shared" si="11"/>
        <v>0</v>
      </c>
      <c r="N24" s="48">
        <f t="shared" si="11"/>
        <v>30</v>
      </c>
      <c r="O24" s="48">
        <f t="shared" si="11"/>
        <v>86.4</v>
      </c>
      <c r="P24" s="48">
        <f t="shared" si="11"/>
        <v>60</v>
      </c>
      <c r="Q24" s="48">
        <f t="shared" si="11"/>
        <v>60</v>
      </c>
      <c r="R24" s="48">
        <f t="shared" si="11"/>
        <v>22.75</v>
      </c>
      <c r="S24" s="48">
        <f t="shared" si="11"/>
        <v>0</v>
      </c>
      <c r="T24" s="48">
        <f>SUM(H24:S24)</f>
        <v>311.64999999999998</v>
      </c>
      <c r="U24" s="48">
        <f t="shared" ref="U24:AF24" si="12">0.1*U21</f>
        <v>3</v>
      </c>
      <c r="V24" s="48">
        <f t="shared" si="12"/>
        <v>0</v>
      </c>
      <c r="W24" s="48">
        <f t="shared" si="12"/>
        <v>36</v>
      </c>
      <c r="X24" s="48">
        <f t="shared" si="12"/>
        <v>30</v>
      </c>
      <c r="Y24" s="48">
        <f t="shared" si="12"/>
        <v>51.25</v>
      </c>
      <c r="Z24" s="48">
        <f t="shared" si="12"/>
        <v>0</v>
      </c>
      <c r="AA24" s="48">
        <f t="shared" si="12"/>
        <v>0</v>
      </c>
      <c r="AB24" s="48">
        <f t="shared" si="12"/>
        <v>48.1</v>
      </c>
      <c r="AC24" s="48">
        <f t="shared" si="12"/>
        <v>0</v>
      </c>
      <c r="AD24" s="48">
        <f t="shared" si="12"/>
        <v>0</v>
      </c>
      <c r="AE24" s="48">
        <f t="shared" si="12"/>
        <v>0</v>
      </c>
      <c r="AF24" s="48">
        <f t="shared" si="12"/>
        <v>0</v>
      </c>
      <c r="AG24" s="47">
        <f>SUM(U24:AF24)</f>
        <v>168.35</v>
      </c>
      <c r="AH24" s="52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1"/>
      <c r="AT24" s="47">
        <f>SUM(AH24:AS24)</f>
        <v>0</v>
      </c>
      <c r="AV24" s="53">
        <f>SUM(T24+AG24+AT24)</f>
        <v>480</v>
      </c>
      <c r="AW24" s="64"/>
      <c r="AX24" s="136">
        <f t="shared" si="0"/>
        <v>0</v>
      </c>
    </row>
    <row r="25" spans="1:50" s="4" customFormat="1" ht="19.5" customHeight="1" thickBot="1">
      <c r="A25" s="188" t="s">
        <v>17</v>
      </c>
      <c r="B25" s="185">
        <v>0</v>
      </c>
      <c r="C25" s="171"/>
      <c r="D25" s="66"/>
      <c r="E25" s="67"/>
      <c r="F25" s="66"/>
      <c r="G25" s="67"/>
      <c r="H25" s="68">
        <f>H29+H16-H21-H23-H24</f>
        <v>816</v>
      </c>
      <c r="I25" s="68">
        <f t="shared" ref="I25:S25" si="13">H25+I16-I21+I29-I23-I24</f>
        <v>816</v>
      </c>
      <c r="J25" s="68">
        <f t="shared" si="13"/>
        <v>766</v>
      </c>
      <c r="K25" s="68">
        <f t="shared" si="13"/>
        <v>766</v>
      </c>
      <c r="L25" s="68">
        <f t="shared" si="13"/>
        <v>291</v>
      </c>
      <c r="M25" s="68">
        <f t="shared" si="13"/>
        <v>333.5</v>
      </c>
      <c r="N25" s="68">
        <f t="shared" si="13"/>
        <v>33.5</v>
      </c>
      <c r="O25" s="68">
        <f t="shared" si="13"/>
        <v>0.25000000000002842</v>
      </c>
      <c r="P25" s="68">
        <f t="shared" si="13"/>
        <v>0.25</v>
      </c>
      <c r="Q25" s="68">
        <f t="shared" si="13"/>
        <v>82.649999999999977</v>
      </c>
      <c r="R25" s="68">
        <f t="shared" si="13"/>
        <v>365.15</v>
      </c>
      <c r="S25" s="68">
        <f t="shared" si="13"/>
        <v>875.15</v>
      </c>
      <c r="T25" s="69">
        <f>S25</f>
        <v>875.15</v>
      </c>
      <c r="U25" s="70">
        <f>S25+U29+U16-U21-U23-U24</f>
        <v>1038.5249999999999</v>
      </c>
      <c r="V25" s="68">
        <f t="shared" ref="V25:AF25" si="14">U25+V16-V21+V29-V23-V24</f>
        <v>1038.5249999999999</v>
      </c>
      <c r="W25" s="68">
        <f t="shared" si="14"/>
        <v>704.02499999999986</v>
      </c>
      <c r="X25" s="68">
        <f t="shared" si="14"/>
        <v>404.02499999999986</v>
      </c>
      <c r="Y25" s="68">
        <f t="shared" si="14"/>
        <v>73.004999999999882</v>
      </c>
      <c r="Z25" s="68">
        <f t="shared" si="14"/>
        <v>73.004999999999882</v>
      </c>
      <c r="AA25" s="68">
        <f t="shared" si="14"/>
        <v>73.004999999999882</v>
      </c>
      <c r="AB25" s="68">
        <f t="shared" si="14"/>
        <v>4.9999999998746603E-3</v>
      </c>
      <c r="AC25" s="68">
        <f t="shared" si="14"/>
        <v>4.9999999998746603E-3</v>
      </c>
      <c r="AD25" s="68">
        <f t="shared" si="14"/>
        <v>4.9999999998746603E-3</v>
      </c>
      <c r="AE25" s="68">
        <f t="shared" si="14"/>
        <v>4.9999999998746603E-3</v>
      </c>
      <c r="AF25" s="68">
        <f t="shared" si="14"/>
        <v>4.9999999998746603E-3</v>
      </c>
      <c r="AG25" s="69">
        <f>AF25</f>
        <v>4.9999999998746603E-3</v>
      </c>
      <c r="AH25" s="69">
        <f t="shared" ref="AH25:AT25" si="15">AG25</f>
        <v>4.9999999998746603E-3</v>
      </c>
      <c r="AI25" s="69">
        <f t="shared" si="15"/>
        <v>4.9999999998746603E-3</v>
      </c>
      <c r="AJ25" s="69">
        <f t="shared" si="15"/>
        <v>4.9999999998746603E-3</v>
      </c>
      <c r="AK25" s="69">
        <f t="shared" si="15"/>
        <v>4.9999999998746603E-3</v>
      </c>
      <c r="AL25" s="69">
        <f t="shared" si="15"/>
        <v>4.9999999998746603E-3</v>
      </c>
      <c r="AM25" s="69">
        <f t="shared" si="15"/>
        <v>4.9999999998746603E-3</v>
      </c>
      <c r="AN25" s="69">
        <f t="shared" si="15"/>
        <v>4.9999999998746603E-3</v>
      </c>
      <c r="AO25" s="69">
        <f t="shared" si="15"/>
        <v>4.9999999998746603E-3</v>
      </c>
      <c r="AP25" s="69">
        <f t="shared" si="15"/>
        <v>4.9999999998746603E-3</v>
      </c>
      <c r="AQ25" s="69">
        <f t="shared" si="15"/>
        <v>4.9999999998746603E-3</v>
      </c>
      <c r="AR25" s="69">
        <f t="shared" si="15"/>
        <v>4.9999999998746603E-3</v>
      </c>
      <c r="AS25" s="69">
        <f t="shared" si="15"/>
        <v>4.9999999998746603E-3</v>
      </c>
      <c r="AT25" s="69">
        <f t="shared" si="15"/>
        <v>4.9999999998746603E-3</v>
      </c>
      <c r="AV25" s="66">
        <f>AG25</f>
        <v>4.9999999998746603E-3</v>
      </c>
      <c r="AW25" s="71"/>
      <c r="AX25" s="136">
        <f t="shared" si="0"/>
        <v>-4.9999999998746603E-3</v>
      </c>
    </row>
    <row r="26" spans="1:50" s="7" customFormat="1" ht="15" customHeight="1">
      <c r="A26" s="189" t="s">
        <v>18</v>
      </c>
      <c r="B26" s="190"/>
      <c r="C26" s="73"/>
      <c r="D26" s="72"/>
      <c r="E26" s="73"/>
      <c r="F26" s="72"/>
      <c r="G26" s="73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V26" s="74"/>
      <c r="AW26" s="74"/>
      <c r="AX26" s="136">
        <f t="shared" si="0"/>
        <v>0</v>
      </c>
    </row>
    <row r="27" spans="1:50" s="4" customFormat="1" ht="15" customHeight="1">
      <c r="A27" s="191" t="s">
        <v>25</v>
      </c>
      <c r="B27" s="197">
        <f>SUM(U27:V27)+Y27</f>
        <v>0</v>
      </c>
      <c r="C27" s="173"/>
      <c r="D27" s="75"/>
      <c r="E27" s="76"/>
      <c r="F27" s="75"/>
      <c r="G27" s="76"/>
      <c r="H27" s="77"/>
      <c r="I27" s="77"/>
      <c r="J27" s="77"/>
      <c r="K27" s="77"/>
      <c r="L27" s="77"/>
      <c r="M27" s="77"/>
      <c r="N27" s="77"/>
      <c r="O27" s="77"/>
      <c r="P27" s="77">
        <v>52</v>
      </c>
      <c r="Q27" s="77">
        <v>-52</v>
      </c>
      <c r="R27" s="77"/>
      <c r="S27" s="77"/>
      <c r="T27" s="41">
        <f>SUM(H27:S27)</f>
        <v>0</v>
      </c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41">
        <f>SUM(U27:AF27)</f>
        <v>0</v>
      </c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41">
        <f>SUM(AH27:AS27)</f>
        <v>0</v>
      </c>
      <c r="AV27" s="44">
        <f>AT27</f>
        <v>0</v>
      </c>
      <c r="AW27" s="79"/>
      <c r="AX27" s="136">
        <f t="shared" si="0"/>
        <v>0</v>
      </c>
    </row>
    <row r="28" spans="1:50" s="4" customFormat="1" ht="15" customHeight="1" thickBot="1">
      <c r="A28" s="191" t="s">
        <v>19</v>
      </c>
      <c r="B28" s="198">
        <f>B23</f>
        <v>1008</v>
      </c>
      <c r="C28" s="174"/>
      <c r="D28" s="53"/>
      <c r="E28" s="80"/>
      <c r="F28" s="53"/>
      <c r="G28" s="80"/>
      <c r="H28" s="77">
        <f>H23+H24</f>
        <v>0</v>
      </c>
      <c r="I28" s="77">
        <f t="shared" ref="I28:S28" si="16">I23+I24</f>
        <v>0</v>
      </c>
      <c r="J28" s="77">
        <f t="shared" si="16"/>
        <v>15.5</v>
      </c>
      <c r="K28" s="77">
        <f t="shared" si="16"/>
        <v>0</v>
      </c>
      <c r="L28" s="77">
        <f t="shared" si="16"/>
        <v>147.25</v>
      </c>
      <c r="M28" s="77">
        <f t="shared" si="16"/>
        <v>0</v>
      </c>
      <c r="N28" s="77">
        <f t="shared" si="16"/>
        <v>93</v>
      </c>
      <c r="O28" s="77">
        <f t="shared" si="16"/>
        <v>267.84000000000003</v>
      </c>
      <c r="P28" s="77">
        <f t="shared" si="16"/>
        <v>186</v>
      </c>
      <c r="Q28" s="77">
        <f t="shared" si="16"/>
        <v>186</v>
      </c>
      <c r="R28" s="77">
        <f t="shared" si="16"/>
        <v>70.525000000000006</v>
      </c>
      <c r="S28" s="77">
        <f t="shared" si="16"/>
        <v>0</v>
      </c>
      <c r="T28" s="41">
        <f>SUM(H28:S28)</f>
        <v>966.11500000000001</v>
      </c>
      <c r="U28" s="77">
        <f t="shared" ref="U28:AF28" si="17">U23+U24</f>
        <v>9.3000000000000007</v>
      </c>
      <c r="V28" s="77">
        <f t="shared" si="17"/>
        <v>0</v>
      </c>
      <c r="W28" s="77">
        <f t="shared" si="17"/>
        <v>111.6</v>
      </c>
      <c r="X28" s="77">
        <f t="shared" si="17"/>
        <v>93</v>
      </c>
      <c r="Y28" s="77">
        <f t="shared" si="17"/>
        <v>158.875</v>
      </c>
      <c r="Z28" s="77">
        <f t="shared" si="17"/>
        <v>0</v>
      </c>
      <c r="AA28" s="77">
        <f t="shared" si="17"/>
        <v>0</v>
      </c>
      <c r="AB28" s="77">
        <f t="shared" si="17"/>
        <v>149.10999999999999</v>
      </c>
      <c r="AC28" s="77">
        <f t="shared" si="17"/>
        <v>0</v>
      </c>
      <c r="AD28" s="77">
        <f t="shared" si="17"/>
        <v>0</v>
      </c>
      <c r="AE28" s="77">
        <f t="shared" si="17"/>
        <v>0</v>
      </c>
      <c r="AF28" s="77">
        <f t="shared" si="17"/>
        <v>0</v>
      </c>
      <c r="AG28" s="41">
        <f>SUM(U28:AF28)</f>
        <v>521.88499999999999</v>
      </c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41">
        <f>SUM(AH28:AS28)</f>
        <v>0</v>
      </c>
      <c r="AV28" s="44">
        <f>T28+AG28+AT28</f>
        <v>1488</v>
      </c>
      <c r="AW28" s="81"/>
      <c r="AX28" s="136">
        <f t="shared" si="0"/>
        <v>-480</v>
      </c>
    </row>
    <row r="29" spans="1:50" s="3" customFormat="1" ht="15.75" customHeight="1" thickBot="1">
      <c r="A29" s="192" t="s">
        <v>20</v>
      </c>
      <c r="B29" s="199">
        <f>SUM(B27:B27)</f>
        <v>0</v>
      </c>
      <c r="C29" s="175"/>
      <c r="D29" s="97"/>
      <c r="E29" s="98"/>
      <c r="F29" s="97"/>
      <c r="G29" s="98"/>
      <c r="H29" s="113">
        <f>SUM(H27:H28)</f>
        <v>0</v>
      </c>
      <c r="I29" s="113">
        <f t="shared" ref="I29:S29" si="18">SUM(I27:I28)</f>
        <v>0</v>
      </c>
      <c r="J29" s="113">
        <f t="shared" si="18"/>
        <v>15.5</v>
      </c>
      <c r="K29" s="113">
        <f t="shared" si="18"/>
        <v>0</v>
      </c>
      <c r="L29" s="113">
        <f t="shared" si="18"/>
        <v>147.25</v>
      </c>
      <c r="M29" s="113">
        <f t="shared" si="18"/>
        <v>0</v>
      </c>
      <c r="N29" s="113">
        <f t="shared" si="18"/>
        <v>93</v>
      </c>
      <c r="O29" s="113">
        <f t="shared" si="18"/>
        <v>267.84000000000003</v>
      </c>
      <c r="P29" s="113">
        <f t="shared" si="18"/>
        <v>238</v>
      </c>
      <c r="Q29" s="113">
        <f t="shared" si="18"/>
        <v>134</v>
      </c>
      <c r="R29" s="113">
        <f t="shared" si="18"/>
        <v>70.525000000000006</v>
      </c>
      <c r="S29" s="113">
        <f t="shared" si="18"/>
        <v>0</v>
      </c>
      <c r="T29" s="85">
        <f>SUM(H29:S29)</f>
        <v>966.11500000000001</v>
      </c>
      <c r="U29" s="113">
        <f t="shared" ref="U29:AF29" si="19">SUM(U27:U28)</f>
        <v>9.3000000000000007</v>
      </c>
      <c r="V29" s="113">
        <f t="shared" si="19"/>
        <v>0</v>
      </c>
      <c r="W29" s="113">
        <f t="shared" si="19"/>
        <v>111.6</v>
      </c>
      <c r="X29" s="113">
        <f t="shared" si="19"/>
        <v>93</v>
      </c>
      <c r="Y29" s="113">
        <f t="shared" si="19"/>
        <v>158.875</v>
      </c>
      <c r="Z29" s="113">
        <f t="shared" si="19"/>
        <v>0</v>
      </c>
      <c r="AA29" s="113">
        <f t="shared" si="19"/>
        <v>0</v>
      </c>
      <c r="AB29" s="113">
        <f t="shared" si="19"/>
        <v>149.10999999999999</v>
      </c>
      <c r="AC29" s="113">
        <f t="shared" si="19"/>
        <v>0</v>
      </c>
      <c r="AD29" s="113">
        <f t="shared" si="19"/>
        <v>0</v>
      </c>
      <c r="AE29" s="113">
        <f t="shared" si="19"/>
        <v>0</v>
      </c>
      <c r="AF29" s="113">
        <f t="shared" si="19"/>
        <v>0</v>
      </c>
      <c r="AG29" s="85">
        <f>SUM(U29:AF29)</f>
        <v>521.88499999999999</v>
      </c>
      <c r="AH29" s="86">
        <f t="shared" ref="AH29:AS29" si="20">SUM(AH27:AH27)</f>
        <v>0</v>
      </c>
      <c r="AI29" s="83">
        <f t="shared" si="20"/>
        <v>0</v>
      </c>
      <c r="AJ29" s="83">
        <f t="shared" si="20"/>
        <v>0</v>
      </c>
      <c r="AK29" s="83">
        <f t="shared" si="20"/>
        <v>0</v>
      </c>
      <c r="AL29" s="83">
        <f t="shared" si="20"/>
        <v>0</v>
      </c>
      <c r="AM29" s="83">
        <f t="shared" si="20"/>
        <v>0</v>
      </c>
      <c r="AN29" s="83">
        <f t="shared" si="20"/>
        <v>0</v>
      </c>
      <c r="AO29" s="83">
        <f t="shared" si="20"/>
        <v>0</v>
      </c>
      <c r="AP29" s="83">
        <f t="shared" si="20"/>
        <v>0</v>
      </c>
      <c r="AQ29" s="83">
        <f t="shared" si="20"/>
        <v>0</v>
      </c>
      <c r="AR29" s="83">
        <f t="shared" si="20"/>
        <v>0</v>
      </c>
      <c r="AS29" s="84">
        <f t="shared" si="20"/>
        <v>0</v>
      </c>
      <c r="AT29" s="85">
        <f>SUM(AH29:AS29)</f>
        <v>0</v>
      </c>
      <c r="AV29" s="82">
        <f>SUM(AV27:AV27)</f>
        <v>0</v>
      </c>
      <c r="AW29" s="87"/>
      <c r="AX29" s="136">
        <f t="shared" si="0"/>
        <v>0</v>
      </c>
    </row>
    <row r="30" spans="1:50" s="3" customFormat="1" ht="17.25" customHeight="1" thickTop="1" thickBot="1">
      <c r="A30" s="193" t="s">
        <v>21</v>
      </c>
      <c r="B30" s="199"/>
      <c r="C30" s="96"/>
      <c r="D30" s="95"/>
      <c r="E30" s="96"/>
      <c r="F30" s="95"/>
      <c r="G30" s="96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V30" s="88"/>
      <c r="AW30" s="88"/>
      <c r="AX30" s="136">
        <f t="shared" si="0"/>
        <v>0</v>
      </c>
    </row>
    <row r="31" spans="1:50" s="3" customFormat="1" ht="14.25" customHeight="1" thickTop="1">
      <c r="A31" s="194" t="s">
        <v>40</v>
      </c>
      <c r="B31" s="199">
        <v>0</v>
      </c>
      <c r="C31" s="176"/>
      <c r="D31" s="94"/>
      <c r="E31" s="90"/>
      <c r="F31" s="94"/>
      <c r="G31" s="90"/>
      <c r="H31" s="91"/>
      <c r="I31" s="91"/>
      <c r="J31" s="91"/>
      <c r="K31" s="91"/>
      <c r="L31" s="91"/>
      <c r="M31" s="91"/>
      <c r="N31" s="91"/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41">
        <f>SUM(H31:S31)</f>
        <v>0</v>
      </c>
      <c r="U31" s="92">
        <v>0</v>
      </c>
      <c r="V31" s="92"/>
      <c r="W31" s="92">
        <v>0</v>
      </c>
      <c r="X31" s="92"/>
      <c r="Y31" s="92"/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>
        <v>0</v>
      </c>
      <c r="AF31" s="92">
        <v>0</v>
      </c>
      <c r="AG31" s="41">
        <f>SUM(U31:AF31)</f>
        <v>0</v>
      </c>
      <c r="AH31" s="92"/>
      <c r="AI31" s="92">
        <v>0</v>
      </c>
      <c r="AJ31" s="92">
        <v>0</v>
      </c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92">
        <v>0</v>
      </c>
      <c r="AR31" s="92">
        <v>0</v>
      </c>
      <c r="AS31" s="92">
        <v>0</v>
      </c>
      <c r="AT31" s="41">
        <f>SUM(AH31:AS31)</f>
        <v>0</v>
      </c>
      <c r="AV31" s="44">
        <f>T31+AG31+AT31</f>
        <v>0</v>
      </c>
      <c r="AW31" s="93"/>
      <c r="AX31" s="136">
        <f t="shared" si="0"/>
        <v>0</v>
      </c>
    </row>
    <row r="32" spans="1:50" s="3" customFormat="1" ht="15" customHeight="1">
      <c r="A32" s="130"/>
      <c r="B32" s="131"/>
      <c r="D32" s="131"/>
      <c r="F32" s="131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2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2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2"/>
      <c r="AV32" s="132"/>
    </row>
    <row r="33" spans="1:49" s="5" customFormat="1" ht="16.5" customHeight="1">
      <c r="A33" s="11" t="s">
        <v>41</v>
      </c>
      <c r="K33" s="148"/>
      <c r="V33" s="148"/>
      <c r="AI33" s="148"/>
    </row>
    <row r="34" spans="1:49" s="18" customFormat="1" ht="15" customHeight="1">
      <c r="A34" s="105"/>
      <c r="B34" s="5"/>
      <c r="D34" s="99"/>
      <c r="E34" s="5"/>
      <c r="F34" s="99"/>
      <c r="G34" s="105"/>
      <c r="H34" s="17"/>
      <c r="I34" s="17"/>
      <c r="J34" s="17"/>
      <c r="K34" s="152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2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52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</row>
    <row r="35" spans="1:49" s="18" customFormat="1" ht="14.25" customHeight="1">
      <c r="A35" s="99" t="s">
        <v>46</v>
      </c>
      <c r="B35" s="101"/>
      <c r="D35" s="101"/>
      <c r="E35" s="101"/>
      <c r="F35" s="101"/>
      <c r="G35" s="101"/>
      <c r="K35" s="153"/>
      <c r="V35" s="153"/>
      <c r="X35" s="153"/>
      <c r="AI35" s="153"/>
    </row>
    <row r="36" spans="1:49" s="18" customFormat="1" ht="14.25" customHeight="1">
      <c r="A36" s="101" t="s">
        <v>47</v>
      </c>
      <c r="B36" s="101"/>
      <c r="D36" s="161"/>
      <c r="E36" s="101"/>
      <c r="F36" s="101"/>
      <c r="G36" s="101"/>
      <c r="K36" s="153"/>
      <c r="V36" s="153"/>
      <c r="X36" s="153"/>
      <c r="AI36" s="153"/>
    </row>
    <row r="37" spans="1:49" s="18" customFormat="1" ht="14.25" customHeight="1">
      <c r="A37" s="101" t="s">
        <v>42</v>
      </c>
      <c r="B37" s="101"/>
      <c r="C37" s="101"/>
      <c r="D37" s="101"/>
      <c r="E37" s="101"/>
      <c r="F37" s="101"/>
      <c r="G37" s="101"/>
      <c r="K37" s="153"/>
      <c r="V37" s="153"/>
      <c r="X37" s="153"/>
      <c r="AI37" s="153"/>
    </row>
    <row r="38" spans="1:49" s="18" customFormat="1" ht="14.25" customHeight="1">
      <c r="A38" s="101" t="s">
        <v>48</v>
      </c>
      <c r="B38" s="101"/>
      <c r="C38" s="101"/>
      <c r="D38" s="101"/>
      <c r="E38" s="101"/>
      <c r="F38" s="101"/>
      <c r="G38" s="101"/>
      <c r="K38" s="153"/>
      <c r="V38" s="153"/>
      <c r="X38" s="153"/>
      <c r="AI38" s="153"/>
    </row>
    <row r="39" spans="1:49" s="18" customFormat="1" ht="15" customHeight="1">
      <c r="A39" s="101" t="s">
        <v>44</v>
      </c>
      <c r="K39" s="153"/>
      <c r="V39" s="153"/>
      <c r="AI39" s="153"/>
    </row>
    <row r="40" spans="1:49" s="18" customFormat="1" ht="15" customHeight="1">
      <c r="A40" s="210" t="s">
        <v>43</v>
      </c>
      <c r="K40" s="153"/>
      <c r="V40" s="153"/>
      <c r="AI40" s="153"/>
    </row>
    <row r="41" spans="1:49" s="18" customFormat="1" ht="9" customHeight="1">
      <c r="A41" s="211" t="s">
        <v>45</v>
      </c>
      <c r="B41" s="212"/>
      <c r="C41" s="212"/>
      <c r="K41" s="153"/>
      <c r="V41" s="153"/>
      <c r="AI41" s="153"/>
    </row>
    <row r="42" spans="1:49" s="18" customFormat="1" ht="14.25" customHeight="1">
      <c r="A42" s="212"/>
      <c r="B42" s="212"/>
      <c r="C42" s="212"/>
      <c r="K42" s="153"/>
      <c r="V42" s="153"/>
      <c r="AI42" s="153"/>
    </row>
    <row r="43" spans="1:49" s="18" customFormat="1" ht="13.5" customHeight="1">
      <c r="A43" s="212"/>
      <c r="B43" s="212"/>
      <c r="C43" s="212"/>
      <c r="K43" s="153"/>
      <c r="V43" s="153"/>
      <c r="AI43" s="153"/>
    </row>
    <row r="44" spans="1:49" s="20" customFormat="1" ht="15" customHeight="1">
      <c r="A44" s="105"/>
      <c r="K44" s="154"/>
      <c r="V44" s="154"/>
      <c r="AI44" s="154"/>
    </row>
    <row r="45" spans="1:49" s="20" customFormat="1" ht="13.5" customHeight="1">
      <c r="A45" s="233" t="s">
        <v>50</v>
      </c>
      <c r="B45" s="234"/>
      <c r="C45" s="234"/>
      <c r="K45" s="154"/>
      <c r="V45" s="154"/>
      <c r="AI45" s="154"/>
    </row>
    <row r="46" spans="1:49" s="20" customFormat="1" ht="18" customHeight="1">
      <c r="A46" s="234"/>
      <c r="B46" s="234"/>
      <c r="C46" s="234"/>
      <c r="K46" s="154"/>
      <c r="V46" s="154"/>
      <c r="AI46" s="154"/>
    </row>
    <row r="47" spans="1:49" s="20" customFormat="1" ht="19.5" customHeight="1">
      <c r="A47" s="235" t="s">
        <v>51</v>
      </c>
      <c r="K47" s="154"/>
      <c r="V47" s="154"/>
      <c r="AI47" s="154"/>
    </row>
    <row r="48" spans="1:49" s="20" customFormat="1" ht="19.5" customHeight="1">
      <c r="A48" s="235"/>
      <c r="K48" s="154"/>
      <c r="V48" s="154"/>
      <c r="AI48" s="154"/>
    </row>
    <row r="49" spans="1:35" s="20" customFormat="1" ht="18.75" customHeight="1">
      <c r="A49" s="137"/>
      <c r="K49" s="154"/>
      <c r="V49" s="154"/>
      <c r="AI49" s="154"/>
    </row>
    <row r="50" spans="1:35" s="20" customFormat="1" ht="18.75" customHeight="1">
      <c r="A50" s="137"/>
      <c r="K50" s="154"/>
      <c r="V50" s="154"/>
      <c r="AI50" s="154"/>
    </row>
    <row r="51" spans="1:35" s="20" customFormat="1" ht="13.5" customHeight="1">
      <c r="A51" s="137"/>
      <c r="K51" s="154"/>
      <c r="V51" s="154"/>
      <c r="AI51" s="154"/>
    </row>
    <row r="52" spans="1:35" s="20" customFormat="1" ht="13.5" customHeight="1">
      <c r="A52" s="137"/>
      <c r="K52" s="154"/>
      <c r="V52" s="154"/>
      <c r="AI52" s="154"/>
    </row>
    <row r="53" spans="1:35" s="20" customFormat="1" ht="15.75">
      <c r="A53" s="137"/>
      <c r="B53" s="110"/>
      <c r="C53" s="102"/>
      <c r="D53" s="110"/>
      <c r="E53" s="102"/>
      <c r="F53" s="110"/>
      <c r="G53" s="102"/>
      <c r="K53" s="154"/>
      <c r="V53" s="154"/>
      <c r="AI53" s="154"/>
    </row>
    <row r="54" spans="1:35" s="20" customFormat="1" ht="15.75">
      <c r="A54" s="137"/>
      <c r="B54" s="100"/>
      <c r="C54" s="104"/>
      <c r="D54" s="100"/>
      <c r="E54" s="104"/>
      <c r="F54" s="100"/>
      <c r="G54" s="104"/>
      <c r="K54" s="154"/>
      <c r="V54" s="154"/>
      <c r="AI54" s="154"/>
    </row>
    <row r="55" spans="1:35" s="20" customFormat="1" ht="15.75">
      <c r="A55" s="99"/>
      <c r="B55" s="109"/>
      <c r="C55" s="101"/>
      <c r="D55" s="109"/>
      <c r="E55" s="101"/>
      <c r="F55" s="109"/>
      <c r="G55" s="101"/>
      <c r="H55" s="18"/>
      <c r="I55" s="18"/>
      <c r="J55" s="18"/>
      <c r="K55" s="153"/>
      <c r="L55" s="18"/>
      <c r="M55" s="18"/>
      <c r="N55" s="18"/>
      <c r="O55" s="18"/>
      <c r="P55" s="18"/>
      <c r="Q55" s="18"/>
      <c r="R55" s="18"/>
      <c r="S55" s="18"/>
      <c r="T55" s="18"/>
      <c r="V55" s="154"/>
      <c r="AI55" s="154"/>
    </row>
    <row r="56" spans="1:35" s="20" customFormat="1" ht="13.5" customHeight="1">
      <c r="A56" s="19"/>
      <c r="B56" s="100"/>
      <c r="C56" s="102"/>
      <c r="D56" s="100"/>
      <c r="E56" s="102"/>
      <c r="F56" s="100"/>
      <c r="G56" s="102"/>
      <c r="H56" s="18"/>
      <c r="I56" s="18"/>
      <c r="J56" s="18"/>
      <c r="K56" s="153"/>
      <c r="L56" s="18"/>
      <c r="M56" s="18"/>
      <c r="N56" s="18"/>
      <c r="O56" s="18"/>
      <c r="P56" s="18"/>
      <c r="Q56" s="18"/>
      <c r="R56" s="18"/>
      <c r="S56" s="18"/>
      <c r="T56" s="18"/>
      <c r="V56" s="154"/>
      <c r="AI56" s="154"/>
    </row>
    <row r="57" spans="1:35" s="20" customFormat="1" ht="15.75">
      <c r="A57" s="19"/>
      <c r="B57" s="110"/>
      <c r="C57" s="102"/>
      <c r="D57" s="110"/>
      <c r="E57" s="102"/>
      <c r="F57" s="110"/>
      <c r="G57" s="102"/>
      <c r="H57" s="18"/>
      <c r="I57" s="18"/>
      <c r="J57" s="18"/>
      <c r="K57" s="153"/>
      <c r="L57" s="18"/>
      <c r="M57" s="18"/>
      <c r="N57" s="18"/>
      <c r="O57" s="18"/>
      <c r="P57" s="18"/>
      <c r="Q57" s="18"/>
      <c r="R57" s="18"/>
      <c r="S57" s="18"/>
      <c r="T57" s="18"/>
      <c r="V57" s="154"/>
      <c r="AI57" s="154"/>
    </row>
    <row r="58" spans="1:35" s="20" customFormat="1" ht="15.75">
      <c r="A58" s="19"/>
      <c r="B58" s="110"/>
      <c r="C58" s="102"/>
      <c r="D58" s="110"/>
      <c r="E58" s="102"/>
      <c r="F58" s="110"/>
      <c r="G58" s="102"/>
      <c r="H58" s="18"/>
      <c r="I58" s="18"/>
      <c r="J58" s="18"/>
      <c r="K58" s="153"/>
      <c r="L58" s="18"/>
      <c r="M58" s="18"/>
      <c r="N58" s="18"/>
      <c r="O58" s="18"/>
      <c r="P58" s="18"/>
      <c r="Q58" s="18"/>
      <c r="R58" s="18"/>
      <c r="S58" s="18"/>
      <c r="T58" s="18"/>
      <c r="V58" s="154"/>
      <c r="AI58" s="154"/>
    </row>
    <row r="59" spans="1:35" s="20" customFormat="1" ht="15.75">
      <c r="A59" s="19"/>
      <c r="B59" s="110"/>
      <c r="C59" s="102"/>
      <c r="D59" s="110"/>
      <c r="E59" s="102"/>
      <c r="F59" s="110"/>
      <c r="G59" s="102"/>
      <c r="H59" s="18"/>
      <c r="I59" s="18"/>
      <c r="J59" s="18"/>
      <c r="K59" s="153"/>
      <c r="L59" s="18"/>
      <c r="M59" s="18"/>
      <c r="N59" s="18"/>
      <c r="O59" s="18"/>
      <c r="P59" s="18"/>
      <c r="Q59" s="18"/>
      <c r="R59" s="18"/>
      <c r="S59" s="18"/>
      <c r="T59" s="18"/>
      <c r="V59" s="154"/>
      <c r="AI59" s="154"/>
    </row>
    <row r="60" spans="1:35" ht="15.75">
      <c r="A60" s="99"/>
      <c r="B60" s="110"/>
      <c r="C60" s="102"/>
      <c r="D60" s="110"/>
      <c r="E60" s="102"/>
      <c r="F60" s="110"/>
      <c r="G60" s="102"/>
      <c r="H60" s="20"/>
      <c r="I60" s="20"/>
      <c r="J60" s="20"/>
      <c r="K60" s="154"/>
      <c r="L60" s="20"/>
      <c r="M60" s="20"/>
      <c r="N60" s="20"/>
      <c r="O60" s="20"/>
      <c r="P60" s="20"/>
      <c r="Q60" s="20"/>
      <c r="R60" s="20"/>
      <c r="S60" s="20"/>
      <c r="T60" s="20"/>
    </row>
    <row r="61" spans="1:35" ht="15.75">
      <c r="A61" s="101"/>
      <c r="B61" s="100"/>
      <c r="C61" s="108"/>
      <c r="D61" s="100"/>
      <c r="E61" s="108"/>
      <c r="F61" s="100"/>
      <c r="G61" s="108"/>
      <c r="H61" s="20"/>
      <c r="I61" s="20"/>
      <c r="J61" s="20"/>
      <c r="K61" s="154"/>
      <c r="L61" s="20"/>
      <c r="M61" s="20"/>
      <c r="N61" s="20"/>
      <c r="O61" s="20"/>
      <c r="P61" s="20"/>
      <c r="Q61" s="20"/>
      <c r="R61" s="20"/>
      <c r="S61" s="20"/>
      <c r="T61" s="20"/>
    </row>
    <row r="62" spans="1:35" ht="15.75">
      <c r="A62" s="101"/>
      <c r="B62" s="110"/>
      <c r="C62" s="102"/>
      <c r="D62" s="110"/>
      <c r="E62" s="102"/>
      <c r="F62" s="110"/>
      <c r="G62" s="102"/>
      <c r="H62" s="20"/>
      <c r="I62" s="20"/>
      <c r="J62" s="20"/>
      <c r="K62" s="154"/>
      <c r="L62" s="20"/>
      <c r="M62" s="20"/>
      <c r="N62" s="20"/>
      <c r="O62" s="20"/>
      <c r="P62" s="20"/>
      <c r="Q62" s="20"/>
      <c r="R62" s="20"/>
      <c r="S62" s="20"/>
      <c r="T62" s="20"/>
    </row>
    <row r="63" spans="1:35" ht="15.75">
      <c r="A63" s="101"/>
      <c r="B63" s="106"/>
      <c r="C63" s="111"/>
      <c r="D63" s="106"/>
      <c r="E63" s="111"/>
      <c r="F63" s="106"/>
      <c r="G63" s="111"/>
      <c r="H63" s="20"/>
      <c r="I63" s="20"/>
      <c r="J63" s="20"/>
      <c r="K63" s="154"/>
      <c r="L63" s="20"/>
      <c r="M63" s="20"/>
      <c r="N63" s="20"/>
      <c r="O63" s="20"/>
      <c r="P63" s="20"/>
      <c r="Q63" s="20"/>
      <c r="R63" s="20"/>
      <c r="S63" s="20"/>
      <c r="T63" s="20"/>
    </row>
    <row r="64" spans="1:35" ht="15.75">
      <c r="A64" s="101"/>
      <c r="B64" s="101"/>
      <c r="C64" s="101"/>
      <c r="D64" s="101"/>
      <c r="E64" s="101"/>
      <c r="F64" s="101"/>
      <c r="G64" s="101"/>
      <c r="H64" s="20"/>
      <c r="I64" s="20"/>
      <c r="J64" s="20"/>
      <c r="K64" s="154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15.75">
      <c r="A65" s="101"/>
      <c r="B65" s="107"/>
      <c r="C65" s="128"/>
      <c r="D65" s="107"/>
      <c r="E65" s="128"/>
      <c r="F65" s="107"/>
      <c r="G65" s="128"/>
      <c r="H65" s="20"/>
      <c r="I65" s="20"/>
      <c r="J65" s="20"/>
      <c r="K65" s="154"/>
      <c r="L65" s="20"/>
      <c r="M65" s="20"/>
      <c r="N65" s="20"/>
      <c r="O65" s="20"/>
      <c r="P65" s="20"/>
      <c r="Q65" s="20"/>
      <c r="R65" s="20"/>
      <c r="S65" s="20"/>
      <c r="T65" s="20"/>
    </row>
    <row r="66" spans="1:20" ht="15.75">
      <c r="A66" s="101"/>
      <c r="B66" s="103"/>
      <c r="C66" s="129"/>
      <c r="D66" s="103"/>
      <c r="E66" s="129"/>
      <c r="F66" s="103"/>
      <c r="G66" s="129"/>
      <c r="H66" s="20"/>
      <c r="I66" s="20"/>
      <c r="J66" s="20"/>
      <c r="K66" s="154"/>
      <c r="L66" s="20"/>
      <c r="M66" s="20"/>
      <c r="N66" s="20"/>
      <c r="O66" s="20"/>
      <c r="P66" s="20"/>
      <c r="Q66" s="20"/>
      <c r="R66" s="20"/>
      <c r="S66" s="20"/>
      <c r="T66" s="20"/>
    </row>
    <row r="67" spans="1:20" ht="15.75">
      <c r="A67" s="101"/>
      <c r="B67" s="101"/>
      <c r="D67" s="101"/>
      <c r="F67" s="101"/>
      <c r="H67" s="20"/>
      <c r="I67" s="20"/>
      <c r="J67" s="20"/>
      <c r="K67" s="154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15.75">
      <c r="A68" s="101"/>
      <c r="B68" s="100"/>
      <c r="C68" s="102"/>
      <c r="D68" s="100"/>
      <c r="E68" s="102"/>
      <c r="F68" s="100"/>
      <c r="G68" s="102"/>
      <c r="H68" s="20"/>
      <c r="I68" s="20"/>
      <c r="J68" s="20"/>
      <c r="K68" s="154"/>
      <c r="L68" s="20"/>
      <c r="M68" s="20"/>
      <c r="N68" s="20"/>
      <c r="O68" s="20"/>
      <c r="P68" s="20"/>
      <c r="Q68" s="20"/>
      <c r="R68" s="20"/>
      <c r="S68" s="20"/>
      <c r="T68" s="20"/>
    </row>
    <row r="69" spans="1:20" ht="15.75">
      <c r="A69" s="99"/>
      <c r="B69" s="100"/>
      <c r="C69" s="100"/>
      <c r="D69" s="100"/>
      <c r="E69" s="100"/>
      <c r="F69" s="100"/>
      <c r="G69" s="100"/>
      <c r="H69" s="20"/>
      <c r="I69" s="20"/>
      <c r="J69" s="20"/>
      <c r="K69" s="154"/>
      <c r="L69" s="20"/>
      <c r="M69" s="20"/>
      <c r="N69" s="20"/>
      <c r="O69" s="20"/>
      <c r="P69" s="20"/>
      <c r="Q69" s="20"/>
      <c r="R69" s="20"/>
      <c r="S69" s="20"/>
      <c r="T69" s="20"/>
    </row>
    <row r="70" spans="1:20" ht="15.75">
      <c r="A70" s="101"/>
      <c r="B70" s="110"/>
      <c r="C70" s="102"/>
      <c r="D70" s="110"/>
      <c r="E70" s="102"/>
      <c r="F70" s="110"/>
      <c r="G70" s="102"/>
      <c r="H70" s="20"/>
      <c r="I70" s="20"/>
      <c r="J70" s="20"/>
      <c r="K70" s="154"/>
      <c r="L70" s="20"/>
      <c r="M70" s="20"/>
      <c r="N70" s="20"/>
      <c r="O70" s="20"/>
      <c r="P70" s="20"/>
      <c r="Q70" s="20"/>
      <c r="R70" s="20"/>
      <c r="S70" s="20"/>
      <c r="T70" s="20"/>
    </row>
    <row r="71" spans="1:20" ht="15.75">
      <c r="A71" s="101"/>
      <c r="B71" s="110"/>
      <c r="C71" s="102"/>
      <c r="D71" s="110"/>
      <c r="E71" s="102"/>
      <c r="F71" s="110"/>
      <c r="G71" s="102"/>
      <c r="H71" s="20"/>
      <c r="I71" s="20"/>
      <c r="J71" s="20"/>
      <c r="K71" s="154"/>
      <c r="L71" s="20"/>
      <c r="M71" s="20"/>
      <c r="N71" s="20"/>
      <c r="O71" s="20"/>
      <c r="P71" s="20"/>
      <c r="Q71" s="20"/>
      <c r="R71" s="20"/>
      <c r="S71" s="20"/>
      <c r="T71" s="20"/>
    </row>
  </sheetData>
  <mergeCells count="18">
    <mergeCell ref="AT8:AT9"/>
    <mergeCell ref="H8:S8"/>
    <mergeCell ref="AV8:AV9"/>
    <mergeCell ref="AW8:AW9"/>
    <mergeCell ref="AG8:AG9"/>
    <mergeCell ref="U8:AF8"/>
    <mergeCell ref="T8:T9"/>
    <mergeCell ref="AH8:AS8"/>
    <mergeCell ref="A41:C43"/>
    <mergeCell ref="A45:C46"/>
    <mergeCell ref="F8:F9"/>
    <mergeCell ref="G8:G9"/>
    <mergeCell ref="D8:D9"/>
    <mergeCell ref="A6:B6"/>
    <mergeCell ref="B8:B9"/>
    <mergeCell ref="C8:C9"/>
    <mergeCell ref="A8:A9"/>
    <mergeCell ref="E8:E9"/>
  </mergeCells>
  <phoneticPr fontId="0" type="noConversion"/>
  <printOptions horizontalCentered="1"/>
  <pageMargins left="0.47244094488188981" right="0.51181102362204722" top="1.0629921259842521" bottom="0.39370078740157483" header="0.78740157480314965" footer="0.35433070866141736"/>
  <pageSetup paperSize="9" scale="63" fitToWidth="4" orientation="landscape" r:id="rId1"/>
  <headerFooter alignWithMargins="0"/>
  <rowBreaks count="1" manualBreakCount="1">
    <brk id="31" max="60" man="1"/>
  </rowBreaks>
  <colBreaks count="1" manualBreakCount="1">
    <brk id="20" min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</vt:lpstr>
      <vt:lpstr>Forma!Print_Area</vt:lpstr>
    </vt:vector>
  </TitlesOfParts>
  <Company>Valsts Kase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JevgenijaS</dc:creator>
  <cp:lastModifiedBy>jurijss</cp:lastModifiedBy>
  <cp:lastPrinted>2009-03-27T13:27:49Z</cp:lastPrinted>
  <dcterms:created xsi:type="dcterms:W3CDTF">2002-05-29T09:52:45Z</dcterms:created>
  <dcterms:modified xsi:type="dcterms:W3CDTF">2010-07-18T13:27:54Z</dcterms:modified>
</cp:coreProperties>
</file>