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2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L35" i="3"/>
  <c r="H35" s="1"/>
  <c r="L34"/>
  <c r="H34" s="1"/>
  <c r="F34" s="1"/>
  <c r="G34" s="1"/>
  <c r="G33"/>
  <c r="F33"/>
  <c r="I33"/>
  <c r="H33"/>
  <c r="L33"/>
  <c r="J35"/>
  <c r="J34"/>
  <c r="K35"/>
  <c r="K34"/>
  <c r="J33"/>
  <c r="K33"/>
  <c r="L27"/>
  <c r="H27" s="1"/>
  <c r="I27" s="1"/>
  <c r="L26"/>
  <c r="H26" s="1"/>
  <c r="F26" s="1"/>
  <c r="G26" s="1"/>
  <c r="G25"/>
  <c r="F25"/>
  <c r="I25"/>
  <c r="H25"/>
  <c r="L25"/>
  <c r="J27"/>
  <c r="J26"/>
  <c r="J25"/>
  <c r="I35" l="1"/>
  <c r="F35"/>
  <c r="G35" s="1"/>
  <c r="I34"/>
  <c r="F27"/>
  <c r="G27" s="1"/>
  <c r="I26"/>
  <c r="L7"/>
  <c r="B3"/>
  <c r="G8" i="1"/>
  <c r="H17" i="3"/>
  <c r="F17" s="1"/>
  <c r="G17" s="1"/>
  <c r="H18"/>
  <c r="I18" s="1"/>
  <c r="H16"/>
  <c r="I16" s="1"/>
  <c r="K17"/>
  <c r="K18"/>
  <c r="K16"/>
  <c r="H8"/>
  <c r="I8" s="1"/>
  <c r="H9"/>
  <c r="I9" s="1"/>
  <c r="H7"/>
  <c r="I7" s="1"/>
  <c r="K9"/>
  <c r="K8"/>
  <c r="K7"/>
  <c r="F9"/>
  <c r="G9" s="1"/>
  <c r="A2" i="5"/>
  <c r="A2" i="4"/>
  <c r="K8" i="1"/>
  <c r="B17"/>
  <c r="B16"/>
  <c r="F18" i="3" l="1"/>
  <c r="G18" s="1"/>
  <c r="I17"/>
  <c r="F16"/>
  <c r="G16" s="1"/>
  <c r="F8"/>
  <c r="G8" s="1"/>
  <c r="F7"/>
  <c r="G7" s="1"/>
  <c r="E25"/>
  <c r="E26"/>
  <c r="E17"/>
  <c r="E18"/>
  <c r="E16"/>
  <c r="K6" i="1"/>
  <c r="I6"/>
  <c r="G6"/>
  <c r="B21" i="3"/>
  <c r="B2"/>
  <c r="A2"/>
  <c r="B7" i="4"/>
  <c r="B7" i="5" s="1"/>
  <c r="B6" i="4"/>
  <c r="B6" i="5" s="1"/>
  <c r="I15" i="3"/>
  <c r="B1"/>
  <c r="E8"/>
  <c r="E7"/>
  <c r="M6" i="1"/>
  <c r="B7" i="2"/>
  <c r="B5"/>
  <c r="C5"/>
  <c r="H7"/>
  <c r="I7" s="1"/>
  <c r="M8" i="1" l="1"/>
  <c r="I8"/>
  <c r="E35" i="3" l="1"/>
  <c r="E34"/>
  <c r="E33"/>
  <c r="E27"/>
  <c r="E9"/>
  <c r="A2" i="2"/>
</calcChain>
</file>

<file path=xl/sharedStrings.xml><?xml version="1.0" encoding="utf-8"?>
<sst xmlns="http://schemas.openxmlformats.org/spreadsheetml/2006/main" count="172" uniqueCount="102">
  <si>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</si>
  <si>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</si>
  <si>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</si>
  <si>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</si>
  <si>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</si>
  <si>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</si>
  <si>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</si>
  <si>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</si>
  <si>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</si>
  <si>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</si>
  <si>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</si>
  <si>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</si>
  <si>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</si>
  <si>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</si>
  <si>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</si>
  <si>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</si>
  <si>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</si>
  <si>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</si>
  <si>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</si>
  <si>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</si>
  <si>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</si>
  <si>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</si>
  <si>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</si>
  <si>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</si>
  <si>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</si>
  <si>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</si>
  <si>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</si>
  <si>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</si>
  <si>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</si>
  <si>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</si>
  <si>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</si>
  <si>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</si>
  <si>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</si>
  <si>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</si>
  <si>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</si>
  <si>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</si>
  <si>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</si>
  <si>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</si>
  <si>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</si>
  <si>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</si>
  <si>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</si>
  <si>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</si>
  <si>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</si>
  <si>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</si>
  <si>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</si>
  <si>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U,K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</si>
  <si>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</si>
  <si>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</si>
  <si>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</si>
  <si>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</si>
  <si>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</si>
  <si>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</si>
  <si>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</si>
  <si>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</si>
  <si>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</si>
  <si>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</si>
  <si>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</si>
  <si>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</si>
  <si>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</si>
  <si>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</si>
  <si>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</si>
  <si>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</si>
  <si>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</si>
  <si>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</si>
  <si>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</si>
  <si>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Maksājumu iekasēšana</t>
  </si>
  <si>
    <t>Respondents</t>
  </si>
  <si>
    <t>nav</t>
  </si>
  <si>
    <t>Pašvaldība</t>
  </si>
  <si>
    <t>Dukuri</t>
  </si>
  <si>
    <t>Jāņmuiža</t>
  </si>
  <si>
    <t>Piezīme: 2012.gadā plānots nodot ūdenssaimniecību SIA "Vinda"pārziņā</t>
  </si>
  <si>
    <t>-</t>
  </si>
  <si>
    <t>Komunālās saimniecības vadītājs Ernests Ikaunieks, tālr. 28688739</t>
  </si>
  <si>
    <t>Priekuļu novada pašvaldība</t>
  </si>
  <si>
    <t>Ir pašvaldības lēmums un sasistošie noteikumi</t>
  </si>
  <si>
    <t>Siļķupīte</t>
  </si>
  <si>
    <t>Netiek apsaimniekotas, tiek regulāri atsūknētas</t>
  </si>
  <si>
    <t xml:space="preserve">atbilst normat. </t>
  </si>
  <si>
    <t>atbilst normat.</t>
  </si>
  <si>
    <t>Ir USS, q = 6 m3/h, tehn.stāvoklis - labs</t>
  </si>
  <si>
    <t>1 urbums: identifikācijas Nr. P500621. Tehn.stāvoklis nav zināms</t>
  </si>
  <si>
    <t>Ielu tīkli: L 0,238 km, d = 50mm, L = 0,312 km, d = 100 mm, mat. -tērauds; L = 0,366km, d = 50mm, mat.-polivilhlorīds. Pievadi: no ķeta, L = 0,078km, d = 25mm, L = 0,085km, d = 32mm. Nav datu par tehn.stāvokli.</t>
  </si>
  <si>
    <t xml:space="preserve">BIO - 100; nedarbojas. </t>
  </si>
  <si>
    <t xml:space="preserve">L = 1,11km, materiāls - keramika, d = 200mm, tehn.stāvoklis - vidējs. </t>
  </si>
  <si>
    <t xml:space="preserve">Ir KSS - dzelzbetona, d = 200 mm, q = 6 m3, Pedrollo ZVX1A. </t>
  </si>
  <si>
    <t xml:space="preserve">Veco NAI demontāža, jaunu NAI izbūve. </t>
  </si>
  <si>
    <t xml:space="preserve">Urbums Nr.1 - Fe = 1,4 - 1,53 mg/l; duļķainība 9,5 - 10 NTU. Urbums Nr. 2 - Fe = 2,67-2,71 mg/l, duļķainība 8,6 - 22 NTU . </t>
  </si>
  <si>
    <t>ir USS, rekonstruētas 2007.gadā, q = 240 m3/dnn; tehn.stāvoklis - labs</t>
  </si>
  <si>
    <t xml:space="preserve">L = 3162 m; materiāli - ķets un polietilēns; d = 40, 50, 60, 100 mm. </t>
  </si>
  <si>
    <t>Gauja</t>
  </si>
  <si>
    <t xml:space="preserve">BIO - 200;  tehniskais stāvoklis - kritiski slikts. </t>
  </si>
  <si>
    <t>Dūņas novieto izsaldēšanai divos dūņu laukos. Dūņas nodod lauksaimniecības zemju mēslošanai.</t>
  </si>
  <si>
    <t xml:space="preserve">L = 3316 m ; d = 150 un 200 mm; materiāls - keramika. </t>
  </si>
  <si>
    <t>SIA "Vinda"</t>
  </si>
  <si>
    <t xml:space="preserve">Ir līgums ar pašvaldību par pakalpojumu sniegšanu, ir regulatora izsniegta licence un apstipeināti tarifi. </t>
  </si>
  <si>
    <t>Projektu koordinatore Aina Krastiņa, tālr. 64123526</t>
  </si>
  <si>
    <t>Pašvaldības kapitālsabiedrība</t>
  </si>
  <si>
    <t xml:space="preserve">100 % kanalizācijas pieslēgumu nodrošinājums plānots uz 2020.gadu </t>
  </si>
  <si>
    <t xml:space="preserve">Kanalizācijas tīklu rekonstrukcija un paplašināšana; jaunu NAI izbūve; veco NAI demontāža; KSS izbūve; ūdensapgādes tīkli rekonstrukcija. </t>
  </si>
  <si>
    <t>2 artēziskās akas (tehn.stāvoklis - labs), ir ūdenstornis (300m3), par tehn.st.nav datu</t>
  </si>
  <si>
    <t>Priekuļu novads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</si>
</sst>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5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</font>
    <font>
      <sz val="11"/>
      <color indexed="8"/>
      <name val="Times New Roman"/>
      <family val="1"/>
    </font>
    <font>
      <i/>
      <sz val="12"/>
      <color theme="1"/>
      <name val="Times New Roman"/>
      <family val="1"/>
    </font>
    <font>
      <i/>
      <sz val="12"/>
      <name val="Times New Roman"/>
      <family val="1"/>
    </font>
    <font>
      <sz val="12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1" fontId="6" fillId="0" borderId="0" xfId="0" applyNumberFormat="1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0" fontId="2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vertical="top"/>
    </xf>
    <xf numFmtId="0" fontId="0" fillId="0" borderId="12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left"/>
    </xf>
    <xf numFmtId="0" fontId="11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6" fillId="0" borderId="0" xfId="0" applyFont="1" applyFill="1" applyBorder="1" applyAlignment="1">
      <alignment horizontal="center" vertical="top" wrapText="1"/>
    </xf>
    <xf numFmtId="9" fontId="6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3" xfId="0" applyFill="1" applyBorder="1" applyAlignment="1">
      <alignment wrapText="1"/>
    </xf>
    <xf numFmtId="0" fontId="6" fillId="0" borderId="8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vertical="top" wrapText="1"/>
    </xf>
    <xf numFmtId="0" fontId="13" fillId="0" borderId="2" xfId="0" applyFont="1" applyFill="1" applyBorder="1" applyAlignment="1">
      <alignment wrapText="1"/>
    </xf>
    <xf numFmtId="0" fontId="14" fillId="0" borderId="1" xfId="0" applyFont="1" applyFill="1" applyBorder="1"/>
    <xf numFmtId="0" fontId="14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/>
    </xf>
    <xf numFmtId="0" fontId="14" fillId="0" borderId="2" xfId="0" applyFont="1" applyFill="1" applyBorder="1" applyAlignment="1">
      <alignment horizontal="left"/>
    </xf>
    <xf numFmtId="0" fontId="1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0" fontId="0" fillId="0" borderId="8" xfId="0" applyFill="1" applyBorder="1" applyAlignment="1"/>
    <xf numFmtId="164" fontId="2" fillId="0" borderId="1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activeCell="L13" sqref="L13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71" t="s">
        <v>31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8.75">
      <c r="A2" s="9" t="s">
        <v>101</v>
      </c>
    </row>
    <row r="3" spans="1:13" s="7" customFormat="1" ht="36" customHeight="1">
      <c r="A3" s="72" t="s">
        <v>0</v>
      </c>
      <c r="B3" s="72" t="s">
        <v>1</v>
      </c>
      <c r="C3" s="72" t="s">
        <v>2</v>
      </c>
      <c r="D3" s="72"/>
      <c r="E3" s="72"/>
      <c r="F3" s="72" t="s">
        <v>3</v>
      </c>
      <c r="G3" s="72"/>
      <c r="H3" s="72"/>
      <c r="I3" s="72"/>
      <c r="J3" s="72" t="s">
        <v>8</v>
      </c>
      <c r="K3" s="72"/>
      <c r="L3" s="72"/>
      <c r="M3" s="72"/>
    </row>
    <row r="4" spans="1:13" ht="31.5" customHeight="1">
      <c r="A4" s="76"/>
      <c r="B4" s="77"/>
      <c r="C4" s="73" t="s">
        <v>28</v>
      </c>
      <c r="D4" s="73" t="s">
        <v>29</v>
      </c>
      <c r="E4" s="73" t="s">
        <v>30</v>
      </c>
      <c r="F4" s="73" t="s">
        <v>4</v>
      </c>
      <c r="G4" s="73"/>
      <c r="H4" s="74" t="s">
        <v>5</v>
      </c>
      <c r="I4" s="75"/>
      <c r="J4" s="73" t="s">
        <v>4</v>
      </c>
      <c r="K4" s="73"/>
      <c r="L4" s="74" t="s">
        <v>5</v>
      </c>
      <c r="M4" s="75"/>
    </row>
    <row r="5" spans="1:13">
      <c r="A5" s="77"/>
      <c r="B5" s="78"/>
      <c r="C5" s="79"/>
      <c r="D5" s="79"/>
      <c r="E5" s="79"/>
      <c r="F5" s="30" t="s">
        <v>6</v>
      </c>
      <c r="G5" s="30" t="s">
        <v>7</v>
      </c>
      <c r="H5" s="30" t="s">
        <v>6</v>
      </c>
      <c r="I5" s="30" t="s">
        <v>7</v>
      </c>
      <c r="J5" s="30" t="s">
        <v>6</v>
      </c>
      <c r="K5" s="30" t="s">
        <v>7</v>
      </c>
      <c r="L5" s="30" t="s">
        <v>6</v>
      </c>
      <c r="M5" s="30" t="s">
        <v>7</v>
      </c>
    </row>
    <row r="6" spans="1:13" s="31" customFormat="1">
      <c r="A6" s="30">
        <v>1</v>
      </c>
      <c r="B6" s="110" t="s">
        <v>69</v>
      </c>
      <c r="C6" s="111">
        <v>200</v>
      </c>
      <c r="D6" s="112">
        <v>195</v>
      </c>
      <c r="E6" s="112">
        <v>121</v>
      </c>
      <c r="F6" s="112">
        <v>107</v>
      </c>
      <c r="G6" s="113">
        <f>F6/D6</f>
        <v>0.54871794871794877</v>
      </c>
      <c r="H6" s="30">
        <v>107</v>
      </c>
      <c r="I6" s="113">
        <f>H6/D6</f>
        <v>0.54871794871794877</v>
      </c>
      <c r="J6" s="112">
        <v>101</v>
      </c>
      <c r="K6" s="113">
        <f>J6/D6</f>
        <v>0.517948717948718</v>
      </c>
      <c r="L6" s="30">
        <v>101</v>
      </c>
      <c r="M6" s="114">
        <f>L6/D6</f>
        <v>0.517948717948718</v>
      </c>
    </row>
    <row r="7" spans="1:13" s="118" customFormat="1">
      <c r="A7" s="115"/>
      <c r="B7" s="116"/>
      <c r="C7" s="117" t="s">
        <v>71</v>
      </c>
      <c r="D7" s="117"/>
      <c r="E7" s="117"/>
      <c r="F7" s="117"/>
      <c r="G7" s="117"/>
      <c r="H7" s="117"/>
      <c r="I7" s="117"/>
      <c r="J7" s="117"/>
      <c r="K7" s="117"/>
      <c r="L7" s="117"/>
      <c r="M7" s="117"/>
    </row>
    <row r="8" spans="1:13">
      <c r="A8" s="69">
        <v>2</v>
      </c>
      <c r="B8" s="109" t="s">
        <v>70</v>
      </c>
      <c r="C8" s="107">
        <v>692</v>
      </c>
      <c r="D8" s="68">
        <v>650</v>
      </c>
      <c r="E8" s="68">
        <v>650</v>
      </c>
      <c r="F8" s="68">
        <v>650</v>
      </c>
      <c r="G8" s="10">
        <f>F8/D8</f>
        <v>1</v>
      </c>
      <c r="H8" s="69">
        <v>650</v>
      </c>
      <c r="I8" s="10">
        <f>H8/E8</f>
        <v>1</v>
      </c>
      <c r="J8" s="68">
        <v>620</v>
      </c>
      <c r="K8" s="10">
        <f>J8/E8</f>
        <v>0.9538461538461539</v>
      </c>
      <c r="L8" s="69">
        <v>620</v>
      </c>
      <c r="M8" s="11">
        <f>L8/E8</f>
        <v>0.9538461538461539</v>
      </c>
    </row>
    <row r="9" spans="1:13" s="65" customFormat="1" ht="18.75" customHeight="1">
      <c r="A9" s="63"/>
      <c r="B9" s="108" t="s">
        <v>98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64"/>
    </row>
    <row r="10" spans="1:13" hidden="1">
      <c r="A10" s="37"/>
      <c r="B10" s="31"/>
      <c r="C10" s="31"/>
      <c r="D10" s="31"/>
      <c r="E10" s="31"/>
      <c r="F10" s="31"/>
      <c r="G10" s="38"/>
      <c r="H10" s="37"/>
      <c r="I10" s="38"/>
      <c r="J10" s="31"/>
      <c r="K10" s="38"/>
      <c r="L10" s="37"/>
      <c r="M10" s="39"/>
    </row>
    <row r="11" spans="1:13" hidden="1">
      <c r="A11" s="37"/>
      <c r="B11" s="31"/>
      <c r="C11" s="31"/>
      <c r="D11" s="31"/>
      <c r="E11" s="31"/>
      <c r="F11" s="31"/>
      <c r="G11" s="38"/>
      <c r="H11" s="37"/>
      <c r="I11" s="38"/>
      <c r="J11" s="31"/>
      <c r="K11" s="38"/>
      <c r="L11" s="37"/>
      <c r="M11" s="39"/>
    </row>
    <row r="12" spans="1:13" ht="9" customHeight="1"/>
    <row r="13" spans="1:13" ht="35.25" customHeight="1">
      <c r="A13" s="72" t="s">
        <v>0</v>
      </c>
      <c r="B13" s="72" t="s">
        <v>1</v>
      </c>
      <c r="C13" s="73" t="s">
        <v>35</v>
      </c>
      <c r="D13" s="73"/>
      <c r="E13" s="73"/>
      <c r="F13" s="101"/>
      <c r="G13" s="74" t="s">
        <v>37</v>
      </c>
      <c r="H13" s="81"/>
      <c r="I13" s="75"/>
    </row>
    <row r="14" spans="1:13">
      <c r="A14" s="76"/>
      <c r="B14" s="102"/>
      <c r="C14" s="74" t="s">
        <v>10</v>
      </c>
      <c r="D14" s="103"/>
      <c r="E14" s="74" t="s">
        <v>11</v>
      </c>
      <c r="F14" s="104"/>
      <c r="G14" s="82" t="s">
        <v>43</v>
      </c>
      <c r="H14" s="82" t="s">
        <v>38</v>
      </c>
      <c r="I14" s="82" t="s">
        <v>44</v>
      </c>
    </row>
    <row r="15" spans="1:13" ht="47.25">
      <c r="A15" s="102"/>
      <c r="B15" s="105"/>
      <c r="C15" s="30" t="s">
        <v>36</v>
      </c>
      <c r="D15" s="69" t="s">
        <v>46</v>
      </c>
      <c r="E15" s="69" t="s">
        <v>36</v>
      </c>
      <c r="F15" s="69" t="s">
        <v>46</v>
      </c>
      <c r="G15" s="83"/>
      <c r="H15" s="83"/>
      <c r="I15" s="83"/>
    </row>
    <row r="16" spans="1:13">
      <c r="A16" s="69">
        <v>1</v>
      </c>
      <c r="B16" s="106" t="str">
        <f>B6</f>
        <v>Dukuri</v>
      </c>
      <c r="C16" s="107">
        <v>0</v>
      </c>
      <c r="D16" s="70">
        <v>1</v>
      </c>
      <c r="E16" s="69">
        <v>0</v>
      </c>
      <c r="F16" s="69">
        <v>1</v>
      </c>
      <c r="G16" s="11">
        <v>0.14000000000000001</v>
      </c>
      <c r="H16" s="11" t="s">
        <v>72</v>
      </c>
      <c r="I16" s="11">
        <v>1</v>
      </c>
      <c r="J16" s="12"/>
    </row>
    <row r="17" spans="1:10">
      <c r="A17" s="69">
        <v>2</v>
      </c>
      <c r="B17" s="106" t="str">
        <f>B8</f>
        <v>Jāņmuiža</v>
      </c>
      <c r="C17" s="107">
        <v>1</v>
      </c>
      <c r="D17" s="70">
        <v>7</v>
      </c>
      <c r="E17" s="69">
        <v>1</v>
      </c>
      <c r="F17" s="69">
        <v>6</v>
      </c>
      <c r="G17" s="11">
        <v>1</v>
      </c>
      <c r="H17" s="11">
        <v>1</v>
      </c>
      <c r="I17" s="11">
        <v>1</v>
      </c>
      <c r="J17" s="12"/>
    </row>
  </sheetData>
  <mergeCells count="24">
    <mergeCell ref="A13:A15"/>
    <mergeCell ref="B13:B15"/>
    <mergeCell ref="E4:E5"/>
    <mergeCell ref="J3:M3"/>
    <mergeCell ref="J4:K4"/>
    <mergeCell ref="L4:M4"/>
    <mergeCell ref="D4:D5"/>
    <mergeCell ref="C13:F13"/>
    <mergeCell ref="C14:D14"/>
    <mergeCell ref="E14:F14"/>
    <mergeCell ref="G13:I13"/>
    <mergeCell ref="G14:G15"/>
    <mergeCell ref="H14:H15"/>
    <mergeCell ref="I14:I15"/>
    <mergeCell ref="B9:L9"/>
    <mergeCell ref="C7:M7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H13" sqref="H13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32</v>
      </c>
    </row>
    <row r="2" spans="1:10" ht="18.75">
      <c r="A2" s="13" t="str">
        <f>+Nodrosinajums!A2</f>
        <v>Priekuļu novads</v>
      </c>
    </row>
    <row r="3" spans="1:10" s="7" customFormat="1" ht="39.75" customHeight="1">
      <c r="A3" s="82" t="s">
        <v>0</v>
      </c>
      <c r="B3" s="82" t="s">
        <v>1</v>
      </c>
      <c r="C3" s="82"/>
      <c r="D3" s="89" t="s">
        <v>9</v>
      </c>
      <c r="E3" s="90"/>
      <c r="F3" s="86" t="s">
        <v>12</v>
      </c>
      <c r="G3" s="87"/>
      <c r="H3" s="87"/>
      <c r="I3" s="87"/>
      <c r="J3" s="88"/>
    </row>
    <row r="4" spans="1:10" ht="34.5" customHeight="1">
      <c r="A4" s="84"/>
      <c r="B4" s="85"/>
      <c r="C4" s="93"/>
      <c r="D4" s="91"/>
      <c r="E4" s="92"/>
      <c r="F4" s="69" t="s">
        <v>13</v>
      </c>
      <c r="G4" s="69" t="s">
        <v>33</v>
      </c>
      <c r="H4" s="69" t="s">
        <v>14</v>
      </c>
      <c r="I4" s="74" t="s">
        <v>65</v>
      </c>
      <c r="J4" s="80"/>
    </row>
    <row r="5" spans="1:10" s="31" customFormat="1" ht="54" customHeight="1">
      <c r="A5" s="30">
        <v>1</v>
      </c>
      <c r="B5" s="112" t="str">
        <f>+Nodrosinajums!B6</f>
        <v>Dukuri</v>
      </c>
      <c r="C5" s="112" t="str">
        <f>+C7</f>
        <v>U,K</v>
      </c>
      <c r="D5" s="119" t="s">
        <v>74</v>
      </c>
      <c r="E5" s="120"/>
      <c r="F5" s="112" t="s">
        <v>68</v>
      </c>
      <c r="G5" s="112" t="s">
        <v>75</v>
      </c>
      <c r="H5" s="121" t="s">
        <v>74</v>
      </c>
      <c r="I5" s="122" t="s">
        <v>74</v>
      </c>
      <c r="J5" s="123"/>
    </row>
    <row r="6" spans="1:10" s="50" customFormat="1" ht="18" customHeight="1">
      <c r="A6" s="45"/>
      <c r="B6" s="46"/>
      <c r="C6" s="47" t="s">
        <v>66</v>
      </c>
      <c r="D6" s="48" t="s">
        <v>73</v>
      </c>
      <c r="E6" s="48"/>
      <c r="F6" s="48"/>
      <c r="G6" s="48"/>
      <c r="H6" s="48"/>
      <c r="I6" s="48"/>
      <c r="J6" s="49"/>
    </row>
    <row r="7" spans="1:10" s="131" customFormat="1" ht="65.25" customHeight="1">
      <c r="A7" s="30">
        <v>2</v>
      </c>
      <c r="B7" s="128" t="str">
        <f>+Nodrosinajums!B8</f>
        <v>Jāņmuiža</v>
      </c>
      <c r="C7" s="112" t="s">
        <v>45</v>
      </c>
      <c r="D7" s="129" t="s">
        <v>94</v>
      </c>
      <c r="E7" s="129"/>
      <c r="F7" s="112" t="s">
        <v>97</v>
      </c>
      <c r="G7" s="128" t="s">
        <v>95</v>
      </c>
      <c r="H7" s="112" t="str">
        <f>+D7</f>
        <v>SIA "Vinda"</v>
      </c>
      <c r="I7" s="130" t="str">
        <f>+H7</f>
        <v>SIA "Vinda"</v>
      </c>
      <c r="J7" s="79"/>
    </row>
    <row r="8" spans="1:10" s="134" customFormat="1" ht="18" customHeight="1">
      <c r="A8" s="124"/>
      <c r="B8" s="132"/>
      <c r="C8" s="133" t="s">
        <v>66</v>
      </c>
      <c r="D8" s="132" t="s">
        <v>96</v>
      </c>
      <c r="E8" s="132"/>
      <c r="F8" s="125"/>
      <c r="G8" s="126"/>
      <c r="H8" s="126"/>
      <c r="I8" s="126"/>
      <c r="J8" s="127"/>
    </row>
  </sheetData>
  <mergeCells count="10">
    <mergeCell ref="I7:J7"/>
    <mergeCell ref="D7:E7"/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7"/>
  <sheetViews>
    <sheetView tabSelected="1" topLeftCell="B18" workbookViewId="0">
      <selection activeCell="G33" sqref="G33:G35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34</v>
      </c>
      <c r="B1" s="32" t="str">
        <f>+A1</f>
        <v>Ūdensapgādes un kanalizācijas pakalpojumu daudzums</v>
      </c>
    </row>
    <row r="2" spans="1:13" s="1" customFormat="1" ht="24" customHeight="1">
      <c r="A2" s="1" t="str">
        <f>+Nodrosinajums!A2</f>
        <v>Priekuļu novads</v>
      </c>
      <c r="B2" s="32" t="str">
        <f>Nodrosinajums!A2</f>
        <v>Priekuļu novads</v>
      </c>
    </row>
    <row r="3" spans="1:13" s="1" customFormat="1" ht="28.5" customHeight="1">
      <c r="A3" s="1" t="s">
        <v>47</v>
      </c>
      <c r="B3" s="32" t="str">
        <f>Nodrosinajums!B6</f>
        <v>Dukuri</v>
      </c>
    </row>
    <row r="4" spans="1:13" s="7" customFormat="1" ht="15.75">
      <c r="A4" s="72" t="s">
        <v>1</v>
      </c>
      <c r="B4" s="72" t="s">
        <v>15</v>
      </c>
      <c r="C4" s="72"/>
      <c r="D4" s="135" t="s">
        <v>10</v>
      </c>
      <c r="E4" s="136"/>
      <c r="F4" s="136"/>
      <c r="G4" s="136"/>
      <c r="H4" s="137"/>
      <c r="I4" s="137"/>
      <c r="J4" s="137"/>
      <c r="K4" s="137"/>
      <c r="L4" s="137"/>
      <c r="M4" s="138"/>
    </row>
    <row r="5" spans="1:13" s="7" customFormat="1" ht="33" customHeight="1">
      <c r="A5" s="72"/>
      <c r="B5" s="72"/>
      <c r="C5" s="72"/>
      <c r="D5" s="72" t="s">
        <v>16</v>
      </c>
      <c r="E5" s="72"/>
      <c r="F5" s="86" t="s">
        <v>22</v>
      </c>
      <c r="G5" s="88"/>
      <c r="H5" s="72" t="s">
        <v>19</v>
      </c>
      <c r="I5" s="72"/>
      <c r="J5" s="72"/>
      <c r="K5" s="72"/>
      <c r="L5" s="72"/>
      <c r="M5" s="72"/>
    </row>
    <row r="6" spans="1:13" s="7" customFormat="1" ht="33" customHeight="1">
      <c r="A6" s="72"/>
      <c r="B6" s="72"/>
      <c r="C6" s="72"/>
      <c r="D6" s="67" t="s">
        <v>17</v>
      </c>
      <c r="E6" s="67" t="s">
        <v>18</v>
      </c>
      <c r="F6" s="67" t="s">
        <v>17</v>
      </c>
      <c r="G6" s="67" t="s">
        <v>7</v>
      </c>
      <c r="H6" s="67" t="s">
        <v>21</v>
      </c>
      <c r="I6" s="67" t="s">
        <v>18</v>
      </c>
      <c r="J6" s="67" t="s">
        <v>20</v>
      </c>
      <c r="K6" s="67" t="s">
        <v>23</v>
      </c>
      <c r="L6" s="86" t="s">
        <v>40</v>
      </c>
      <c r="M6" s="139"/>
    </row>
    <row r="7" spans="1:13" s="6" customFormat="1" ht="15.75">
      <c r="A7" s="140"/>
      <c r="B7" s="141">
        <v>2008</v>
      </c>
      <c r="C7" s="142"/>
      <c r="D7" s="142">
        <v>10036</v>
      </c>
      <c r="E7" s="143">
        <f>+D7/365</f>
        <v>27.495890410958904</v>
      </c>
      <c r="F7" s="144">
        <f t="shared" ref="F7:F8" si="0">D7-H7</f>
        <v>5208</v>
      </c>
      <c r="G7" s="145">
        <f>F7/D7</f>
        <v>0.51893184535671577</v>
      </c>
      <c r="H7" s="144">
        <f>J7+L7</f>
        <v>4828</v>
      </c>
      <c r="I7" s="143">
        <f>H7/365</f>
        <v>13.227397260273973</v>
      </c>
      <c r="J7" s="144">
        <v>4386</v>
      </c>
      <c r="K7" s="143">
        <f>J7/365/Nodrosinajums!F6*1000</f>
        <v>112.30316220714377</v>
      </c>
      <c r="L7" s="146">
        <f>442</f>
        <v>442</v>
      </c>
      <c r="M7" s="147"/>
    </row>
    <row r="8" spans="1:13" s="6" customFormat="1" ht="15.75">
      <c r="A8" s="148"/>
      <c r="B8" s="141">
        <v>2009</v>
      </c>
      <c r="C8" s="142"/>
      <c r="D8" s="142">
        <v>5910</v>
      </c>
      <c r="E8" s="143">
        <f>+D8/365</f>
        <v>16.19178082191781</v>
      </c>
      <c r="F8" s="144">
        <f t="shared" si="0"/>
        <v>2731</v>
      </c>
      <c r="G8" s="145">
        <f t="shared" ref="G8:G9" si="1">F8/D8</f>
        <v>0.46209813874788497</v>
      </c>
      <c r="H8" s="144">
        <f t="shared" ref="H8:H9" si="2">J8+L8</f>
        <v>3179</v>
      </c>
      <c r="I8" s="143">
        <f t="shared" ref="I8:I9" si="3">H8/365</f>
        <v>8.7095890410958905</v>
      </c>
      <c r="J8" s="144">
        <v>2793</v>
      </c>
      <c r="K8" s="143">
        <f>J8/365/Nodrosinajums!F6*1000</f>
        <v>71.51453078991166</v>
      </c>
      <c r="L8" s="146">
        <v>386</v>
      </c>
      <c r="M8" s="147"/>
    </row>
    <row r="9" spans="1:13" s="6" customFormat="1" ht="15.75">
      <c r="A9" s="149"/>
      <c r="B9" s="141">
        <v>2010</v>
      </c>
      <c r="C9" s="142"/>
      <c r="D9" s="150">
        <v>4926</v>
      </c>
      <c r="E9" s="143">
        <f>+D9/365</f>
        <v>13.495890410958904</v>
      </c>
      <c r="F9" s="144">
        <f>D9-H9</f>
        <v>1301</v>
      </c>
      <c r="G9" s="145">
        <f t="shared" si="1"/>
        <v>0.26410881039382866</v>
      </c>
      <c r="H9" s="144">
        <f t="shared" si="2"/>
        <v>3625</v>
      </c>
      <c r="I9" s="143">
        <f t="shared" si="3"/>
        <v>9.9315068493150687</v>
      </c>
      <c r="J9" s="144">
        <v>3216</v>
      </c>
      <c r="K9" s="143">
        <f>J9/365/Nodrosinajums!F6*1000</f>
        <v>82.345410318781205</v>
      </c>
      <c r="L9" s="146">
        <v>409</v>
      </c>
      <c r="M9" s="147"/>
    </row>
    <row r="10" spans="1:13" s="25" customFormat="1" ht="18.75" hidden="1" customHeight="1">
      <c r="A10" s="22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23"/>
    </row>
    <row r="11" spans="1:13" s="4" customFormat="1" ht="33.75" hidden="1" customHeight="1">
      <c r="A11" s="15"/>
      <c r="B11" s="15"/>
      <c r="C11" s="27"/>
      <c r="D11" s="15"/>
      <c r="E11" s="26"/>
      <c r="F11" s="95"/>
      <c r="G11" s="96"/>
      <c r="H11" s="96"/>
      <c r="I11" s="96"/>
      <c r="J11" s="96"/>
      <c r="K11" s="96"/>
      <c r="L11" s="96"/>
      <c r="M11" s="96"/>
    </row>
    <row r="12" spans="1:13" s="6" customFormat="1" ht="14.25" customHeight="1">
      <c r="B12" s="5"/>
    </row>
    <row r="13" spans="1:13" s="7" customFormat="1" ht="15.75">
      <c r="A13" s="72" t="s">
        <v>1</v>
      </c>
      <c r="B13" s="72" t="s">
        <v>15</v>
      </c>
      <c r="C13" s="72"/>
      <c r="D13" s="135" t="s">
        <v>11</v>
      </c>
      <c r="E13" s="136"/>
      <c r="F13" s="136"/>
      <c r="G13" s="136"/>
      <c r="H13" s="137"/>
      <c r="I13" s="137"/>
      <c r="J13" s="137"/>
      <c r="K13" s="137"/>
      <c r="L13" s="137"/>
      <c r="M13" s="138"/>
    </row>
    <row r="14" spans="1:13" s="7" customFormat="1" ht="57.75" customHeight="1">
      <c r="A14" s="72"/>
      <c r="B14" s="72"/>
      <c r="C14" s="72"/>
      <c r="D14" s="72" t="s">
        <v>39</v>
      </c>
      <c r="E14" s="72"/>
      <c r="F14" s="86" t="s">
        <v>24</v>
      </c>
      <c r="G14" s="88"/>
      <c r="H14" s="72" t="s">
        <v>26</v>
      </c>
      <c r="I14" s="72"/>
      <c r="J14" s="72"/>
      <c r="K14" s="72"/>
      <c r="L14" s="72"/>
      <c r="M14" s="72"/>
    </row>
    <row r="15" spans="1:13" s="7" customFormat="1" ht="33" customHeight="1">
      <c r="A15" s="72"/>
      <c r="B15" s="72"/>
      <c r="C15" s="72"/>
      <c r="D15" s="67" t="s">
        <v>17</v>
      </c>
      <c r="E15" s="67" t="s">
        <v>18</v>
      </c>
      <c r="F15" s="67" t="s">
        <v>17</v>
      </c>
      <c r="G15" s="67" t="s">
        <v>7</v>
      </c>
      <c r="H15" s="67" t="s">
        <v>21</v>
      </c>
      <c r="I15" s="67" t="str">
        <f>+I6</f>
        <v>m3/dnn</v>
      </c>
      <c r="J15" s="67" t="s">
        <v>27</v>
      </c>
      <c r="K15" s="67" t="s">
        <v>23</v>
      </c>
      <c r="L15" s="86" t="s">
        <v>41</v>
      </c>
      <c r="M15" s="139"/>
    </row>
    <row r="16" spans="1:13" s="6" customFormat="1" ht="15.75">
      <c r="A16" s="140"/>
      <c r="B16" s="141">
        <v>2008</v>
      </c>
      <c r="C16" s="142"/>
      <c r="D16" s="151">
        <v>10036</v>
      </c>
      <c r="E16" s="152">
        <f>D16/365</f>
        <v>27.495890410958904</v>
      </c>
      <c r="F16" s="151">
        <f>D16-H16</f>
        <v>5642</v>
      </c>
      <c r="G16" s="158">
        <f>F16/D16</f>
        <v>0.56217616580310881</v>
      </c>
      <c r="H16" s="159">
        <f>J16+L16</f>
        <v>4394</v>
      </c>
      <c r="I16" s="152">
        <f>H16/365</f>
        <v>12.038356164383561</v>
      </c>
      <c r="J16" s="159">
        <v>3952</v>
      </c>
      <c r="K16" s="152">
        <f>J16/365/Nodrosinajums!$J$6*1000</f>
        <v>107.20195307201953</v>
      </c>
      <c r="L16" s="146">
        <v>442</v>
      </c>
      <c r="M16" s="147"/>
    </row>
    <row r="17" spans="1:13" s="6" customFormat="1" ht="15.75">
      <c r="A17" s="148"/>
      <c r="B17" s="141">
        <v>2009</v>
      </c>
      <c r="C17" s="142"/>
      <c r="D17" s="151">
        <v>5910</v>
      </c>
      <c r="E17" s="152">
        <f>D17/365</f>
        <v>16.19178082191781</v>
      </c>
      <c r="F17" s="151">
        <f t="shared" ref="F17:F18" si="4">D17-H17</f>
        <v>2288</v>
      </c>
      <c r="G17" s="158">
        <f t="shared" ref="G17:G18" si="5">F17/D17</f>
        <v>0.38714043993231811</v>
      </c>
      <c r="H17" s="159">
        <f t="shared" ref="H17:H18" si="6">J17+L17</f>
        <v>3622</v>
      </c>
      <c r="I17" s="152">
        <f t="shared" ref="I17:I18" si="7">H17/365</f>
        <v>9.9232876712328775</v>
      </c>
      <c r="J17" s="159">
        <v>3236</v>
      </c>
      <c r="K17" s="152">
        <f>J17/365/Nodrosinajums!$J$6*1000</f>
        <v>87.779736877797362</v>
      </c>
      <c r="L17" s="146">
        <v>386</v>
      </c>
      <c r="M17" s="147"/>
    </row>
    <row r="18" spans="1:13" s="6" customFormat="1" ht="15.75">
      <c r="A18" s="149"/>
      <c r="B18" s="141">
        <v>2010</v>
      </c>
      <c r="C18" s="142"/>
      <c r="D18" s="151">
        <v>4926</v>
      </c>
      <c r="E18" s="152">
        <f>D18/365</f>
        <v>13.495890410958904</v>
      </c>
      <c r="F18" s="151">
        <f t="shared" si="4"/>
        <v>1077</v>
      </c>
      <c r="G18" s="158">
        <f t="shared" si="5"/>
        <v>0.21863580998781973</v>
      </c>
      <c r="H18" s="159">
        <f t="shared" si="6"/>
        <v>3849</v>
      </c>
      <c r="I18" s="152">
        <f t="shared" si="7"/>
        <v>10.545205479452054</v>
      </c>
      <c r="J18" s="159">
        <v>3440</v>
      </c>
      <c r="K18" s="152">
        <f>J18/365/Nodrosinajums!$J$6*1000</f>
        <v>93.313440933134416</v>
      </c>
      <c r="L18" s="146">
        <v>409</v>
      </c>
      <c r="M18" s="147"/>
    </row>
    <row r="19" spans="1:13" s="6" customFormat="1" ht="7.5" hidden="1" customHeight="1">
      <c r="A19" s="15"/>
      <c r="B19" s="21"/>
      <c r="C19" s="17"/>
      <c r="D19" s="21"/>
      <c r="E19" s="19"/>
      <c r="F19" s="18"/>
      <c r="G19" s="18"/>
      <c r="H19" s="20"/>
      <c r="I19" s="20"/>
      <c r="J19" s="20"/>
      <c r="K19" s="19"/>
      <c r="L19" s="16"/>
      <c r="M19" s="16"/>
    </row>
    <row r="20" spans="1:13" s="25" customFormat="1" ht="18.75" customHeight="1">
      <c r="A20" s="22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23"/>
    </row>
    <row r="21" spans="1:13" s="6" customFormat="1" ht="30.75" customHeight="1">
      <c r="B21" s="32" t="str">
        <f>Nodrosinajums!B8</f>
        <v>Jāņmuiža</v>
      </c>
    </row>
    <row r="22" spans="1:13" s="7" customFormat="1" ht="15.75">
      <c r="A22" s="72" t="s">
        <v>1</v>
      </c>
      <c r="B22" s="72" t="s">
        <v>15</v>
      </c>
      <c r="C22" s="72"/>
      <c r="D22" s="135" t="s">
        <v>10</v>
      </c>
      <c r="E22" s="136"/>
      <c r="F22" s="136"/>
      <c r="G22" s="136"/>
      <c r="H22" s="137"/>
      <c r="I22" s="137"/>
      <c r="J22" s="137"/>
      <c r="K22" s="137"/>
      <c r="L22" s="137"/>
      <c r="M22" s="138"/>
    </row>
    <row r="23" spans="1:13" s="7" customFormat="1" ht="33" customHeight="1">
      <c r="A23" s="72"/>
      <c r="B23" s="72"/>
      <c r="C23" s="72"/>
      <c r="D23" s="72" t="s">
        <v>16</v>
      </c>
      <c r="E23" s="72"/>
      <c r="F23" s="86" t="s">
        <v>22</v>
      </c>
      <c r="G23" s="88"/>
      <c r="H23" s="72" t="s">
        <v>19</v>
      </c>
      <c r="I23" s="72"/>
      <c r="J23" s="72"/>
      <c r="K23" s="72"/>
      <c r="L23" s="72"/>
      <c r="M23" s="72"/>
    </row>
    <row r="24" spans="1:13" s="7" customFormat="1" ht="33" customHeight="1">
      <c r="A24" s="72"/>
      <c r="B24" s="72"/>
      <c r="C24" s="72"/>
      <c r="D24" s="67" t="s">
        <v>17</v>
      </c>
      <c r="E24" s="67" t="s">
        <v>18</v>
      </c>
      <c r="F24" s="67" t="s">
        <v>17</v>
      </c>
      <c r="G24" s="67" t="s">
        <v>7</v>
      </c>
      <c r="H24" s="67" t="s">
        <v>21</v>
      </c>
      <c r="I24" s="67" t="s">
        <v>18</v>
      </c>
      <c r="J24" s="67" t="s">
        <v>20</v>
      </c>
      <c r="K24" s="67" t="s">
        <v>23</v>
      </c>
      <c r="L24" s="86" t="s">
        <v>42</v>
      </c>
      <c r="M24" s="139"/>
    </row>
    <row r="25" spans="1:13" s="6" customFormat="1" ht="15.75">
      <c r="A25" s="140"/>
      <c r="B25" s="141">
        <v>2008</v>
      </c>
      <c r="C25" s="142"/>
      <c r="D25" s="142">
        <v>34787</v>
      </c>
      <c r="E25" s="143">
        <f>+D25/365</f>
        <v>95.30684931506849</v>
      </c>
      <c r="F25" s="144">
        <f>+D25-H25</f>
        <v>7450.3249999999971</v>
      </c>
      <c r="G25" s="145">
        <f>+F25/D25</f>
        <v>0.21416980481214237</v>
      </c>
      <c r="H25" s="144">
        <f>+J25+L25</f>
        <v>27336.675000000003</v>
      </c>
      <c r="I25" s="143">
        <f>+H25/365</f>
        <v>74.89500000000001</v>
      </c>
      <c r="J25" s="144">
        <f>+K25*365*Nodrosinajums!F8/1000</f>
        <v>12787.775</v>
      </c>
      <c r="K25" s="143">
        <v>53.9</v>
      </c>
      <c r="L25" s="153">
        <f>+(1.84+38.02)*365</f>
        <v>14548.900000000003</v>
      </c>
      <c r="M25" s="154"/>
    </row>
    <row r="26" spans="1:13" s="6" customFormat="1" ht="15.75">
      <c r="A26" s="148"/>
      <c r="B26" s="141">
        <v>2009</v>
      </c>
      <c r="C26" s="142"/>
      <c r="D26" s="142">
        <v>28033</v>
      </c>
      <c r="E26" s="143">
        <f>+D26/365</f>
        <v>76.802739726027397</v>
      </c>
      <c r="F26" s="144">
        <f t="shared" ref="F26:F27" si="8">+D26-H26</f>
        <v>5060.994999999999</v>
      </c>
      <c r="G26" s="145">
        <f t="shared" ref="G26:G27" si="9">+F26/D26</f>
        <v>0.1805370456247993</v>
      </c>
      <c r="H26" s="144">
        <f t="shared" ref="H26:H27" si="10">+J26+L26</f>
        <v>22972.005000000001</v>
      </c>
      <c r="I26" s="143">
        <f t="shared" ref="I26:I27" si="11">+H26/365</f>
        <v>62.937000000000005</v>
      </c>
      <c r="J26" s="144">
        <f>+K26*365*Nodrosinajums!F8/1000</f>
        <v>12787.775</v>
      </c>
      <c r="K26" s="143">
        <v>53.9</v>
      </c>
      <c r="L26" s="153">
        <f>+(1.84+38.02)*365*0.7</f>
        <v>10184.230000000001</v>
      </c>
      <c r="M26" s="154"/>
    </row>
    <row r="27" spans="1:13" s="6" customFormat="1" ht="15.75">
      <c r="A27" s="149"/>
      <c r="B27" s="141">
        <v>2010</v>
      </c>
      <c r="C27" s="142"/>
      <c r="D27" s="150">
        <v>30019</v>
      </c>
      <c r="E27" s="143">
        <f>+D27/365</f>
        <v>82.243835616438361</v>
      </c>
      <c r="F27" s="144">
        <f t="shared" si="8"/>
        <v>5592.1049999999959</v>
      </c>
      <c r="G27" s="145">
        <f t="shared" si="9"/>
        <v>0.18628551917119143</v>
      </c>
      <c r="H27" s="144">
        <f t="shared" si="10"/>
        <v>24426.895000000004</v>
      </c>
      <c r="I27" s="143">
        <f t="shared" si="11"/>
        <v>66.923000000000016</v>
      </c>
      <c r="J27" s="144">
        <f>+K27*365*Nodrosinajums!F8/1000</f>
        <v>12787.775</v>
      </c>
      <c r="K27" s="143">
        <v>53.9</v>
      </c>
      <c r="L27" s="153">
        <f>+(1.84+38.02)*365*0.8</f>
        <v>11639.120000000003</v>
      </c>
      <c r="M27" s="155"/>
    </row>
    <row r="28" spans="1:13" s="58" customFormat="1" ht="15.75">
      <c r="A28" s="54"/>
      <c r="B28" s="55"/>
      <c r="C28" s="55"/>
      <c r="D28" s="55"/>
      <c r="E28" s="56"/>
      <c r="F28" s="57"/>
      <c r="G28" s="57"/>
      <c r="H28" s="55"/>
      <c r="I28" s="55"/>
      <c r="J28" s="55"/>
      <c r="K28" s="57"/>
      <c r="L28" s="55"/>
      <c r="M28" s="55"/>
    </row>
    <row r="29" spans="1:13" s="6" customFormat="1" ht="5.25" customHeight="1">
      <c r="B29" s="5"/>
    </row>
    <row r="30" spans="1:13" s="7" customFormat="1" ht="15.75">
      <c r="A30" s="72" t="s">
        <v>1</v>
      </c>
      <c r="B30" s="72" t="s">
        <v>15</v>
      </c>
      <c r="C30" s="72"/>
      <c r="D30" s="135" t="s">
        <v>11</v>
      </c>
      <c r="E30" s="136"/>
      <c r="F30" s="136"/>
      <c r="G30" s="136"/>
      <c r="H30" s="137"/>
      <c r="I30" s="137"/>
      <c r="J30" s="137"/>
      <c r="K30" s="137"/>
      <c r="L30" s="137"/>
      <c r="M30" s="138"/>
    </row>
    <row r="31" spans="1:13" s="7" customFormat="1" ht="33" customHeight="1">
      <c r="A31" s="72"/>
      <c r="B31" s="72"/>
      <c r="C31" s="72"/>
      <c r="D31" s="72" t="s">
        <v>25</v>
      </c>
      <c r="E31" s="72"/>
      <c r="F31" s="86" t="s">
        <v>24</v>
      </c>
      <c r="G31" s="88"/>
      <c r="H31" s="72" t="s">
        <v>26</v>
      </c>
      <c r="I31" s="72"/>
      <c r="J31" s="72"/>
      <c r="K31" s="72"/>
      <c r="L31" s="72"/>
      <c r="M31" s="72"/>
    </row>
    <row r="32" spans="1:13" s="7" customFormat="1" ht="33" customHeight="1">
      <c r="A32" s="72"/>
      <c r="B32" s="72"/>
      <c r="C32" s="72"/>
      <c r="D32" s="67" t="s">
        <v>17</v>
      </c>
      <c r="E32" s="67" t="s">
        <v>18</v>
      </c>
      <c r="F32" s="67" t="s">
        <v>17</v>
      </c>
      <c r="G32" s="67" t="s">
        <v>7</v>
      </c>
      <c r="H32" s="67" t="s">
        <v>21</v>
      </c>
      <c r="I32" s="67" t="s">
        <v>18</v>
      </c>
      <c r="J32" s="67" t="s">
        <v>27</v>
      </c>
      <c r="K32" s="67" t="s">
        <v>23</v>
      </c>
      <c r="L32" s="86" t="s">
        <v>41</v>
      </c>
      <c r="M32" s="88"/>
    </row>
    <row r="33" spans="1:14" s="6" customFormat="1" ht="15.75">
      <c r="A33" s="140"/>
      <c r="B33" s="141">
        <v>2008</v>
      </c>
      <c r="C33" s="142"/>
      <c r="D33" s="144">
        <v>31477</v>
      </c>
      <c r="E33" s="143">
        <f>+D33/365</f>
        <v>86.238356164383561</v>
      </c>
      <c r="F33" s="144">
        <f>+D33-H33</f>
        <v>7270.93</v>
      </c>
      <c r="G33" s="145">
        <f>+F33/D33</f>
        <v>0.23099183530832038</v>
      </c>
      <c r="H33" s="144">
        <f>+J33+L33</f>
        <v>24206.07</v>
      </c>
      <c r="I33" s="143">
        <f>+H33/365</f>
        <v>66.317999999999998</v>
      </c>
      <c r="J33" s="144">
        <f>365*K33*Nodrosinajums!J8/1000</f>
        <v>12197.57</v>
      </c>
      <c r="K33" s="143">
        <f>+K25</f>
        <v>53.9</v>
      </c>
      <c r="L33" s="153">
        <f>+(3.3+29.6)*365</f>
        <v>12008.5</v>
      </c>
      <c r="M33" s="154"/>
      <c r="N33" s="156"/>
    </row>
    <row r="34" spans="1:14" s="6" customFormat="1" ht="15.75">
      <c r="A34" s="148"/>
      <c r="B34" s="141">
        <v>2009</v>
      </c>
      <c r="C34" s="142"/>
      <c r="D34" s="144">
        <v>25080</v>
      </c>
      <c r="E34" s="143">
        <f>+D34/365</f>
        <v>68.712328767123282</v>
      </c>
      <c r="F34" s="144">
        <f t="shared" ref="F34:F35" si="12">+D34-H34</f>
        <v>4476.4800000000032</v>
      </c>
      <c r="G34" s="145">
        <f t="shared" ref="G34:G35" si="13">+F34/D34</f>
        <v>0.17848803827751208</v>
      </c>
      <c r="H34" s="144">
        <f t="shared" ref="H34:H35" si="14">+J34+L34</f>
        <v>20603.519999999997</v>
      </c>
      <c r="I34" s="143">
        <f t="shared" ref="I34:I35" si="15">+H34/365</f>
        <v>56.447999999999993</v>
      </c>
      <c r="J34" s="144">
        <f>365*K34*Nodrosinajums!J8/1000</f>
        <v>12197.57</v>
      </c>
      <c r="K34" s="143">
        <f t="shared" ref="K34:K35" si="16">+K26</f>
        <v>53.9</v>
      </c>
      <c r="L34" s="153">
        <f>+(3.3+29.6)*365*0.7</f>
        <v>8405.9499999999989</v>
      </c>
      <c r="M34" s="154"/>
      <c r="N34" s="156"/>
    </row>
    <row r="35" spans="1:14" s="6" customFormat="1" ht="15.75">
      <c r="A35" s="149"/>
      <c r="B35" s="141">
        <v>2010</v>
      </c>
      <c r="C35" s="142"/>
      <c r="D35" s="144">
        <v>25637</v>
      </c>
      <c r="E35" s="143">
        <f>+D35/365</f>
        <v>70.238356164383561</v>
      </c>
      <c r="F35" s="144">
        <f t="shared" si="12"/>
        <v>3832.6299999999974</v>
      </c>
      <c r="G35" s="145">
        <f t="shared" si="13"/>
        <v>0.14949604087841781</v>
      </c>
      <c r="H35" s="144">
        <f t="shared" si="14"/>
        <v>21804.370000000003</v>
      </c>
      <c r="I35" s="143">
        <f t="shared" si="15"/>
        <v>59.738000000000007</v>
      </c>
      <c r="J35" s="144">
        <f>365*K35*Nodrosinajums!J8/1000</f>
        <v>12197.57</v>
      </c>
      <c r="K35" s="143">
        <f t="shared" si="16"/>
        <v>53.9</v>
      </c>
      <c r="L35" s="153">
        <f>+(3.3+29.6)*365*0.8</f>
        <v>9606.8000000000011</v>
      </c>
      <c r="M35" s="154"/>
      <c r="N35" s="156"/>
    </row>
    <row r="36" spans="1:14" s="25" customFormat="1" ht="23.25" customHeight="1">
      <c r="A36" s="22"/>
      <c r="B36" s="94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24"/>
    </row>
    <row r="37" spans="1:14" s="4" customFormat="1" ht="15.75" hidden="1">
      <c r="A37" s="15"/>
      <c r="B37" s="28"/>
      <c r="C37" s="27"/>
      <c r="D37" s="28"/>
      <c r="E37" s="26"/>
      <c r="F37" s="26"/>
      <c r="G37" s="28"/>
      <c r="H37" s="27"/>
      <c r="I37" s="27"/>
      <c r="J37" s="27"/>
      <c r="K37" s="29"/>
      <c r="L37" s="27"/>
      <c r="M37" s="27"/>
    </row>
  </sheetData>
  <mergeCells count="46">
    <mergeCell ref="A16:A18"/>
    <mergeCell ref="A22:A24"/>
    <mergeCell ref="D23:E23"/>
    <mergeCell ref="D30:M30"/>
    <mergeCell ref="D31:E31"/>
    <mergeCell ref="F31:G31"/>
    <mergeCell ref="H31:M31"/>
    <mergeCell ref="D22:M22"/>
    <mergeCell ref="L32:M32"/>
    <mergeCell ref="A25:A27"/>
    <mergeCell ref="A33:A35"/>
    <mergeCell ref="A30:A32"/>
    <mergeCell ref="B30:B32"/>
    <mergeCell ref="C30:C32"/>
    <mergeCell ref="H5:M5"/>
    <mergeCell ref="B36:M36"/>
    <mergeCell ref="L24:M24"/>
    <mergeCell ref="L6:M6"/>
    <mergeCell ref="F23:G23"/>
    <mergeCell ref="H23:M23"/>
    <mergeCell ref="L16:M16"/>
    <mergeCell ref="L17:M17"/>
    <mergeCell ref="L18:M18"/>
    <mergeCell ref="L15:M15"/>
    <mergeCell ref="F11:M11"/>
    <mergeCell ref="L8:M8"/>
    <mergeCell ref="L9:M9"/>
    <mergeCell ref="B20:L20"/>
    <mergeCell ref="B22:B24"/>
    <mergeCell ref="C22:C24"/>
    <mergeCell ref="L7:M7"/>
    <mergeCell ref="A4:A6"/>
    <mergeCell ref="A7:A9"/>
    <mergeCell ref="A13:A15"/>
    <mergeCell ref="B13:B15"/>
    <mergeCell ref="C13:C15"/>
    <mergeCell ref="B4:B6"/>
    <mergeCell ref="C4:C6"/>
    <mergeCell ref="B10:L10"/>
    <mergeCell ref="D4:M4"/>
    <mergeCell ref="D13:M13"/>
    <mergeCell ref="D14:E14"/>
    <mergeCell ref="F14:G14"/>
    <mergeCell ref="H14:M14"/>
    <mergeCell ref="D5:E5"/>
    <mergeCell ref="F5:G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2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7" sqref="C7"/>
    </sheetView>
  </sheetViews>
  <sheetFormatPr defaultRowHeight="15.75"/>
  <cols>
    <col min="1" max="1" width="6.42578125" style="6" customWidth="1"/>
    <col min="2" max="2" width="13.28515625" style="6" customWidth="1"/>
    <col min="3" max="8" width="19" style="34" customWidth="1"/>
    <col min="9" max="16384" width="9.140625" style="34"/>
  </cols>
  <sheetData>
    <row r="1" spans="1:8" s="8" customFormat="1" ht="18.75">
      <c r="A1" s="71" t="s">
        <v>55</v>
      </c>
      <c r="B1" s="71"/>
      <c r="C1" s="71"/>
      <c r="D1" s="71"/>
      <c r="E1" s="71"/>
    </row>
    <row r="2" spans="1:8" s="8" customFormat="1" ht="18.75">
      <c r="A2" s="9" t="str">
        <f>Nodrosinajums!A2</f>
        <v>Priekuļu novads</v>
      </c>
      <c r="B2" s="33"/>
      <c r="C2" s="33"/>
      <c r="D2" s="33"/>
      <c r="E2" s="33"/>
    </row>
    <row r="3" spans="1:8" s="7" customFormat="1" ht="30" customHeight="1">
      <c r="A3" s="72" t="s">
        <v>0</v>
      </c>
      <c r="B3" s="72" t="s">
        <v>1</v>
      </c>
      <c r="C3" s="72" t="s">
        <v>48</v>
      </c>
      <c r="D3" s="72"/>
      <c r="E3" s="72"/>
      <c r="F3" s="72" t="s">
        <v>56</v>
      </c>
      <c r="G3" s="72"/>
      <c r="H3" s="72"/>
    </row>
    <row r="4" spans="1:8" s="8" customFormat="1" ht="21.75" customHeight="1">
      <c r="A4" s="76"/>
      <c r="B4" s="98"/>
      <c r="C4" s="72" t="s">
        <v>49</v>
      </c>
      <c r="D4" s="72" t="s">
        <v>50</v>
      </c>
      <c r="E4" s="72" t="s">
        <v>51</v>
      </c>
      <c r="F4" s="72" t="s">
        <v>52</v>
      </c>
      <c r="G4" s="72" t="s">
        <v>53</v>
      </c>
      <c r="H4" s="72" t="s">
        <v>54</v>
      </c>
    </row>
    <row r="5" spans="1:8" s="8" customFormat="1" ht="6" customHeight="1">
      <c r="A5" s="98"/>
      <c r="B5" s="98"/>
      <c r="C5" s="97"/>
      <c r="D5" s="97"/>
      <c r="E5" s="97"/>
      <c r="F5" s="97"/>
      <c r="G5" s="97"/>
      <c r="H5" s="97"/>
    </row>
    <row r="6" spans="1:8" s="8" customFormat="1" ht="47.25">
      <c r="A6" s="41">
        <v>1</v>
      </c>
      <c r="B6" s="40" t="str">
        <f>+Nodrosinajums!B6</f>
        <v>Dukuri</v>
      </c>
      <c r="C6" s="52" t="s">
        <v>79</v>
      </c>
      <c r="D6" s="52" t="s">
        <v>79</v>
      </c>
      <c r="E6" s="53" t="s">
        <v>79</v>
      </c>
      <c r="F6" s="53" t="s">
        <v>78</v>
      </c>
      <c r="G6" s="53" t="s">
        <v>76</v>
      </c>
      <c r="H6" s="53" t="s">
        <v>77</v>
      </c>
    </row>
    <row r="7" spans="1:8" s="8" customFormat="1" ht="115.5" customHeight="1">
      <c r="A7" s="60">
        <v>2</v>
      </c>
      <c r="B7" s="59" t="str">
        <f>+Nodrosinajums!B8</f>
        <v>Jāņmuiža</v>
      </c>
      <c r="C7" s="42" t="s">
        <v>87</v>
      </c>
      <c r="D7" s="60" t="s">
        <v>79</v>
      </c>
      <c r="E7" s="60" t="s">
        <v>78</v>
      </c>
      <c r="F7" s="60" t="s">
        <v>78</v>
      </c>
      <c r="G7" s="59" t="s">
        <v>90</v>
      </c>
      <c r="H7" s="59" t="s">
        <v>92</v>
      </c>
    </row>
    <row r="16" spans="1:8">
      <c r="H16" s="62"/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E15" sqref="E15"/>
    </sheetView>
  </sheetViews>
  <sheetFormatPr defaultRowHeight="15.75"/>
  <cols>
    <col min="1" max="1" width="6.42578125" style="6" customWidth="1"/>
    <col min="2" max="2" width="13.28515625" style="6" customWidth="1"/>
    <col min="3" max="8" width="16.140625" style="34" customWidth="1"/>
    <col min="9" max="9" width="26.85546875" style="36" customWidth="1"/>
    <col min="10" max="16384" width="9.140625" style="34"/>
  </cols>
  <sheetData>
    <row r="1" spans="1:9" s="8" customFormat="1" ht="18.75">
      <c r="A1" s="71" t="s">
        <v>57</v>
      </c>
      <c r="B1" s="71"/>
      <c r="C1" s="71"/>
      <c r="D1" s="71"/>
      <c r="E1" s="71"/>
      <c r="I1" s="35"/>
    </row>
    <row r="2" spans="1:9" s="8" customFormat="1" ht="18.75">
      <c r="A2" s="9" t="str">
        <f>Nodrosinajums!A2</f>
        <v>Priekuļu novads</v>
      </c>
      <c r="B2" s="33"/>
      <c r="C2" s="33"/>
      <c r="D2" s="33"/>
      <c r="E2" s="33"/>
      <c r="I2" s="35"/>
    </row>
    <row r="3" spans="1:9" s="7" customFormat="1" ht="30" customHeight="1">
      <c r="A3" s="72" t="s">
        <v>0</v>
      </c>
      <c r="B3" s="72" t="s">
        <v>1</v>
      </c>
      <c r="C3" s="72" t="s">
        <v>58</v>
      </c>
      <c r="D3" s="72"/>
      <c r="E3" s="72"/>
      <c r="F3" s="72" t="s">
        <v>59</v>
      </c>
      <c r="G3" s="72"/>
      <c r="H3" s="72"/>
      <c r="I3" s="99" t="s">
        <v>64</v>
      </c>
    </row>
    <row r="4" spans="1:9" s="8" customFormat="1" ht="21.75" customHeight="1">
      <c r="A4" s="76"/>
      <c r="B4" s="98"/>
      <c r="C4" s="72" t="s">
        <v>60</v>
      </c>
      <c r="D4" s="72" t="s">
        <v>50</v>
      </c>
      <c r="E4" s="72" t="s">
        <v>61</v>
      </c>
      <c r="F4" s="72" t="s">
        <v>62</v>
      </c>
      <c r="G4" s="72" t="s">
        <v>61</v>
      </c>
      <c r="H4" s="72" t="s">
        <v>63</v>
      </c>
      <c r="I4" s="100"/>
    </row>
    <row r="5" spans="1:9" s="8" customFormat="1" ht="6" customHeight="1">
      <c r="A5" s="98"/>
      <c r="B5" s="98"/>
      <c r="C5" s="97"/>
      <c r="D5" s="97"/>
      <c r="E5" s="97"/>
      <c r="F5" s="97"/>
      <c r="G5" s="97"/>
      <c r="H5" s="97"/>
      <c r="I5" s="100"/>
    </row>
    <row r="6" spans="1:9" s="8" customFormat="1" ht="220.5">
      <c r="A6" s="43">
        <v>1</v>
      </c>
      <c r="B6" s="44" t="str">
        <f>+Kvalitate!B6</f>
        <v>Dukuri</v>
      </c>
      <c r="C6" s="42" t="s">
        <v>81</v>
      </c>
      <c r="D6" s="42" t="s">
        <v>80</v>
      </c>
      <c r="E6" s="42" t="s">
        <v>82</v>
      </c>
      <c r="F6" s="42" t="s">
        <v>83</v>
      </c>
      <c r="G6" s="42" t="s">
        <v>84</v>
      </c>
      <c r="H6" s="42" t="s">
        <v>85</v>
      </c>
      <c r="I6" s="51" t="s">
        <v>86</v>
      </c>
    </row>
    <row r="7" spans="1:9" s="8" customFormat="1" ht="110.25">
      <c r="A7" s="60">
        <v>2</v>
      </c>
      <c r="B7" s="59" t="str">
        <f>+Kvalitate!B7</f>
        <v>Jāņmuiža</v>
      </c>
      <c r="C7" s="59" t="s">
        <v>100</v>
      </c>
      <c r="D7" s="42" t="s">
        <v>88</v>
      </c>
      <c r="E7" s="61" t="s">
        <v>89</v>
      </c>
      <c r="F7" s="42" t="s">
        <v>91</v>
      </c>
      <c r="G7" s="42" t="s">
        <v>93</v>
      </c>
      <c r="H7" s="42" t="s">
        <v>67</v>
      </c>
      <c r="I7" s="66" t="s">
        <v>99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2012-01-26T16:05:55Z</cp:lastPrinted>
  <dcterms:created xsi:type="dcterms:W3CDTF">2011-12-13T13:06:12Z</dcterms:created>
  <dcterms:modified xsi:type="dcterms:W3CDTF">2012-01-26T16:10:52Z</dcterms:modified>
</cp:coreProperties>
</file>